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0" yWindow="0" windowWidth="28800" windowHeight="11840" tabRatio="781" activeTab="2"/>
  </bookViews>
  <sheets>
    <sheet name="додаток 2" sheetId="72" r:id="rId1"/>
    <sheet name="додаток 3" sheetId="68" r:id="rId2"/>
    <sheet name="додаток 4" sheetId="7" r:id="rId3"/>
    <sheet name="додаток 5" sheetId="70" r:id="rId4"/>
  </sheets>
  <externalReferences>
    <externalReference r:id="rId5"/>
    <externalReference r:id="rId6"/>
    <externalReference r:id="rId7"/>
    <externalReference r:id="rId8"/>
    <externalReference r:id="rId9"/>
    <externalReference r:id="rId10"/>
    <externalReference r:id="rId11"/>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 2'!$H$9:$H$420</definedName>
    <definedName name="_xlnm._FilterDatabase" localSheetId="1" hidden="1">'додаток 3'!$H$10:$H$138</definedName>
    <definedName name="_xlnm._FilterDatabase" localSheetId="2" hidden="1">'додаток 4'!$A$15:$Q$807</definedName>
    <definedName name="_xlnm._FilterDatabase" localSheetId="3" hidden="1">'додаток 5'!#REF!</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 localSheetId="3">#REF!</definedName>
    <definedName name="_xlnm.Database">#REF!</definedName>
    <definedName name="В68">#REF!</definedName>
    <definedName name="вс">#REF!</definedName>
    <definedName name="_xlnm.Print_Titles" localSheetId="0">'додаток 2'!$5:$10</definedName>
    <definedName name="_xlnm.Print_Titles" localSheetId="1">'додаток 3'!$6:$11</definedName>
    <definedName name="_xlnm.Print_Titles" localSheetId="2">'додаток 4'!$6:$15</definedName>
    <definedName name="_xlnm.Print_Titles" localSheetId="3">'додаток 5'!$B:$D,'додаток 5'!$8:$13</definedName>
    <definedName name="иори">#REF!</definedName>
    <definedName name="і">#REF!</definedName>
    <definedName name="область">#REF!</definedName>
    <definedName name="_xlnm.Print_Area" localSheetId="0">'додаток 2'!$A$1:$G$412</definedName>
    <definedName name="_xlnm.Print_Area" localSheetId="1">'додаток 3'!$B$2:$G$137</definedName>
    <definedName name="_xlnm.Print_Area" localSheetId="2">'додаток 4'!$A$1:$P$528</definedName>
    <definedName name="_xlnm.Print_Area" localSheetId="3">'додаток 5'!$B$5:$Z$91</definedName>
  </definedNames>
  <calcPr calcId="152511" fullCalcOnLoad="1"/>
</workbook>
</file>

<file path=xl/calcChain.xml><?xml version="1.0" encoding="utf-8"?>
<calcChain xmlns="http://schemas.openxmlformats.org/spreadsheetml/2006/main">
  <c r="E57" i="68" l="1"/>
  <c r="F57" i="68"/>
  <c r="D57" i="68"/>
  <c r="D116" i="68"/>
  <c r="F280" i="72"/>
  <c r="G280" i="72"/>
  <c r="F276" i="72"/>
  <c r="M79" i="70"/>
  <c r="M44" i="70"/>
  <c r="N62" i="70"/>
  <c r="O59" i="70"/>
  <c r="O84" i="70"/>
  <c r="O83" i="70"/>
  <c r="O82" i="70"/>
  <c r="O81" i="70"/>
  <c r="O80" i="70"/>
  <c r="O79" i="70"/>
  <c r="O78" i="70"/>
  <c r="O77" i="70"/>
  <c r="O76" i="70"/>
  <c r="O75" i="70"/>
  <c r="O74" i="70"/>
  <c r="O73" i="70"/>
  <c r="O72" i="70"/>
  <c r="O71" i="70"/>
  <c r="O70" i="70"/>
  <c r="O69" i="70"/>
  <c r="O68" i="70"/>
  <c r="O67" i="70"/>
  <c r="O66" i="70"/>
  <c r="O65" i="70"/>
  <c r="O64" i="70"/>
  <c r="O63" i="70"/>
  <c r="O62" i="70"/>
  <c r="O61" i="70"/>
  <c r="O60" i="70"/>
  <c r="O58" i="70"/>
  <c r="O57" i="70"/>
  <c r="O56" i="70"/>
  <c r="O55" i="70"/>
  <c r="O54" i="70"/>
  <c r="O53" i="70"/>
  <c r="O52" i="70"/>
  <c r="O51" i="70"/>
  <c r="O50" i="70"/>
  <c r="O49" i="70"/>
  <c r="O48" i="70"/>
  <c r="O47" i="70"/>
  <c r="O46" i="70"/>
  <c r="O45" i="70"/>
  <c r="O44" i="70"/>
  <c r="O43" i="70"/>
  <c r="O42" i="70"/>
  <c r="O41" i="70"/>
  <c r="O40" i="70"/>
  <c r="O39" i="70"/>
  <c r="O38" i="70"/>
  <c r="O37" i="70"/>
  <c r="O36" i="70"/>
  <c r="O35" i="70"/>
  <c r="O34" i="70"/>
  <c r="O33" i="70"/>
  <c r="O32" i="70"/>
  <c r="O31" i="70"/>
  <c r="O30" i="70"/>
  <c r="O29" i="70"/>
  <c r="O28" i="70"/>
  <c r="O27" i="70"/>
  <c r="O26" i="70"/>
  <c r="O25" i="70"/>
  <c r="O24" i="70"/>
  <c r="O23" i="70"/>
  <c r="O22" i="70"/>
  <c r="O21" i="70"/>
  <c r="O20" i="70"/>
  <c r="O19" i="70"/>
  <c r="O86" i="70"/>
  <c r="N85" i="70"/>
  <c r="L87" i="70"/>
  <c r="L90" i="70"/>
  <c r="K87" i="70"/>
  <c r="K90" i="70"/>
  <c r="M55" i="70"/>
  <c r="M87" i="70"/>
  <c r="M88" i="70"/>
  <c r="M90" i="70"/>
  <c r="F120" i="7"/>
  <c r="G120" i="7"/>
  <c r="H120" i="7"/>
  <c r="I120" i="7"/>
  <c r="J223" i="7"/>
  <c r="L120" i="7"/>
  <c r="M120" i="7"/>
  <c r="N120" i="7"/>
  <c r="E223" i="7"/>
  <c r="P223" i="7"/>
  <c r="E524" i="7"/>
  <c r="E523" i="7"/>
  <c r="F523" i="7"/>
  <c r="G523" i="7"/>
  <c r="H523" i="7"/>
  <c r="I523" i="7"/>
  <c r="J523" i="7"/>
  <c r="K523" i="7"/>
  <c r="L523" i="7"/>
  <c r="M523" i="7"/>
  <c r="N523" i="7"/>
  <c r="O523" i="7"/>
  <c r="O300" i="7"/>
  <c r="K300" i="7"/>
  <c r="K299" i="7"/>
  <c r="O174" i="7"/>
  <c r="J174" i="7"/>
  <c r="K174" i="7"/>
  <c r="K120" i="7"/>
  <c r="E174" i="7"/>
  <c r="O522" i="7"/>
  <c r="J522" i="7"/>
  <c r="K522" i="7"/>
  <c r="O521" i="7"/>
  <c r="J521" i="7"/>
  <c r="P521" i="7"/>
  <c r="K521" i="7"/>
  <c r="J520" i="7"/>
  <c r="P520" i="7"/>
  <c r="F519" i="7"/>
  <c r="G519" i="7"/>
  <c r="H519" i="7"/>
  <c r="I519" i="7"/>
  <c r="L519" i="7"/>
  <c r="M519" i="7"/>
  <c r="N519" i="7"/>
  <c r="E519" i="7"/>
  <c r="O518" i="7"/>
  <c r="J518" i="7"/>
  <c r="P518" i="7"/>
  <c r="K518" i="7"/>
  <c r="O306" i="7"/>
  <c r="J306" i="7"/>
  <c r="K306" i="7"/>
  <c r="J517" i="7"/>
  <c r="P517" i="7"/>
  <c r="J309" i="7"/>
  <c r="F301" i="7"/>
  <c r="G301" i="7"/>
  <c r="H301" i="7"/>
  <c r="I301" i="7"/>
  <c r="L301" i="7"/>
  <c r="M301" i="7"/>
  <c r="N301" i="7"/>
  <c r="F299" i="7"/>
  <c r="G299" i="7"/>
  <c r="H299" i="7"/>
  <c r="I299" i="7"/>
  <c r="L299" i="7"/>
  <c r="M299" i="7"/>
  <c r="N299" i="7"/>
  <c r="E299" i="7"/>
  <c r="N224" i="7"/>
  <c r="O224" i="7"/>
  <c r="E224" i="7"/>
  <c r="K106" i="7"/>
  <c r="K62" i="7"/>
  <c r="O106" i="7"/>
  <c r="O62" i="7"/>
  <c r="E132" i="7"/>
  <c r="P132" i="7"/>
  <c r="F62" i="7"/>
  <c r="G62" i="7"/>
  <c r="H62" i="7"/>
  <c r="I62" i="7"/>
  <c r="L62" i="7"/>
  <c r="M62" i="7"/>
  <c r="N62" i="7"/>
  <c r="E106" i="7"/>
  <c r="E62" i="7"/>
  <c r="J132" i="7"/>
  <c r="E306" i="7"/>
  <c r="E309" i="7"/>
  <c r="P309" i="7"/>
  <c r="Q309" i="7"/>
  <c r="J226" i="7"/>
  <c r="J224" i="7"/>
  <c r="P226" i="7"/>
  <c r="P224" i="7"/>
  <c r="E279" i="72"/>
  <c r="D279" i="72"/>
  <c r="G279" i="72"/>
  <c r="E281" i="72"/>
  <c r="E276" i="72"/>
  <c r="D276" i="72"/>
  <c r="H276" i="72"/>
  <c r="P87" i="70"/>
  <c r="P88" i="70"/>
  <c r="P90" i="70"/>
  <c r="Q87" i="70"/>
  <c r="Q88" i="70"/>
  <c r="Q90" i="70"/>
  <c r="Q93" i="70"/>
  <c r="R87" i="70"/>
  <c r="R88" i="70"/>
  <c r="R90" i="70"/>
  <c r="S87" i="70"/>
  <c r="S88" i="70"/>
  <c r="S90" i="70"/>
  <c r="T87" i="70"/>
  <c r="T88" i="70"/>
  <c r="T90" i="70"/>
  <c r="U87" i="70"/>
  <c r="U88" i="70"/>
  <c r="U90" i="70"/>
  <c r="V87" i="70"/>
  <c r="V88" i="70"/>
  <c r="V90" i="70"/>
  <c r="W87" i="70"/>
  <c r="W88" i="70"/>
  <c r="W90" i="70"/>
  <c r="X87" i="70"/>
  <c r="X88" i="70"/>
  <c r="X90" i="70"/>
  <c r="Y87" i="70"/>
  <c r="Y88" i="70"/>
  <c r="Y90" i="70"/>
  <c r="Z87" i="70"/>
  <c r="Z88" i="70"/>
  <c r="Z90" i="70"/>
  <c r="AA87" i="70"/>
  <c r="AA88" i="70"/>
  <c r="AA90" i="70"/>
  <c r="AA93" i="70"/>
  <c r="AB87" i="70"/>
  <c r="AB88" i="70"/>
  <c r="AB90" i="70"/>
  <c r="AC87" i="70"/>
  <c r="AC88" i="70"/>
  <c r="AC90" i="70"/>
  <c r="AD87" i="70"/>
  <c r="AD88" i="70"/>
  <c r="AD90" i="70"/>
  <c r="AE87" i="70"/>
  <c r="AE88" i="70"/>
  <c r="AE90" i="70"/>
  <c r="AF87" i="70"/>
  <c r="AF88" i="70"/>
  <c r="AF90" i="70"/>
  <c r="AG87" i="70"/>
  <c r="AG88" i="70"/>
  <c r="AG90" i="70"/>
  <c r="AH87" i="70"/>
  <c r="AH88" i="70"/>
  <c r="AH90" i="70"/>
  <c r="AI87" i="70"/>
  <c r="AI88" i="70"/>
  <c r="AI90" i="70"/>
  <c r="AI19" i="70"/>
  <c r="F224" i="7"/>
  <c r="G224" i="7"/>
  <c r="G525" i="7"/>
  <c r="H224" i="7"/>
  <c r="I224" i="7"/>
  <c r="K224" i="7"/>
  <c r="L224" i="7"/>
  <c r="M224" i="7"/>
  <c r="E87" i="70"/>
  <c r="E90" i="70"/>
  <c r="F87" i="70"/>
  <c r="F90" i="70"/>
  <c r="G90" i="70"/>
  <c r="H87" i="70"/>
  <c r="H90" i="70"/>
  <c r="I87" i="70"/>
  <c r="I90" i="70"/>
  <c r="J87" i="70"/>
  <c r="J90" i="70"/>
  <c r="AI89" i="70"/>
  <c r="AI83" i="70"/>
  <c r="AI82" i="70"/>
  <c r="AI81" i="70"/>
  <c r="AI80" i="70"/>
  <c r="AI79" i="70"/>
  <c r="AI78" i="70"/>
  <c r="AI77" i="70"/>
  <c r="AI76" i="70"/>
  <c r="AI75" i="70"/>
  <c r="AI74" i="70"/>
  <c r="AI73" i="70"/>
  <c r="AI72" i="70"/>
  <c r="AI71" i="70"/>
  <c r="AI70" i="70"/>
  <c r="AI66" i="70"/>
  <c r="AI64" i="70"/>
  <c r="AI63" i="70"/>
  <c r="AI61" i="70"/>
  <c r="AI60" i="70"/>
  <c r="AI59" i="70"/>
  <c r="AI58" i="70"/>
  <c r="AI57" i="70"/>
  <c r="AI56" i="70"/>
  <c r="AI55" i="70"/>
  <c r="AI54" i="70"/>
  <c r="AI51" i="70"/>
  <c r="AI50" i="70"/>
  <c r="AI47" i="70"/>
  <c r="AI46" i="70"/>
  <c r="AI45" i="70"/>
  <c r="AI37" i="70"/>
  <c r="AI35" i="70"/>
  <c r="AI34" i="70"/>
  <c r="AI33" i="70"/>
  <c r="AI32" i="70"/>
  <c r="AI31" i="70"/>
  <c r="AI30" i="70"/>
  <c r="AI29" i="70"/>
  <c r="AI28" i="70"/>
  <c r="AI27" i="70"/>
  <c r="AI26" i="70"/>
  <c r="AI25" i="70"/>
  <c r="AI24" i="70"/>
  <c r="AI23" i="70"/>
  <c r="AI22" i="70"/>
  <c r="AI21" i="70"/>
  <c r="AI20" i="70"/>
  <c r="AI16" i="70"/>
  <c r="AI15" i="70"/>
  <c r="K16" i="7"/>
  <c r="K36" i="7"/>
  <c r="K32" i="7"/>
  <c r="K70" i="7"/>
  <c r="K90" i="7"/>
  <c r="K101" i="7"/>
  <c r="K215" i="7"/>
  <c r="K295" i="7"/>
  <c r="K331" i="7"/>
  <c r="K347" i="7"/>
  <c r="K352" i="7"/>
  <c r="K346" i="7"/>
  <c r="K333" i="7"/>
  <c r="K365" i="7"/>
  <c r="K360" i="7"/>
  <c r="K377" i="7"/>
  <c r="K369" i="7"/>
  <c r="K371" i="7"/>
  <c r="K382" i="7"/>
  <c r="K405" i="7"/>
  <c r="K412" i="7"/>
  <c r="K432" i="7"/>
  <c r="K425" i="7"/>
  <c r="F113" i="68"/>
  <c r="F114" i="68"/>
  <c r="F50" i="68"/>
  <c r="F115" i="68"/>
  <c r="F110" i="68"/>
  <c r="F111" i="68"/>
  <c r="F36" i="68"/>
  <c r="F117" i="68"/>
  <c r="F118" i="68"/>
  <c r="F92" i="68"/>
  <c r="F98" i="68"/>
  <c r="F97" i="68"/>
  <c r="F103" i="68"/>
  <c r="O307" i="7"/>
  <c r="J307" i="7"/>
  <c r="J302" i="7"/>
  <c r="J303" i="7"/>
  <c r="J305" i="7"/>
  <c r="O308" i="7"/>
  <c r="J308" i="7"/>
  <c r="P308" i="7"/>
  <c r="Q308" i="7"/>
  <c r="J310" i="7"/>
  <c r="J311" i="7"/>
  <c r="P311" i="7"/>
  <c r="Q311" i="7"/>
  <c r="J312" i="7"/>
  <c r="J313" i="7"/>
  <c r="J314" i="7"/>
  <c r="O317" i="7"/>
  <c r="J317" i="7"/>
  <c r="J318" i="7"/>
  <c r="J315" i="7"/>
  <c r="J316" i="7"/>
  <c r="J20" i="7"/>
  <c r="J18" i="7"/>
  <c r="J22" i="7"/>
  <c r="J23" i="7"/>
  <c r="J24" i="7"/>
  <c r="O26" i="7"/>
  <c r="J26" i="7"/>
  <c r="P26" i="7"/>
  <c r="Q26" i="7"/>
  <c r="J28" i="7"/>
  <c r="J29" i="7"/>
  <c r="J30" i="7"/>
  <c r="J31" i="7"/>
  <c r="O27" i="7"/>
  <c r="J27" i="7"/>
  <c r="J21" i="7"/>
  <c r="J25" i="7"/>
  <c r="J33" i="7"/>
  <c r="J34" i="7"/>
  <c r="L36" i="7"/>
  <c r="O36" i="7"/>
  <c r="O32" i="7"/>
  <c r="J39" i="7"/>
  <c r="J40" i="7"/>
  <c r="J41" i="7"/>
  <c r="J42" i="7"/>
  <c r="J43" i="7"/>
  <c r="J44" i="7"/>
  <c r="J45" i="7"/>
  <c r="J46" i="7"/>
  <c r="J47" i="7"/>
  <c r="J49" i="7"/>
  <c r="J50" i="7"/>
  <c r="J51" i="7"/>
  <c r="J52" i="7"/>
  <c r="J63" i="7"/>
  <c r="J64" i="7"/>
  <c r="J65" i="7"/>
  <c r="L66" i="7"/>
  <c r="J66" i="7"/>
  <c r="J67" i="7"/>
  <c r="J68" i="7"/>
  <c r="J69" i="7"/>
  <c r="J71" i="7"/>
  <c r="J72" i="7"/>
  <c r="J73" i="7"/>
  <c r="J74" i="7"/>
  <c r="L75" i="7"/>
  <c r="J75" i="7"/>
  <c r="L77" i="7"/>
  <c r="L78" i="7"/>
  <c r="L76" i="7"/>
  <c r="J76" i="7"/>
  <c r="J77" i="7"/>
  <c r="J78" i="7"/>
  <c r="L79" i="7"/>
  <c r="J79" i="7"/>
  <c r="J80" i="7"/>
  <c r="J81" i="7"/>
  <c r="P81" i="7"/>
  <c r="Q81" i="7"/>
  <c r="O83" i="7"/>
  <c r="J83" i="7"/>
  <c r="J84" i="7"/>
  <c r="J85" i="7"/>
  <c r="J86" i="7"/>
  <c r="J87" i="7"/>
  <c r="J88" i="7"/>
  <c r="P88" i="7"/>
  <c r="Q88" i="7"/>
  <c r="J89" i="7"/>
  <c r="O90" i="7"/>
  <c r="J90" i="7"/>
  <c r="J91" i="7"/>
  <c r="J92" i="7"/>
  <c r="J93" i="7"/>
  <c r="J94" i="7"/>
  <c r="J95" i="7"/>
  <c r="J96" i="7"/>
  <c r="J97" i="7"/>
  <c r="J98" i="7"/>
  <c r="J99" i="7"/>
  <c r="J100" i="7"/>
  <c r="L101" i="7"/>
  <c r="O101" i="7"/>
  <c r="J101" i="7"/>
  <c r="P101" i="7"/>
  <c r="Q101" i="7"/>
  <c r="J102" i="7"/>
  <c r="J103" i="7"/>
  <c r="J104" i="7"/>
  <c r="J105" i="7"/>
  <c r="J107" i="7"/>
  <c r="J108" i="7"/>
  <c r="J109" i="7"/>
  <c r="J110" i="7"/>
  <c r="J111" i="7"/>
  <c r="J112" i="7"/>
  <c r="J113" i="7"/>
  <c r="J114" i="7"/>
  <c r="J115" i="7"/>
  <c r="J116" i="7"/>
  <c r="J117" i="7"/>
  <c r="J118" i="7"/>
  <c r="J119" i="7"/>
  <c r="J121" i="7"/>
  <c r="J122" i="7"/>
  <c r="J124" i="7"/>
  <c r="J126" i="7"/>
  <c r="J141" i="7"/>
  <c r="J142" i="7"/>
  <c r="J143" i="7"/>
  <c r="J144" i="7"/>
  <c r="J145" i="7"/>
  <c r="P145" i="7"/>
  <c r="Q145" i="7"/>
  <c r="J147" i="7"/>
  <c r="J152" i="7"/>
  <c r="J154" i="7"/>
  <c r="J155" i="7"/>
  <c r="J157" i="7"/>
  <c r="J158" i="7"/>
  <c r="J166" i="7"/>
  <c r="J170" i="7"/>
  <c r="J168" i="7"/>
  <c r="J125" i="7"/>
  <c r="J173" i="7"/>
  <c r="J123" i="7"/>
  <c r="J172" i="7"/>
  <c r="J180" i="7"/>
  <c r="J171" i="7"/>
  <c r="P171" i="7"/>
  <c r="Q171" i="7"/>
  <c r="J182" i="7"/>
  <c r="J183" i="7"/>
  <c r="J184" i="7"/>
  <c r="J185" i="7"/>
  <c r="J186" i="7"/>
  <c r="J187" i="7"/>
  <c r="J189" i="7"/>
  <c r="J190" i="7"/>
  <c r="J191" i="7"/>
  <c r="J192" i="7"/>
  <c r="J193" i="7"/>
  <c r="J194" i="7"/>
  <c r="J195" i="7"/>
  <c r="J196" i="7"/>
  <c r="J197" i="7"/>
  <c r="J200" i="7"/>
  <c r="J201" i="7"/>
  <c r="J202" i="7"/>
  <c r="J203" i="7"/>
  <c r="J205" i="7"/>
  <c r="J206" i="7"/>
  <c r="P206" i="7"/>
  <c r="Q206" i="7"/>
  <c r="J207" i="7"/>
  <c r="J208" i="7"/>
  <c r="J209" i="7"/>
  <c r="J210" i="7"/>
  <c r="J211" i="7"/>
  <c r="J212" i="7"/>
  <c r="J213" i="7"/>
  <c r="J214" i="7"/>
  <c r="J216" i="7"/>
  <c r="J217" i="7"/>
  <c r="O219" i="7"/>
  <c r="J219" i="7"/>
  <c r="J222" i="7"/>
  <c r="J221" i="7"/>
  <c r="J218" i="7"/>
  <c r="J227" i="7"/>
  <c r="J230" i="7"/>
  <c r="J232" i="7"/>
  <c r="J238" i="7"/>
  <c r="J240" i="7"/>
  <c r="J244" i="7"/>
  <c r="J248" i="7"/>
  <c r="J259" i="7"/>
  <c r="J229" i="7"/>
  <c r="J228" i="7"/>
  <c r="J261" i="7"/>
  <c r="P261" i="7"/>
  <c r="Q261" i="7"/>
  <c r="J254" i="7"/>
  <c r="J256" i="7"/>
  <c r="P256" i="7"/>
  <c r="Q256" i="7"/>
  <c r="J262" i="7"/>
  <c r="J255" i="7"/>
  <c r="J276" i="7"/>
  <c r="J277" i="7"/>
  <c r="J279" i="7"/>
  <c r="J280" i="7"/>
  <c r="J281" i="7"/>
  <c r="J282" i="7"/>
  <c r="J284" i="7"/>
  <c r="J285" i="7"/>
  <c r="J286" i="7"/>
  <c r="J287" i="7"/>
  <c r="J288" i="7"/>
  <c r="J289" i="7"/>
  <c r="J290" i="7"/>
  <c r="J294" i="7"/>
  <c r="J269" i="7"/>
  <c r="J278" i="7"/>
  <c r="J283" i="7"/>
  <c r="J266" i="7"/>
  <c r="J265" i="7"/>
  <c r="J264" i="7"/>
  <c r="J292" i="7"/>
  <c r="J293" i="7"/>
  <c r="J296" i="7"/>
  <c r="J297" i="7"/>
  <c r="J298" i="7"/>
  <c r="J319" i="7"/>
  <c r="J320" i="7"/>
  <c r="J321" i="7"/>
  <c r="J322" i="7"/>
  <c r="J323" i="7"/>
  <c r="J324" i="7"/>
  <c r="J325" i="7"/>
  <c r="J326" i="7"/>
  <c r="O327" i="7"/>
  <c r="J327" i="7"/>
  <c r="J329" i="7"/>
  <c r="J330" i="7"/>
  <c r="L331" i="7"/>
  <c r="J331" i="7"/>
  <c r="P331" i="7"/>
  <c r="Q331" i="7"/>
  <c r="J332" i="7"/>
  <c r="J339" i="7"/>
  <c r="J351" i="7"/>
  <c r="J353" i="7"/>
  <c r="J337" i="7"/>
  <c r="J338" i="7"/>
  <c r="J336" i="7"/>
  <c r="J350" i="7"/>
  <c r="J355" i="7"/>
  <c r="O347" i="7"/>
  <c r="J347" i="7"/>
  <c r="P347" i="7"/>
  <c r="Q347" i="7"/>
  <c r="J348" i="7"/>
  <c r="J349" i="7"/>
  <c r="O352" i="7"/>
  <c r="J352" i="7"/>
  <c r="P352" i="7"/>
  <c r="Q352" i="7"/>
  <c r="J354" i="7"/>
  <c r="O346" i="7"/>
  <c r="J346" i="7"/>
  <c r="J335" i="7"/>
  <c r="J334" i="7"/>
  <c r="J364" i="7"/>
  <c r="J356" i="7"/>
  <c r="O360" i="7"/>
  <c r="J360" i="7"/>
  <c r="J361" i="7"/>
  <c r="L365" i="7"/>
  <c r="O365" i="7"/>
  <c r="J365" i="7"/>
  <c r="J359" i="7"/>
  <c r="J362" i="7"/>
  <c r="J370" i="7"/>
  <c r="J375" i="7"/>
  <c r="J378" i="7"/>
  <c r="J373" i="7"/>
  <c r="J374" i="7"/>
  <c r="O377" i="7"/>
  <c r="J377" i="7"/>
  <c r="L371" i="7"/>
  <c r="O371" i="7"/>
  <c r="O376" i="7"/>
  <c r="J376" i="7"/>
  <c r="P376" i="7"/>
  <c r="Q376" i="7"/>
  <c r="J379" i="7"/>
  <c r="J384" i="7"/>
  <c r="J387" i="7"/>
  <c r="J386" i="7"/>
  <c r="J385" i="7"/>
  <c r="J383" i="7"/>
  <c r="J393" i="7"/>
  <c r="J410" i="7"/>
  <c r="O394" i="7"/>
  <c r="J394" i="7"/>
  <c r="J401" i="7"/>
  <c r="J399" i="7"/>
  <c r="J400" i="7"/>
  <c r="J402" i="7"/>
  <c r="J403" i="7"/>
  <c r="J395" i="7"/>
  <c r="P395" i="7"/>
  <c r="Q395" i="7"/>
  <c r="J388" i="7"/>
  <c r="J389" i="7"/>
  <c r="J392" i="7"/>
  <c r="P392" i="7"/>
  <c r="Q392" i="7"/>
  <c r="J390" i="7"/>
  <c r="O406" i="7"/>
  <c r="J406" i="7"/>
  <c r="J391" i="7"/>
  <c r="J404" i="7"/>
  <c r="P404" i="7"/>
  <c r="Q404" i="7"/>
  <c r="O405" i="7"/>
  <c r="J405" i="7"/>
  <c r="J415" i="7"/>
  <c r="J414" i="7"/>
  <c r="J413" i="7"/>
  <c r="J417" i="7"/>
  <c r="J416" i="7"/>
  <c r="J419" i="7"/>
  <c r="J418" i="7"/>
  <c r="L425" i="7"/>
  <c r="L420" i="7"/>
  <c r="J420" i="7"/>
  <c r="J422" i="7"/>
  <c r="J423" i="7"/>
  <c r="J424" i="7"/>
  <c r="J434" i="7"/>
  <c r="J438" i="7"/>
  <c r="J444" i="7"/>
  <c r="O443" i="7"/>
  <c r="J443" i="7"/>
  <c r="J456" i="7"/>
  <c r="J458" i="7"/>
  <c r="J445" i="7"/>
  <c r="J467" i="7"/>
  <c r="J464" i="7"/>
  <c r="J462" i="7"/>
  <c r="P462" i="7"/>
  <c r="Q462" i="7"/>
  <c r="J463" i="7"/>
  <c r="J465" i="7"/>
  <c r="J471" i="7"/>
  <c r="J448" i="7"/>
  <c r="J454" i="7"/>
  <c r="P454" i="7"/>
  <c r="Q454" i="7"/>
  <c r="J446" i="7"/>
  <c r="O457" i="7"/>
  <c r="J457" i="7"/>
  <c r="J442" i="7"/>
  <c r="J516" i="7"/>
  <c r="J466" i="7"/>
  <c r="J460" i="7"/>
  <c r="J455" i="7"/>
  <c r="P455" i="7"/>
  <c r="Q455" i="7"/>
  <c r="J452" i="7"/>
  <c r="J453" i="7"/>
  <c r="P453" i="7"/>
  <c r="Q453" i="7"/>
  <c r="J461" i="7"/>
  <c r="J459" i="7"/>
  <c r="J425" i="7"/>
  <c r="E113" i="68"/>
  <c r="E114" i="68"/>
  <c r="E50" i="68"/>
  <c r="E110" i="68"/>
  <c r="E109" i="68"/>
  <c r="E111" i="68"/>
  <c r="E36" i="68"/>
  <c r="E117" i="68"/>
  <c r="E118" i="68"/>
  <c r="E92" i="68"/>
  <c r="E98" i="68"/>
  <c r="E103" i="68"/>
  <c r="E97" i="68"/>
  <c r="E307" i="7"/>
  <c r="P307" i="7"/>
  <c r="Q307" i="7"/>
  <c r="E302" i="7"/>
  <c r="E303" i="7"/>
  <c r="P303" i="7"/>
  <c r="Q303" i="7"/>
  <c r="E304" i="7"/>
  <c r="E305" i="7"/>
  <c r="E308" i="7"/>
  <c r="E310" i="7"/>
  <c r="E311" i="7"/>
  <c r="E312" i="7"/>
  <c r="E313" i="7"/>
  <c r="P313" i="7"/>
  <c r="Q313" i="7"/>
  <c r="I314" i="7"/>
  <c r="E314" i="7"/>
  <c r="P314" i="7"/>
  <c r="Q314" i="7"/>
  <c r="I317" i="7"/>
  <c r="E317" i="7"/>
  <c r="E318" i="7"/>
  <c r="P318" i="7"/>
  <c r="Q318" i="7"/>
  <c r="I315" i="7"/>
  <c r="E315" i="7"/>
  <c r="P315" i="7"/>
  <c r="Q315" i="7"/>
  <c r="I316" i="7"/>
  <c r="E316" i="7"/>
  <c r="P316" i="7"/>
  <c r="Q316" i="7"/>
  <c r="F16" i="7"/>
  <c r="I16" i="7"/>
  <c r="E22" i="7"/>
  <c r="E23" i="7"/>
  <c r="E24" i="7"/>
  <c r="E26" i="7"/>
  <c r="E28" i="7"/>
  <c r="P28" i="7"/>
  <c r="Q28" i="7"/>
  <c r="F29" i="7"/>
  <c r="E29" i="7"/>
  <c r="P29" i="7"/>
  <c r="Q29" i="7"/>
  <c r="E30" i="7"/>
  <c r="P30" i="7"/>
  <c r="Q30" i="7"/>
  <c r="E31" i="7"/>
  <c r="P31" i="7"/>
  <c r="Q31" i="7"/>
  <c r="E27" i="7"/>
  <c r="E21" i="7"/>
  <c r="E25" i="7"/>
  <c r="E33" i="7"/>
  <c r="E34" i="7"/>
  <c r="E35" i="7"/>
  <c r="E36" i="7"/>
  <c r="E37" i="7"/>
  <c r="P37" i="7"/>
  <c r="Q37" i="7"/>
  <c r="E38" i="7"/>
  <c r="E39" i="7"/>
  <c r="E40" i="7"/>
  <c r="E41" i="7"/>
  <c r="E42" i="7"/>
  <c r="F43" i="7"/>
  <c r="E43" i="7"/>
  <c r="E44" i="7"/>
  <c r="E45" i="7"/>
  <c r="E46" i="7"/>
  <c r="P46" i="7"/>
  <c r="Q46" i="7"/>
  <c r="E47" i="7"/>
  <c r="E48" i="7"/>
  <c r="E49" i="7"/>
  <c r="P49" i="7"/>
  <c r="Q49" i="7"/>
  <c r="E50" i="7"/>
  <c r="E51" i="7"/>
  <c r="E52" i="7"/>
  <c r="E63" i="7"/>
  <c r="E64" i="7"/>
  <c r="E65" i="7"/>
  <c r="I66" i="7"/>
  <c r="E66" i="7"/>
  <c r="E67" i="7"/>
  <c r="E68" i="7"/>
  <c r="P68" i="7"/>
  <c r="Q68" i="7"/>
  <c r="E69" i="7"/>
  <c r="P69" i="7"/>
  <c r="Q69" i="7"/>
  <c r="F70" i="7"/>
  <c r="I70" i="7"/>
  <c r="E71" i="7"/>
  <c r="P71" i="7"/>
  <c r="Q71" i="7"/>
  <c r="E72" i="7"/>
  <c r="E73" i="7"/>
  <c r="E74" i="7"/>
  <c r="F75" i="7"/>
  <c r="E75" i="7"/>
  <c r="F77" i="7"/>
  <c r="F78" i="7"/>
  <c r="F76" i="7"/>
  <c r="E76" i="7"/>
  <c r="P76" i="7"/>
  <c r="Q76" i="7"/>
  <c r="I76" i="7"/>
  <c r="E77" i="7"/>
  <c r="P77" i="7"/>
  <c r="Q77" i="7"/>
  <c r="F79" i="7"/>
  <c r="E79" i="7"/>
  <c r="E80" i="7"/>
  <c r="E81" i="7"/>
  <c r="E82" i="7"/>
  <c r="P82" i="7"/>
  <c r="Q82" i="7"/>
  <c r="E83" i="7"/>
  <c r="E84" i="7"/>
  <c r="E85" i="7"/>
  <c r="P85" i="7"/>
  <c r="Q85" i="7"/>
  <c r="E86" i="7"/>
  <c r="E87" i="7"/>
  <c r="E88" i="7"/>
  <c r="E89" i="7"/>
  <c r="E90" i="7"/>
  <c r="E91" i="7"/>
  <c r="E92" i="7"/>
  <c r="P92" i="7"/>
  <c r="Q92" i="7"/>
  <c r="E93" i="7"/>
  <c r="P93" i="7"/>
  <c r="Q93" i="7"/>
  <c r="E94" i="7"/>
  <c r="P94" i="7"/>
  <c r="Q94" i="7"/>
  <c r="E95" i="7"/>
  <c r="P95" i="7"/>
  <c r="Q95" i="7"/>
  <c r="E96" i="7"/>
  <c r="P96" i="7"/>
  <c r="Q96" i="7"/>
  <c r="E97" i="7"/>
  <c r="P97" i="7"/>
  <c r="Q97" i="7"/>
  <c r="E98" i="7"/>
  <c r="E99" i="7"/>
  <c r="E100" i="7"/>
  <c r="E101" i="7"/>
  <c r="E102" i="7"/>
  <c r="E103" i="7"/>
  <c r="E104" i="7"/>
  <c r="E105" i="7"/>
  <c r="E107" i="7"/>
  <c r="E108" i="7"/>
  <c r="E109" i="7"/>
  <c r="P109" i="7"/>
  <c r="Q109" i="7"/>
  <c r="E110" i="7"/>
  <c r="P110" i="7"/>
  <c r="Q110" i="7"/>
  <c r="E111" i="7"/>
  <c r="P111" i="7"/>
  <c r="Q111" i="7"/>
  <c r="E112" i="7"/>
  <c r="P112" i="7"/>
  <c r="Q112" i="7"/>
  <c r="E113" i="7"/>
  <c r="E114" i="7"/>
  <c r="E115" i="7"/>
  <c r="E116" i="7"/>
  <c r="E117" i="7"/>
  <c r="E118" i="7"/>
  <c r="E119" i="7"/>
  <c r="E121" i="7"/>
  <c r="E122" i="7"/>
  <c r="E124" i="7"/>
  <c r="E126" i="7"/>
  <c r="E141" i="7"/>
  <c r="E142" i="7"/>
  <c r="P142" i="7"/>
  <c r="Q142" i="7"/>
  <c r="E143" i="7"/>
  <c r="E144" i="7"/>
  <c r="P144" i="7"/>
  <c r="Q144" i="7"/>
  <c r="E145" i="7"/>
  <c r="E147" i="7"/>
  <c r="E152" i="7"/>
  <c r="E154" i="7"/>
  <c r="E155" i="7"/>
  <c r="P155" i="7"/>
  <c r="Q155" i="7"/>
  <c r="E156" i="7"/>
  <c r="P156" i="7"/>
  <c r="Q156" i="7"/>
  <c r="E157" i="7"/>
  <c r="E158" i="7"/>
  <c r="E166" i="7"/>
  <c r="E170" i="7"/>
  <c r="E175" i="7"/>
  <c r="E178" i="7"/>
  <c r="F179" i="7"/>
  <c r="E179" i="7"/>
  <c r="P179" i="7"/>
  <c r="Q179" i="7"/>
  <c r="E168" i="7"/>
  <c r="P168" i="7"/>
  <c r="Q168" i="7"/>
  <c r="E125" i="7"/>
  <c r="E177" i="7"/>
  <c r="P177" i="7"/>
  <c r="Q177" i="7"/>
  <c r="E173" i="7"/>
  <c r="E123" i="7"/>
  <c r="E176" i="7"/>
  <c r="E172" i="7"/>
  <c r="E180" i="7"/>
  <c r="P180" i="7"/>
  <c r="Q180" i="7"/>
  <c r="E181" i="7"/>
  <c r="E182" i="7"/>
  <c r="E183" i="7"/>
  <c r="E184" i="7"/>
  <c r="E185" i="7"/>
  <c r="E186" i="7"/>
  <c r="E187" i="7"/>
  <c r="E188" i="7"/>
  <c r="P188" i="7"/>
  <c r="Q188" i="7"/>
  <c r="E189" i="7"/>
  <c r="P189" i="7"/>
  <c r="Q189" i="7"/>
  <c r="E190" i="7"/>
  <c r="E191" i="7"/>
  <c r="E192" i="7"/>
  <c r="E193" i="7"/>
  <c r="E194" i="7"/>
  <c r="E195" i="7"/>
  <c r="E196" i="7"/>
  <c r="E197" i="7"/>
  <c r="P197" i="7"/>
  <c r="Q197" i="7"/>
  <c r="E198" i="7"/>
  <c r="E199" i="7"/>
  <c r="P199" i="7"/>
  <c r="Q199" i="7"/>
  <c r="E200" i="7"/>
  <c r="E201" i="7"/>
  <c r="P201" i="7"/>
  <c r="Q201" i="7"/>
  <c r="E202" i="7"/>
  <c r="E203" i="7"/>
  <c r="E204" i="7"/>
  <c r="P204" i="7"/>
  <c r="Q204" i="7"/>
  <c r="E205" i="7"/>
  <c r="P205" i="7"/>
  <c r="Q205" i="7"/>
  <c r="E206" i="7"/>
  <c r="E207" i="7"/>
  <c r="E208" i="7"/>
  <c r="E209" i="7"/>
  <c r="P209" i="7"/>
  <c r="Q209" i="7"/>
  <c r="E210" i="7"/>
  <c r="P210" i="7"/>
  <c r="Q210" i="7"/>
  <c r="E211" i="7"/>
  <c r="E212" i="7"/>
  <c r="E213" i="7"/>
  <c r="E214" i="7"/>
  <c r="E216" i="7"/>
  <c r="E217" i="7"/>
  <c r="E220" i="7"/>
  <c r="E219" i="7"/>
  <c r="E222" i="7"/>
  <c r="P222" i="7"/>
  <c r="Q222" i="7"/>
  <c r="E221" i="7"/>
  <c r="P221" i="7"/>
  <c r="Q221" i="7"/>
  <c r="F218" i="7"/>
  <c r="E218" i="7"/>
  <c r="P218" i="7"/>
  <c r="Q218" i="7"/>
  <c r="E227" i="7"/>
  <c r="P227" i="7"/>
  <c r="Q227" i="7"/>
  <c r="E230" i="7"/>
  <c r="E232" i="7"/>
  <c r="E238" i="7"/>
  <c r="E240" i="7"/>
  <c r="E244" i="7"/>
  <c r="E248" i="7"/>
  <c r="E259" i="7"/>
  <c r="E229" i="7"/>
  <c r="E228" i="7"/>
  <c r="P228" i="7"/>
  <c r="Q228" i="7"/>
  <c r="E261" i="7"/>
  <c r="E254" i="7"/>
  <c r="P254" i="7"/>
  <c r="Q254" i="7"/>
  <c r="E256" i="7"/>
  <c r="E262" i="7"/>
  <c r="P262" i="7"/>
  <c r="Q262" i="7"/>
  <c r="E255" i="7"/>
  <c r="P255" i="7"/>
  <c r="Q255" i="7"/>
  <c r="E276" i="7"/>
  <c r="P276" i="7"/>
  <c r="Q276" i="7"/>
  <c r="E277" i="7"/>
  <c r="E279" i="7"/>
  <c r="E280" i="7"/>
  <c r="E281" i="7"/>
  <c r="E282" i="7"/>
  <c r="P282" i="7"/>
  <c r="Q282" i="7"/>
  <c r="E284" i="7"/>
  <c r="P284" i="7"/>
  <c r="Q284" i="7"/>
  <c r="E285" i="7"/>
  <c r="P285" i="7"/>
  <c r="Q285" i="7"/>
  <c r="E286" i="7"/>
  <c r="P286" i="7"/>
  <c r="Q286" i="7"/>
  <c r="E287" i="7"/>
  <c r="E288" i="7"/>
  <c r="E289" i="7"/>
  <c r="E290" i="7"/>
  <c r="P290" i="7"/>
  <c r="Q290" i="7"/>
  <c r="E294" i="7"/>
  <c r="E269" i="7"/>
  <c r="P269" i="7"/>
  <c r="Q269" i="7"/>
  <c r="E278" i="7"/>
  <c r="P278" i="7"/>
  <c r="Q278" i="7"/>
  <c r="E283" i="7"/>
  <c r="P283" i="7"/>
  <c r="Q283" i="7"/>
  <c r="E266" i="7"/>
  <c r="E265" i="7"/>
  <c r="E264" i="7"/>
  <c r="E292" i="7"/>
  <c r="E293" i="7"/>
  <c r="E296" i="7"/>
  <c r="E297" i="7"/>
  <c r="E295" i="7"/>
  <c r="E298" i="7"/>
  <c r="E319" i="7"/>
  <c r="P319" i="7"/>
  <c r="Q319" i="7"/>
  <c r="E320" i="7"/>
  <c r="E321" i="7"/>
  <c r="E322" i="7"/>
  <c r="P322" i="7"/>
  <c r="Q322" i="7"/>
  <c r="E323" i="7"/>
  <c r="P323" i="7"/>
  <c r="Q323" i="7"/>
  <c r="E324" i="7"/>
  <c r="E325" i="7"/>
  <c r="E326" i="7"/>
  <c r="E327" i="7"/>
  <c r="E328" i="7"/>
  <c r="P328" i="7"/>
  <c r="Q328" i="7"/>
  <c r="E329" i="7"/>
  <c r="E330" i="7"/>
  <c r="E332" i="7"/>
  <c r="P332" i="7"/>
  <c r="Q332" i="7"/>
  <c r="E339" i="7"/>
  <c r="E351" i="7"/>
  <c r="E353" i="7"/>
  <c r="P353" i="7"/>
  <c r="Q353" i="7"/>
  <c r="E337" i="7"/>
  <c r="P337" i="7"/>
  <c r="Q337" i="7"/>
  <c r="E338" i="7"/>
  <c r="P338" i="7"/>
  <c r="Q338" i="7"/>
  <c r="E336" i="7"/>
  <c r="P336" i="7"/>
  <c r="Q336" i="7"/>
  <c r="E350" i="7"/>
  <c r="P350" i="7"/>
  <c r="Q350" i="7"/>
  <c r="E355" i="7"/>
  <c r="E347" i="7"/>
  <c r="E348" i="7"/>
  <c r="E349" i="7"/>
  <c r="E352" i="7"/>
  <c r="E354" i="7"/>
  <c r="E346" i="7"/>
  <c r="P346" i="7"/>
  <c r="Q346" i="7"/>
  <c r="E335" i="7"/>
  <c r="P335" i="7"/>
  <c r="Q335" i="7"/>
  <c r="E334" i="7"/>
  <c r="P334" i="7"/>
  <c r="Q334" i="7"/>
  <c r="E364" i="7"/>
  <c r="P364" i="7"/>
  <c r="Q364" i="7"/>
  <c r="E356" i="7"/>
  <c r="F360" i="7"/>
  <c r="E360" i="7"/>
  <c r="E361" i="7"/>
  <c r="E365" i="7"/>
  <c r="F359" i="7"/>
  <c r="E359" i="7"/>
  <c r="P359" i="7"/>
  <c r="Q359" i="7"/>
  <c r="E362" i="7"/>
  <c r="P362" i="7"/>
  <c r="Q362" i="7"/>
  <c r="E370" i="7"/>
  <c r="E375" i="7"/>
  <c r="E378" i="7"/>
  <c r="P378" i="7"/>
  <c r="Q378" i="7"/>
  <c r="E373" i="7"/>
  <c r="E374" i="7"/>
  <c r="E377" i="7"/>
  <c r="P377" i="7"/>
  <c r="Q377" i="7"/>
  <c r="F371" i="7"/>
  <c r="E371" i="7"/>
  <c r="E376" i="7"/>
  <c r="I379" i="7"/>
  <c r="E379" i="7"/>
  <c r="E384" i="7"/>
  <c r="E387" i="7"/>
  <c r="P387" i="7"/>
  <c r="Q387" i="7"/>
  <c r="I386" i="7"/>
  <c r="E385" i="7"/>
  <c r="E383" i="7"/>
  <c r="P383" i="7"/>
  <c r="Q383" i="7"/>
  <c r="F393" i="7"/>
  <c r="E393" i="7"/>
  <c r="P393" i="7"/>
  <c r="Q393" i="7"/>
  <c r="E410" i="7"/>
  <c r="E394" i="7"/>
  <c r="E401" i="7"/>
  <c r="E399" i="7"/>
  <c r="E400" i="7"/>
  <c r="P400" i="7"/>
  <c r="Q400" i="7"/>
  <c r="E402" i="7"/>
  <c r="E403" i="7"/>
  <c r="E395" i="7"/>
  <c r="F389" i="7"/>
  <c r="E389" i="7"/>
  <c r="P389" i="7"/>
  <c r="Q389" i="7"/>
  <c r="E390" i="7"/>
  <c r="P390" i="7"/>
  <c r="Q390" i="7"/>
  <c r="E406" i="7"/>
  <c r="P406" i="7"/>
  <c r="Q406" i="7"/>
  <c r="E404" i="7"/>
  <c r="E405" i="7"/>
  <c r="E415" i="7"/>
  <c r="P415" i="7"/>
  <c r="Q415" i="7"/>
  <c r="E414" i="7"/>
  <c r="F413" i="7"/>
  <c r="E413" i="7"/>
  <c r="I416" i="7"/>
  <c r="E416" i="7"/>
  <c r="P416" i="7"/>
  <c r="Q416" i="7"/>
  <c r="E420" i="7"/>
  <c r="E422" i="7"/>
  <c r="P422" i="7"/>
  <c r="Q422" i="7"/>
  <c r="E423" i="7"/>
  <c r="P423" i="7"/>
  <c r="Q423" i="7"/>
  <c r="E424" i="7"/>
  <c r="E434" i="7"/>
  <c r="E437" i="7"/>
  <c r="E438" i="7"/>
  <c r="E444" i="7"/>
  <c r="P444" i="7"/>
  <c r="Q444" i="7"/>
  <c r="E443" i="7"/>
  <c r="E456" i="7"/>
  <c r="E458" i="7"/>
  <c r="E445" i="7"/>
  <c r="E467" i="7"/>
  <c r="E464" i="7"/>
  <c r="E462" i="7"/>
  <c r="E463" i="7"/>
  <c r="E465" i="7"/>
  <c r="F471" i="7"/>
  <c r="F432" i="7"/>
  <c r="E448" i="7"/>
  <c r="P448" i="7"/>
  <c r="Q448" i="7"/>
  <c r="E446" i="7"/>
  <c r="E457" i="7"/>
  <c r="P457" i="7"/>
  <c r="Q457" i="7"/>
  <c r="E442" i="7"/>
  <c r="E516" i="7"/>
  <c r="E466" i="7"/>
  <c r="E455" i="7"/>
  <c r="E452" i="7"/>
  <c r="E453" i="7"/>
  <c r="E461" i="7"/>
  <c r="E459" i="7"/>
  <c r="E426" i="7"/>
  <c r="E427" i="7"/>
  <c r="P427" i="7"/>
  <c r="Q427" i="7"/>
  <c r="E428" i="7"/>
  <c r="I429" i="7"/>
  <c r="I425" i="7"/>
  <c r="E429" i="7"/>
  <c r="P429" i="7"/>
  <c r="Q429" i="7"/>
  <c r="E430" i="7"/>
  <c r="P430" i="7"/>
  <c r="Q430" i="7"/>
  <c r="E431" i="7"/>
  <c r="D113" i="68"/>
  <c r="D114" i="68"/>
  <c r="D50" i="68"/>
  <c r="D115" i="68"/>
  <c r="D110" i="68"/>
  <c r="D111" i="68"/>
  <c r="D109" i="68"/>
  <c r="D36" i="68"/>
  <c r="D117" i="68"/>
  <c r="G117" i="68"/>
  <c r="H117" i="68"/>
  <c r="D118" i="68"/>
  <c r="D87" i="68"/>
  <c r="D92" i="68"/>
  <c r="D98" i="68"/>
  <c r="D97" i="68"/>
  <c r="D85" i="68"/>
  <c r="D103" i="68"/>
  <c r="P277" i="7"/>
  <c r="P279" i="7"/>
  <c r="P280" i="7"/>
  <c r="Q280" i="7"/>
  <c r="P281" i="7"/>
  <c r="P287" i="7"/>
  <c r="Q287" i="7"/>
  <c r="P266" i="7"/>
  <c r="P356" i="7"/>
  <c r="Q356" i="7"/>
  <c r="P361" i="7"/>
  <c r="N333" i="7"/>
  <c r="M333" i="7"/>
  <c r="L333" i="7"/>
  <c r="I333" i="7"/>
  <c r="H333" i="7"/>
  <c r="G333" i="7"/>
  <c r="F333" i="7"/>
  <c r="G281" i="72"/>
  <c r="G278" i="72"/>
  <c r="G277" i="72"/>
  <c r="G182" i="72"/>
  <c r="G198" i="72"/>
  <c r="G214" i="72"/>
  <c r="G215" i="72"/>
  <c r="G224" i="72"/>
  <c r="G243" i="72"/>
  <c r="G256" i="72"/>
  <c r="G267" i="72"/>
  <c r="G285" i="72"/>
  <c r="G152" i="72"/>
  <c r="G165" i="72"/>
  <c r="G163" i="72"/>
  <c r="G162" i="72"/>
  <c r="G100" i="72"/>
  <c r="G96" i="72"/>
  <c r="F182" i="72"/>
  <c r="F267" i="72"/>
  <c r="F195" i="72"/>
  <c r="F53" i="72"/>
  <c r="F49" i="72"/>
  <c r="D49" i="72"/>
  <c r="H49" i="72"/>
  <c r="F81" i="72"/>
  <c r="F87" i="72"/>
  <c r="F142" i="72"/>
  <c r="F154" i="72"/>
  <c r="F159" i="72"/>
  <c r="D159" i="72"/>
  <c r="H159" i="72"/>
  <c r="F163" i="72"/>
  <c r="F162" i="72"/>
  <c r="E195" i="72"/>
  <c r="E182" i="72"/>
  <c r="D182" i="72"/>
  <c r="H182" i="72"/>
  <c r="E13" i="72"/>
  <c r="D13" i="72"/>
  <c r="H13" i="72"/>
  <c r="E30" i="72"/>
  <c r="D30" i="72"/>
  <c r="H30" i="72"/>
  <c r="E61" i="72"/>
  <c r="E77" i="72"/>
  <c r="D77" i="72"/>
  <c r="H77" i="72"/>
  <c r="E81" i="72"/>
  <c r="E80" i="72"/>
  <c r="E131" i="72"/>
  <c r="E97" i="72"/>
  <c r="E100" i="72"/>
  <c r="E163" i="72"/>
  <c r="E162" i="72"/>
  <c r="D162" i="72"/>
  <c r="H162" i="72"/>
  <c r="E260" i="7"/>
  <c r="P260" i="7"/>
  <c r="Q260" i="7"/>
  <c r="J260" i="7"/>
  <c r="P154" i="7"/>
  <c r="Q154" i="7"/>
  <c r="P113" i="7"/>
  <c r="Q113" i="7"/>
  <c r="D208" i="72"/>
  <c r="H208" i="72"/>
  <c r="D206" i="72"/>
  <c r="H206" i="72"/>
  <c r="D209" i="72"/>
  <c r="H209" i="72"/>
  <c r="B17" i="70"/>
  <c r="B18" i="70"/>
  <c r="B20" i="70"/>
  <c r="B24" i="70"/>
  <c r="B25" i="70"/>
  <c r="B26" i="70"/>
  <c r="B29" i="70"/>
  <c r="B30" i="70"/>
  <c r="B31" i="70"/>
  <c r="B34" i="70"/>
  <c r="B36" i="70"/>
  <c r="B38" i="70"/>
  <c r="B39" i="70"/>
  <c r="B41" i="70"/>
  <c r="B42" i="70"/>
  <c r="B49" i="70"/>
  <c r="B52" i="70"/>
  <c r="B53" i="70"/>
  <c r="B57" i="70"/>
  <c r="B60" i="70"/>
  <c r="B63" i="70"/>
  <c r="B64" i="70"/>
  <c r="B67" i="70"/>
  <c r="B68" i="70"/>
  <c r="B69" i="70"/>
  <c r="B71" i="70"/>
  <c r="B74" i="70"/>
  <c r="B77" i="70"/>
  <c r="B78" i="70"/>
  <c r="B80" i="70"/>
  <c r="B81" i="70"/>
  <c r="B84" i="70"/>
  <c r="AI86" i="70"/>
  <c r="AI84" i="70"/>
  <c r="AI69" i="70"/>
  <c r="AI68" i="70"/>
  <c r="AI67" i="70"/>
  <c r="AI53" i="70"/>
  <c r="AI52" i="70"/>
  <c r="AI49" i="70"/>
  <c r="AI43" i="70"/>
  <c r="AI42" i="70"/>
  <c r="AI41" i="70"/>
  <c r="AI40" i="70"/>
  <c r="AI39" i="70"/>
  <c r="AI38" i="70"/>
  <c r="AI36" i="70"/>
  <c r="AI18" i="70"/>
  <c r="AI17" i="70"/>
  <c r="AI14" i="70"/>
  <c r="D187" i="72"/>
  <c r="D283" i="72"/>
  <c r="H283" i="72"/>
  <c r="O70" i="7"/>
  <c r="N70" i="7"/>
  <c r="M70" i="7"/>
  <c r="L70" i="7"/>
  <c r="H70" i="7"/>
  <c r="G70" i="7"/>
  <c r="N66" i="7"/>
  <c r="M66" i="7"/>
  <c r="H66" i="7"/>
  <c r="S13" i="70"/>
  <c r="G13" i="70"/>
  <c r="P67" i="7"/>
  <c r="Q67" i="7"/>
  <c r="O412" i="7"/>
  <c r="N412" i="7"/>
  <c r="M412" i="7"/>
  <c r="L412" i="7"/>
  <c r="H412" i="7"/>
  <c r="G412" i="7"/>
  <c r="F412" i="7"/>
  <c r="F145" i="72"/>
  <c r="G145" i="72"/>
  <c r="F89" i="68"/>
  <c r="F87" i="68"/>
  <c r="D158" i="72"/>
  <c r="H158" i="72"/>
  <c r="F149" i="72"/>
  <c r="D149" i="72"/>
  <c r="H149" i="72"/>
  <c r="E89" i="68"/>
  <c r="E87" i="68"/>
  <c r="E60" i="72"/>
  <c r="F61" i="72"/>
  <c r="D61" i="72"/>
  <c r="H61" i="72"/>
  <c r="E68" i="72"/>
  <c r="E65" i="72"/>
  <c r="E109" i="72"/>
  <c r="E111" i="72"/>
  <c r="D111" i="72"/>
  <c r="H111" i="72"/>
  <c r="E141" i="72"/>
  <c r="E140" i="72"/>
  <c r="O432" i="7"/>
  <c r="N432" i="7"/>
  <c r="M432" i="7"/>
  <c r="L432" i="7"/>
  <c r="I432" i="7"/>
  <c r="H432" i="7"/>
  <c r="G432" i="7"/>
  <c r="P459" i="7"/>
  <c r="Q459" i="7"/>
  <c r="G368" i="72"/>
  <c r="G367" i="72"/>
  <c r="G373" i="72"/>
  <c r="G379" i="72"/>
  <c r="G384" i="72"/>
  <c r="G391" i="72"/>
  <c r="G392" i="72"/>
  <c r="G394" i="72"/>
  <c r="G395" i="72"/>
  <c r="G332" i="72"/>
  <c r="G396" i="72"/>
  <c r="G318" i="72"/>
  <c r="G397" i="72"/>
  <c r="G398" i="72"/>
  <c r="E368" i="72"/>
  <c r="E373" i="72"/>
  <c r="E379" i="72"/>
  <c r="E384" i="72"/>
  <c r="E391" i="72"/>
  <c r="E392" i="72"/>
  <c r="E394" i="72"/>
  <c r="E395" i="72"/>
  <c r="E332" i="72"/>
  <c r="E396" i="72"/>
  <c r="E318" i="72"/>
  <c r="E397" i="72"/>
  <c r="E398" i="72"/>
  <c r="F368" i="72"/>
  <c r="F373" i="72"/>
  <c r="F379" i="72"/>
  <c r="F384" i="72"/>
  <c r="F391" i="72"/>
  <c r="F392" i="72"/>
  <c r="F394" i="72"/>
  <c r="F395" i="72"/>
  <c r="F332" i="72"/>
  <c r="F396" i="72"/>
  <c r="F318" i="72"/>
  <c r="F397" i="72"/>
  <c r="F398" i="72"/>
  <c r="N77" i="7"/>
  <c r="N78" i="7"/>
  <c r="N79" i="7"/>
  <c r="N90" i="7"/>
  <c r="M76" i="7"/>
  <c r="M90" i="7"/>
  <c r="H77" i="7"/>
  <c r="H78" i="7"/>
  <c r="H76" i="7"/>
  <c r="H75" i="7"/>
  <c r="H79" i="7"/>
  <c r="H90" i="7"/>
  <c r="H97" i="7"/>
  <c r="G77" i="7"/>
  <c r="G78" i="7"/>
  <c r="G75" i="7"/>
  <c r="G79" i="7"/>
  <c r="G90" i="7"/>
  <c r="G97" i="7"/>
  <c r="D14" i="72"/>
  <c r="H14" i="72"/>
  <c r="D15" i="72"/>
  <c r="H15" i="72"/>
  <c r="D16" i="72"/>
  <c r="H16" i="72"/>
  <c r="D17" i="72"/>
  <c r="H17" i="72"/>
  <c r="D18" i="72"/>
  <c r="H18" i="72"/>
  <c r="D19" i="72"/>
  <c r="H19" i="72"/>
  <c r="D20" i="72"/>
  <c r="H20" i="72"/>
  <c r="D21" i="72"/>
  <c r="H21" i="72"/>
  <c r="D22" i="72"/>
  <c r="H22" i="72"/>
  <c r="D23" i="72"/>
  <c r="H23" i="72"/>
  <c r="D24" i="72"/>
  <c r="H24" i="72"/>
  <c r="D25" i="72"/>
  <c r="H25" i="72"/>
  <c r="D26" i="72"/>
  <c r="H26" i="72"/>
  <c r="D27" i="72"/>
  <c r="H27" i="72"/>
  <c r="D28" i="72"/>
  <c r="H28" i="72"/>
  <c r="D29" i="72"/>
  <c r="H29" i="72"/>
  <c r="D31" i="72"/>
  <c r="H31" i="72"/>
  <c r="D32" i="72"/>
  <c r="H32" i="72"/>
  <c r="D33" i="72"/>
  <c r="H33" i="72"/>
  <c r="D34" i="72"/>
  <c r="H34" i="72"/>
  <c r="D35" i="72"/>
  <c r="H35" i="72"/>
  <c r="D36" i="72"/>
  <c r="H36" i="72"/>
  <c r="D37" i="72"/>
  <c r="H37" i="72"/>
  <c r="D38" i="72"/>
  <c r="H38" i="72"/>
  <c r="D39" i="72"/>
  <c r="H39" i="72"/>
  <c r="D40" i="72"/>
  <c r="H40" i="72"/>
  <c r="D41" i="72"/>
  <c r="H41" i="72"/>
  <c r="D42" i="72"/>
  <c r="H42" i="72"/>
  <c r="D43" i="72"/>
  <c r="H43" i="72"/>
  <c r="D44" i="72"/>
  <c r="H44" i="72"/>
  <c r="D45" i="72"/>
  <c r="H45" i="72"/>
  <c r="D46" i="72"/>
  <c r="H46" i="72"/>
  <c r="D47" i="72"/>
  <c r="H47" i="72"/>
  <c r="D50" i="72"/>
  <c r="H50" i="72"/>
  <c r="D51" i="72"/>
  <c r="H51" i="72"/>
  <c r="D52" i="72"/>
  <c r="H52" i="72"/>
  <c r="D53" i="72"/>
  <c r="H53" i="72"/>
  <c r="D54" i="72"/>
  <c r="H54" i="72"/>
  <c r="D55" i="72"/>
  <c r="H55" i="72"/>
  <c r="D56" i="72"/>
  <c r="H56" i="72"/>
  <c r="D57" i="72"/>
  <c r="H57" i="72"/>
  <c r="F65" i="72"/>
  <c r="F58" i="72"/>
  <c r="G61" i="72"/>
  <c r="G65" i="72"/>
  <c r="D62" i="72"/>
  <c r="H62" i="72"/>
  <c r="D63" i="72"/>
  <c r="H63" i="72"/>
  <c r="D64" i="72"/>
  <c r="H64" i="72"/>
  <c r="D66" i="72"/>
  <c r="H66" i="72"/>
  <c r="D67" i="72"/>
  <c r="H67" i="72"/>
  <c r="D68" i="72"/>
  <c r="H68" i="72"/>
  <c r="D69" i="72"/>
  <c r="H69" i="72"/>
  <c r="D70" i="72"/>
  <c r="H70" i="72"/>
  <c r="E71" i="72"/>
  <c r="D71" i="72"/>
  <c r="H71" i="72"/>
  <c r="D72" i="72"/>
  <c r="H72" i="72"/>
  <c r="D73" i="72"/>
  <c r="H73" i="72"/>
  <c r="D74" i="72"/>
  <c r="H74" i="72"/>
  <c r="D75" i="72"/>
  <c r="H75" i="72"/>
  <c r="D76" i="72"/>
  <c r="H76" i="72"/>
  <c r="D78" i="72"/>
  <c r="H78" i="72"/>
  <c r="D79" i="72"/>
  <c r="H79" i="72"/>
  <c r="D82" i="72"/>
  <c r="H82" i="72"/>
  <c r="D83" i="72"/>
  <c r="H83" i="72"/>
  <c r="D84" i="72"/>
  <c r="H84" i="72"/>
  <c r="D85" i="72"/>
  <c r="H85" i="72"/>
  <c r="D86" i="72"/>
  <c r="H86" i="72"/>
  <c r="E87" i="72"/>
  <c r="D88" i="72"/>
  <c r="H88" i="72"/>
  <c r="D89" i="72"/>
  <c r="H89" i="72"/>
  <c r="D90" i="72"/>
  <c r="H90" i="72"/>
  <c r="D91" i="72"/>
  <c r="H91" i="72"/>
  <c r="D92" i="72"/>
  <c r="H92" i="72"/>
  <c r="D93" i="72"/>
  <c r="H93" i="72"/>
  <c r="D94" i="72"/>
  <c r="H94" i="72"/>
  <c r="F100" i="72"/>
  <c r="F96" i="72"/>
  <c r="F97" i="72"/>
  <c r="G97" i="72"/>
  <c r="D98" i="72"/>
  <c r="H98" i="72"/>
  <c r="D99" i="72"/>
  <c r="H99" i="72"/>
  <c r="D101" i="72"/>
  <c r="H101" i="72"/>
  <c r="D102" i="72"/>
  <c r="H102" i="72"/>
  <c r="D103" i="72"/>
  <c r="H103" i="72"/>
  <c r="D106" i="72"/>
  <c r="H106" i="72"/>
  <c r="D107" i="72"/>
  <c r="H107" i="72"/>
  <c r="D108" i="72"/>
  <c r="H108" i="72"/>
  <c r="D110" i="72"/>
  <c r="H110" i="72"/>
  <c r="D112" i="72"/>
  <c r="H112" i="72"/>
  <c r="D113" i="72"/>
  <c r="H113" i="72"/>
  <c r="D114" i="72"/>
  <c r="H114" i="72"/>
  <c r="D115" i="72"/>
  <c r="H115" i="72"/>
  <c r="D116" i="72"/>
  <c r="H116" i="72"/>
  <c r="D117" i="72"/>
  <c r="H117" i="72"/>
  <c r="D118" i="72"/>
  <c r="H118" i="72"/>
  <c r="D119" i="72"/>
  <c r="H119" i="72"/>
  <c r="D120" i="72"/>
  <c r="H120" i="72"/>
  <c r="E121" i="72"/>
  <c r="D121" i="72"/>
  <c r="H121" i="72"/>
  <c r="D122" i="72"/>
  <c r="H122" i="72"/>
  <c r="D123" i="72"/>
  <c r="H123" i="72"/>
  <c r="D124" i="72"/>
  <c r="H124" i="72"/>
  <c r="D125" i="72"/>
  <c r="H125" i="72"/>
  <c r="D126" i="72"/>
  <c r="H126" i="72"/>
  <c r="G126" i="72"/>
  <c r="D127" i="72"/>
  <c r="H127" i="72"/>
  <c r="D128" i="72"/>
  <c r="H128" i="72"/>
  <c r="D129" i="72"/>
  <c r="H129" i="72"/>
  <c r="D130" i="72"/>
  <c r="H130" i="72"/>
  <c r="D131" i="72"/>
  <c r="H131" i="72"/>
  <c r="D132" i="72"/>
  <c r="H132" i="72"/>
  <c r="H133" i="72"/>
  <c r="D134" i="72"/>
  <c r="H134" i="72"/>
  <c r="D135" i="72"/>
  <c r="H135" i="72"/>
  <c r="D136" i="72"/>
  <c r="H136" i="72"/>
  <c r="E137" i="72"/>
  <c r="D137" i="72"/>
  <c r="H137" i="72"/>
  <c r="D138" i="72"/>
  <c r="H138" i="72"/>
  <c r="D139" i="72"/>
  <c r="H139" i="72"/>
  <c r="E142" i="72"/>
  <c r="D143" i="72"/>
  <c r="H143" i="72"/>
  <c r="D144" i="72"/>
  <c r="H144" i="72"/>
  <c r="D146" i="72"/>
  <c r="H146" i="72"/>
  <c r="D147" i="72"/>
  <c r="H147" i="72"/>
  <c r="D148" i="72"/>
  <c r="H148" i="72"/>
  <c r="D150" i="72"/>
  <c r="H150" i="72"/>
  <c r="F151" i="72"/>
  <c r="D152" i="72"/>
  <c r="H152" i="72"/>
  <c r="D155" i="72"/>
  <c r="H155" i="72"/>
  <c r="D156" i="72"/>
  <c r="H156" i="72"/>
  <c r="D157" i="72"/>
  <c r="H157" i="72"/>
  <c r="D160" i="72"/>
  <c r="H160" i="72"/>
  <c r="D161" i="72"/>
  <c r="H161" i="72"/>
  <c r="D164" i="72"/>
  <c r="H164" i="72"/>
  <c r="D165" i="72"/>
  <c r="H165" i="72"/>
  <c r="D166" i="72"/>
  <c r="H166" i="72"/>
  <c r="D167" i="72"/>
  <c r="H167" i="72"/>
  <c r="F168" i="72"/>
  <c r="D168" i="72"/>
  <c r="H168" i="72"/>
  <c r="D169" i="72"/>
  <c r="H169" i="72"/>
  <c r="J169" i="72"/>
  <c r="D170" i="72"/>
  <c r="H170" i="72"/>
  <c r="D171" i="72"/>
  <c r="H171" i="72"/>
  <c r="D172" i="72"/>
  <c r="H172" i="72"/>
  <c r="D173" i="72"/>
  <c r="H173" i="72"/>
  <c r="D174" i="72"/>
  <c r="H174" i="72"/>
  <c r="D175" i="72"/>
  <c r="H175" i="72"/>
  <c r="D176" i="72"/>
  <c r="H176" i="72"/>
  <c r="H177" i="72"/>
  <c r="D196" i="72"/>
  <c r="H196" i="72"/>
  <c r="D197" i="72"/>
  <c r="H197" i="72"/>
  <c r="K197" i="72"/>
  <c r="D198" i="72"/>
  <c r="D199" i="72"/>
  <c r="H199" i="72"/>
  <c r="D200" i="72"/>
  <c r="H200" i="72"/>
  <c r="D201" i="72"/>
  <c r="H201" i="72"/>
  <c r="D202" i="72"/>
  <c r="H202" i="72"/>
  <c r="D203" i="72"/>
  <c r="H203" i="72"/>
  <c r="D204" i="72"/>
  <c r="H204" i="72"/>
  <c r="D205" i="72"/>
  <c r="H205" i="72"/>
  <c r="D207" i="72"/>
  <c r="H207" i="72"/>
  <c r="D210" i="72"/>
  <c r="H210" i="72"/>
  <c r="D211" i="72"/>
  <c r="H211" i="72"/>
  <c r="D212" i="72"/>
  <c r="H212" i="72"/>
  <c r="D213" i="72"/>
  <c r="H213" i="72"/>
  <c r="D214" i="72"/>
  <c r="H214" i="72"/>
  <c r="D215" i="72"/>
  <c r="H215" i="72"/>
  <c r="D216" i="72"/>
  <c r="H216" i="72"/>
  <c r="D217" i="72"/>
  <c r="H217" i="72"/>
  <c r="D218" i="72"/>
  <c r="H218" i="72"/>
  <c r="D219" i="72"/>
  <c r="H219" i="72"/>
  <c r="D220" i="72"/>
  <c r="H220" i="72"/>
  <c r="D221" i="72"/>
  <c r="H221" i="72"/>
  <c r="D222" i="72"/>
  <c r="H222" i="72"/>
  <c r="D223" i="72"/>
  <c r="H223" i="72"/>
  <c r="D224" i="72"/>
  <c r="H224" i="72"/>
  <c r="D225" i="72"/>
  <c r="H225" i="72"/>
  <c r="D226" i="72"/>
  <c r="H226" i="72"/>
  <c r="D227" i="72"/>
  <c r="H227" i="72"/>
  <c r="D228" i="72"/>
  <c r="H228" i="72"/>
  <c r="D229" i="72"/>
  <c r="H229" i="72"/>
  <c r="D230" i="72"/>
  <c r="D231" i="72"/>
  <c r="H231" i="72"/>
  <c r="D232" i="72"/>
  <c r="H232" i="72"/>
  <c r="D233" i="72"/>
  <c r="H233" i="72"/>
  <c r="D234" i="72"/>
  <c r="H234" i="72"/>
  <c r="D235" i="72"/>
  <c r="H235" i="72"/>
  <c r="D236" i="72"/>
  <c r="H236" i="72"/>
  <c r="D237" i="72"/>
  <c r="H237" i="72"/>
  <c r="D238" i="72"/>
  <c r="H238" i="72"/>
  <c r="D239" i="72"/>
  <c r="H239" i="72"/>
  <c r="D240" i="72"/>
  <c r="H240" i="72"/>
  <c r="D241" i="72"/>
  <c r="H241" i="72"/>
  <c r="D242" i="72"/>
  <c r="H242" i="72"/>
  <c r="D243" i="72"/>
  <c r="H243" i="72"/>
  <c r="D244" i="72"/>
  <c r="H244" i="72"/>
  <c r="D245" i="72"/>
  <c r="H245" i="72"/>
  <c r="D246" i="72"/>
  <c r="H246" i="72"/>
  <c r="D247" i="72"/>
  <c r="H247" i="72"/>
  <c r="D248" i="72"/>
  <c r="H248" i="72"/>
  <c r="D249" i="72"/>
  <c r="H249" i="72"/>
  <c r="D250" i="72"/>
  <c r="H250" i="72"/>
  <c r="D251" i="72"/>
  <c r="H251" i="72"/>
  <c r="D252" i="72"/>
  <c r="H252" i="72"/>
  <c r="D253" i="72"/>
  <c r="H253" i="72"/>
  <c r="D254" i="72"/>
  <c r="H254" i="72"/>
  <c r="D255" i="72"/>
  <c r="H255" i="72"/>
  <c r="D256" i="72"/>
  <c r="H256" i="72"/>
  <c r="D257" i="72"/>
  <c r="H257" i="72"/>
  <c r="D258" i="72"/>
  <c r="H258" i="72"/>
  <c r="D259" i="72"/>
  <c r="H259" i="72"/>
  <c r="D260" i="72"/>
  <c r="H260" i="72"/>
  <c r="D261" i="72"/>
  <c r="H261" i="72"/>
  <c r="D262" i="72"/>
  <c r="H262" i="72"/>
  <c r="D263" i="72"/>
  <c r="H263" i="72"/>
  <c r="D264" i="72"/>
  <c r="H264" i="72"/>
  <c r="D265" i="72"/>
  <c r="H265" i="72"/>
  <c r="D266" i="72"/>
  <c r="H266" i="72"/>
  <c r="D268" i="72"/>
  <c r="H268" i="72"/>
  <c r="D269" i="72"/>
  <c r="H269" i="72"/>
  <c r="D270" i="72"/>
  <c r="H270" i="72"/>
  <c r="D271" i="72"/>
  <c r="H271" i="72"/>
  <c r="D272" i="72"/>
  <c r="H272" i="72"/>
  <c r="D273" i="72"/>
  <c r="H273" i="72"/>
  <c r="D274" i="72"/>
  <c r="H274" i="72"/>
  <c r="D275" i="72"/>
  <c r="H275" i="72"/>
  <c r="D181" i="72"/>
  <c r="H181" i="72"/>
  <c r="D183" i="72"/>
  <c r="H183" i="72"/>
  <c r="D184" i="72"/>
  <c r="H184" i="72"/>
  <c r="D185" i="72"/>
  <c r="H185" i="72"/>
  <c r="D186" i="72"/>
  <c r="H186" i="72"/>
  <c r="H187" i="72"/>
  <c r="D188" i="72"/>
  <c r="H188" i="72"/>
  <c r="D189" i="72"/>
  <c r="H189" i="72"/>
  <c r="D190" i="72"/>
  <c r="H190" i="72"/>
  <c r="D191" i="72"/>
  <c r="H191" i="72"/>
  <c r="D192" i="72"/>
  <c r="H192" i="72"/>
  <c r="D193" i="72"/>
  <c r="H193" i="72"/>
  <c r="D194" i="72"/>
  <c r="H194" i="72"/>
  <c r="I199" i="72"/>
  <c r="J199" i="72"/>
  <c r="H230" i="72"/>
  <c r="D277" i="72"/>
  <c r="H277" i="72"/>
  <c r="D278" i="72"/>
  <c r="H278" i="72"/>
  <c r="D280" i="72"/>
  <c r="H280" i="72"/>
  <c r="D282" i="72"/>
  <c r="H282" i="72"/>
  <c r="D284" i="72"/>
  <c r="H284" i="72"/>
  <c r="D285" i="72"/>
  <c r="H285" i="72"/>
  <c r="D286" i="72"/>
  <c r="H286" i="72"/>
  <c r="D287" i="72"/>
  <c r="H287" i="72"/>
  <c r="H289" i="72"/>
  <c r="H290" i="72"/>
  <c r="H291" i="72"/>
  <c r="H292" i="72"/>
  <c r="H293" i="72"/>
  <c r="E296" i="72"/>
  <c r="E295" i="72"/>
  <c r="E300" i="72"/>
  <c r="E303" i="72"/>
  <c r="E307" i="72"/>
  <c r="E311" i="72"/>
  <c r="E315" i="72"/>
  <c r="E321" i="72"/>
  <c r="E325" i="72"/>
  <c r="E329" i="72"/>
  <c r="E336" i="72"/>
  <c r="E339" i="72"/>
  <c r="F296" i="72"/>
  <c r="F295" i="72"/>
  <c r="F300" i="72"/>
  <c r="F303" i="72"/>
  <c r="F307" i="72"/>
  <c r="F311" i="72"/>
  <c r="F306" i="72"/>
  <c r="F315" i="72"/>
  <c r="F321" i="72"/>
  <c r="F325" i="72"/>
  <c r="F329" i="72"/>
  <c r="F336" i="72"/>
  <c r="F339" i="72"/>
  <c r="G296" i="72"/>
  <c r="G295" i="72"/>
  <c r="G300" i="72"/>
  <c r="G303" i="72"/>
  <c r="G307" i="72"/>
  <c r="G311" i="72"/>
  <c r="G315" i="72"/>
  <c r="G321" i="72"/>
  <c r="G325" i="72"/>
  <c r="G329" i="72"/>
  <c r="G336" i="72"/>
  <c r="G339" i="72"/>
  <c r="H294" i="72"/>
  <c r="I294" i="72"/>
  <c r="H295" i="72"/>
  <c r="H296" i="72"/>
  <c r="H297" i="72"/>
  <c r="H298" i="72"/>
  <c r="H299" i="72"/>
  <c r="H300" i="72"/>
  <c r="H301" i="72"/>
  <c r="H302" i="72"/>
  <c r="H303" i="72"/>
  <c r="H304" i="72"/>
  <c r="H305" i="72"/>
  <c r="H306" i="72"/>
  <c r="H307" i="72"/>
  <c r="H308" i="72"/>
  <c r="H309" i="72"/>
  <c r="H310" i="72"/>
  <c r="H311" i="72"/>
  <c r="H312" i="72"/>
  <c r="H313" i="72"/>
  <c r="H314" i="72"/>
  <c r="H315" i="72"/>
  <c r="H316" i="72"/>
  <c r="H317" i="72"/>
  <c r="H318" i="72"/>
  <c r="H319" i="72"/>
  <c r="H320" i="72"/>
  <c r="H321" i="72"/>
  <c r="H322" i="72"/>
  <c r="H323" i="72"/>
  <c r="H324" i="72"/>
  <c r="H325" i="72"/>
  <c r="H326" i="72"/>
  <c r="H327" i="72"/>
  <c r="H328" i="72"/>
  <c r="H329" i="72"/>
  <c r="H330" i="72"/>
  <c r="H331" i="72"/>
  <c r="H332" i="72"/>
  <c r="H333" i="72"/>
  <c r="H334" i="72"/>
  <c r="H335" i="72"/>
  <c r="H336" i="72"/>
  <c r="H337" i="72"/>
  <c r="H338" i="72"/>
  <c r="H339" i="72"/>
  <c r="H340" i="72"/>
  <c r="H341" i="72"/>
  <c r="E343" i="72"/>
  <c r="E346" i="72"/>
  <c r="E349" i="72"/>
  <c r="E352" i="72"/>
  <c r="E355" i="72"/>
  <c r="E358" i="72"/>
  <c r="E361" i="72"/>
  <c r="F343" i="72"/>
  <c r="F346" i="72"/>
  <c r="F349" i="72"/>
  <c r="F352" i="72"/>
  <c r="F355" i="72"/>
  <c r="F358" i="72"/>
  <c r="F361" i="72"/>
  <c r="G343" i="72"/>
  <c r="G346" i="72"/>
  <c r="G349" i="72"/>
  <c r="G352" i="72"/>
  <c r="G355" i="72"/>
  <c r="G358" i="72"/>
  <c r="G361" i="72"/>
  <c r="H342" i="72"/>
  <c r="H343" i="72"/>
  <c r="H344" i="72"/>
  <c r="H345" i="72"/>
  <c r="H346" i="72"/>
  <c r="H347" i="72"/>
  <c r="H348" i="72"/>
  <c r="H349" i="72"/>
  <c r="H350" i="72"/>
  <c r="H351" i="72"/>
  <c r="H352" i="72"/>
  <c r="H353" i="72"/>
  <c r="H354" i="72"/>
  <c r="H355" i="72"/>
  <c r="H356" i="72"/>
  <c r="H357" i="72"/>
  <c r="H358" i="72"/>
  <c r="H359" i="72"/>
  <c r="H360" i="72"/>
  <c r="H361" i="72"/>
  <c r="H362" i="72"/>
  <c r="H363" i="72"/>
  <c r="H364" i="72"/>
  <c r="H365" i="72"/>
  <c r="H366" i="72"/>
  <c r="H367" i="72"/>
  <c r="H368" i="72"/>
  <c r="H369" i="72"/>
  <c r="H370" i="72"/>
  <c r="H371" i="72"/>
  <c r="H372" i="72"/>
  <c r="H373" i="72"/>
  <c r="H374" i="72"/>
  <c r="H375" i="72"/>
  <c r="H376" i="72"/>
  <c r="H377" i="72"/>
  <c r="H378" i="72"/>
  <c r="H379" i="72"/>
  <c r="H380" i="72"/>
  <c r="H381" i="72"/>
  <c r="H382" i="72"/>
  <c r="H383" i="72"/>
  <c r="H384" i="72"/>
  <c r="H385" i="72"/>
  <c r="H386" i="72"/>
  <c r="H387" i="72"/>
  <c r="H388" i="72"/>
  <c r="H389" i="72"/>
  <c r="H390" i="72"/>
  <c r="H391" i="72"/>
  <c r="H392" i="72"/>
  <c r="H393" i="72"/>
  <c r="H394" i="72"/>
  <c r="H395" i="72"/>
  <c r="H396" i="72"/>
  <c r="H397" i="72"/>
  <c r="H398" i="72"/>
  <c r="H399" i="72"/>
  <c r="H400" i="72"/>
  <c r="H401" i="72"/>
  <c r="H402" i="72"/>
  <c r="D417" i="72"/>
  <c r="O382" i="7"/>
  <c r="N382" i="7"/>
  <c r="M382" i="7"/>
  <c r="L382" i="7"/>
  <c r="H382" i="7"/>
  <c r="G382" i="7"/>
  <c r="F382" i="7"/>
  <c r="D95" i="70"/>
  <c r="P195" i="7"/>
  <c r="Q195" i="7"/>
  <c r="O16" i="7"/>
  <c r="O295" i="7"/>
  <c r="O425" i="7"/>
  <c r="N16" i="7"/>
  <c r="N32" i="7"/>
  <c r="N215" i="7"/>
  <c r="N295" i="7"/>
  <c r="N365" i="7"/>
  <c r="N371" i="7"/>
  <c r="N369" i="7"/>
  <c r="N425" i="7"/>
  <c r="M16" i="7"/>
  <c r="M32" i="7"/>
  <c r="M215" i="7"/>
  <c r="M295" i="7"/>
  <c r="M365" i="7"/>
  <c r="M371" i="7"/>
  <c r="M369" i="7"/>
  <c r="M425" i="7"/>
  <c r="L16" i="7"/>
  <c r="L215" i="7"/>
  <c r="L295" i="7"/>
  <c r="L369" i="7"/>
  <c r="I32" i="7"/>
  <c r="I215" i="7"/>
  <c r="I295" i="7"/>
  <c r="I369" i="7"/>
  <c r="H16" i="7"/>
  <c r="H33" i="7"/>
  <c r="H34" i="7"/>
  <c r="H32" i="7"/>
  <c r="H35" i="7"/>
  <c r="H215" i="7"/>
  <c r="H295" i="7"/>
  <c r="H371" i="7"/>
  <c r="H369" i="7"/>
  <c r="H425" i="7"/>
  <c r="G16" i="7"/>
  <c r="G33" i="7"/>
  <c r="G34" i="7"/>
  <c r="G35" i="7"/>
  <c r="G215" i="7"/>
  <c r="G295" i="7"/>
  <c r="G371" i="7"/>
  <c r="G369" i="7"/>
  <c r="G425" i="7"/>
  <c r="F215" i="7"/>
  <c r="F369" i="7"/>
  <c r="F425" i="7"/>
  <c r="F295" i="7"/>
  <c r="P461" i="7"/>
  <c r="Q461" i="7"/>
  <c r="P431" i="7"/>
  <c r="Q431" i="7"/>
  <c r="P428" i="7"/>
  <c r="Q428" i="7"/>
  <c r="P418" i="7"/>
  <c r="Q418" i="7"/>
  <c r="P211" i="7"/>
  <c r="Q211" i="7"/>
  <c r="Q266" i="7"/>
  <c r="G113" i="68"/>
  <c r="P114" i="7"/>
  <c r="Q114" i="7"/>
  <c r="P117" i="7"/>
  <c r="Q117" i="7"/>
  <c r="P172" i="7"/>
  <c r="Q172" i="7"/>
  <c r="E54" i="68"/>
  <c r="E14" i="68"/>
  <c r="E13" i="68"/>
  <c r="E18" i="68"/>
  <c r="G18" i="68"/>
  <c r="H18" i="68"/>
  <c r="D18" i="68"/>
  <c r="E22" i="68"/>
  <c r="E21" i="68"/>
  <c r="E25" i="68"/>
  <c r="E29" i="68"/>
  <c r="G29" i="68"/>
  <c r="H29" i="68"/>
  <c r="E33" i="68"/>
  <c r="E39" i="68"/>
  <c r="E43" i="68"/>
  <c r="E47" i="68"/>
  <c r="E58" i="68"/>
  <c r="E62" i="68"/>
  <c r="E65" i="68"/>
  <c r="E68" i="68"/>
  <c r="E71" i="68"/>
  <c r="E74" i="68"/>
  <c r="G74" i="68"/>
  <c r="H74" i="68"/>
  <c r="E77" i="68"/>
  <c r="E80" i="68"/>
  <c r="Q226" i="7"/>
  <c r="P122" i="7"/>
  <c r="Q122" i="7"/>
  <c r="P89" i="7"/>
  <c r="Q89" i="7"/>
  <c r="P87" i="7"/>
  <c r="Q87" i="7"/>
  <c r="P74" i="7"/>
  <c r="Q74" i="7"/>
  <c r="P73" i="7"/>
  <c r="Q73" i="7"/>
  <c r="P72" i="7"/>
  <c r="Q72" i="7"/>
  <c r="P21" i="7"/>
  <c r="Q21" i="7"/>
  <c r="D54" i="68"/>
  <c r="D14" i="68"/>
  <c r="G14" i="68"/>
  <c r="H14" i="68"/>
  <c r="D21" i="68"/>
  <c r="D17" i="68"/>
  <c r="D25" i="68"/>
  <c r="D29" i="68"/>
  <c r="D33" i="68"/>
  <c r="D39" i="68"/>
  <c r="D43" i="68"/>
  <c r="G43" i="68"/>
  <c r="H43" i="68"/>
  <c r="D47" i="68"/>
  <c r="D58" i="68"/>
  <c r="D62" i="68"/>
  <c r="D65" i="68"/>
  <c r="G65" i="68"/>
  <c r="H65" i="68"/>
  <c r="D68" i="68"/>
  <c r="D71" i="68"/>
  <c r="G71" i="68"/>
  <c r="H71" i="68"/>
  <c r="D74" i="68"/>
  <c r="D77" i="68"/>
  <c r="G77" i="68"/>
  <c r="H77" i="68"/>
  <c r="D80" i="68"/>
  <c r="G80" i="68"/>
  <c r="H80" i="68"/>
  <c r="P42" i="7"/>
  <c r="Q42" i="7"/>
  <c r="P41" i="7"/>
  <c r="Q41" i="7"/>
  <c r="P40" i="7"/>
  <c r="Q40" i="7"/>
  <c r="P39" i="7"/>
  <c r="Q39" i="7"/>
  <c r="P38" i="7"/>
  <c r="Q38" i="7"/>
  <c r="P35" i="7"/>
  <c r="Q35" i="7"/>
  <c r="P34" i="7"/>
  <c r="Q34" i="7"/>
  <c r="P33" i="7"/>
  <c r="Q33" i="7"/>
  <c r="P370" i="7"/>
  <c r="Q370" i="7"/>
  <c r="E20" i="7"/>
  <c r="P20" i="7"/>
  <c r="Q20" i="7"/>
  <c r="P516" i="7"/>
  <c r="P460" i="7"/>
  <c r="Q460" i="7"/>
  <c r="P458" i="7"/>
  <c r="Q458" i="7"/>
  <c r="P456" i="7"/>
  <c r="Q456" i="7"/>
  <c r="P452" i="7"/>
  <c r="Q452" i="7"/>
  <c r="E451" i="7"/>
  <c r="J451" i="7"/>
  <c r="E450" i="7"/>
  <c r="J450" i="7"/>
  <c r="E449" i="7"/>
  <c r="P449" i="7"/>
  <c r="Q449" i="7"/>
  <c r="J449" i="7"/>
  <c r="J447" i="7"/>
  <c r="P447" i="7"/>
  <c r="Q447" i="7"/>
  <c r="P446" i="7"/>
  <c r="Q446" i="7"/>
  <c r="P445" i="7"/>
  <c r="Q445" i="7"/>
  <c r="P443" i="7"/>
  <c r="Q443" i="7"/>
  <c r="P442" i="7"/>
  <c r="Q442" i="7"/>
  <c r="E441" i="7"/>
  <c r="P441" i="7"/>
  <c r="Q441" i="7"/>
  <c r="E440" i="7"/>
  <c r="P440" i="7"/>
  <c r="Q440" i="7"/>
  <c r="J440" i="7"/>
  <c r="E439" i="7"/>
  <c r="J439" i="7"/>
  <c r="P438" i="7"/>
  <c r="Q438" i="7"/>
  <c r="P437" i="7"/>
  <c r="Q437" i="7"/>
  <c r="E436" i="7"/>
  <c r="P436" i="7"/>
  <c r="Q436" i="7"/>
  <c r="J436" i="7"/>
  <c r="E435" i="7"/>
  <c r="J435" i="7"/>
  <c r="E433" i="7"/>
  <c r="E526" i="7"/>
  <c r="P433" i="7"/>
  <c r="Q433" i="7"/>
  <c r="E421" i="7"/>
  <c r="P421" i="7"/>
  <c r="Q421" i="7"/>
  <c r="P419" i="7"/>
  <c r="Q419" i="7"/>
  <c r="P417" i="7"/>
  <c r="Q417" i="7"/>
  <c r="P414" i="7"/>
  <c r="Q414" i="7"/>
  <c r="E411" i="7"/>
  <c r="O411" i="7"/>
  <c r="J411" i="7"/>
  <c r="P411" i="7"/>
  <c r="Q411" i="7"/>
  <c r="E409" i="7"/>
  <c r="J409" i="7"/>
  <c r="E408" i="7"/>
  <c r="P408" i="7"/>
  <c r="Q408" i="7"/>
  <c r="J408" i="7"/>
  <c r="Q407" i="7"/>
  <c r="P405" i="7"/>
  <c r="Q405" i="7"/>
  <c r="P403" i="7"/>
  <c r="Q403" i="7"/>
  <c r="P402" i="7"/>
  <c r="Q402" i="7"/>
  <c r="P399" i="7"/>
  <c r="Q399" i="7"/>
  <c r="E398" i="7"/>
  <c r="J398" i="7"/>
  <c r="P398" i="7"/>
  <c r="Q398" i="7"/>
  <c r="E397" i="7"/>
  <c r="J397" i="7"/>
  <c r="P397" i="7"/>
  <c r="Q397" i="7"/>
  <c r="E396" i="7"/>
  <c r="P396" i="7"/>
  <c r="Q396" i="7"/>
  <c r="P391" i="7"/>
  <c r="Q391" i="7"/>
  <c r="P388" i="7"/>
  <c r="Q388" i="7"/>
  <c r="P348" i="7"/>
  <c r="Q348" i="7"/>
  <c r="P176" i="7"/>
  <c r="Q176" i="7"/>
  <c r="F22" i="68"/>
  <c r="F21" i="68"/>
  <c r="E18" i="7"/>
  <c r="P18" i="7"/>
  <c r="Q18" i="7"/>
  <c r="E17" i="7"/>
  <c r="P17" i="7"/>
  <c r="E344" i="7"/>
  <c r="P344" i="7"/>
  <c r="Q344" i="7"/>
  <c r="J344" i="7"/>
  <c r="Q343" i="7"/>
  <c r="E342" i="7"/>
  <c r="J342" i="7"/>
  <c r="E341" i="7"/>
  <c r="P341" i="7"/>
  <c r="Q341" i="7"/>
  <c r="J341" i="7"/>
  <c r="E340" i="7"/>
  <c r="J340" i="7"/>
  <c r="P330" i="7"/>
  <c r="Q330" i="7"/>
  <c r="P329" i="7"/>
  <c r="Q329" i="7"/>
  <c r="P326" i="7"/>
  <c r="Q326" i="7"/>
  <c r="P325" i="7"/>
  <c r="Q325" i="7"/>
  <c r="P312" i="7"/>
  <c r="Q312" i="7"/>
  <c r="P310" i="7"/>
  <c r="Q310" i="7"/>
  <c r="P305" i="7"/>
  <c r="Q305" i="7"/>
  <c r="Q304" i="7"/>
  <c r="P302" i="7"/>
  <c r="Q302" i="7"/>
  <c r="P298" i="7"/>
  <c r="Q298" i="7"/>
  <c r="P297" i="7"/>
  <c r="Q297" i="7"/>
  <c r="P296" i="7"/>
  <c r="Q296" i="7"/>
  <c r="E291" i="7"/>
  <c r="O291" i="7"/>
  <c r="J291" i="7"/>
  <c r="P291" i="7"/>
  <c r="Q291" i="7"/>
  <c r="Q281" i="7"/>
  <c r="Q279" i="7"/>
  <c r="Q277" i="7"/>
  <c r="E275" i="7"/>
  <c r="P275" i="7"/>
  <c r="Q275" i="7"/>
  <c r="E274" i="7"/>
  <c r="P274" i="7"/>
  <c r="Q274" i="7"/>
  <c r="E273" i="7"/>
  <c r="P273" i="7"/>
  <c r="Q273" i="7"/>
  <c r="E272" i="7"/>
  <c r="P272" i="7"/>
  <c r="Q272" i="7"/>
  <c r="E271" i="7"/>
  <c r="J271" i="7"/>
  <c r="E270" i="7"/>
  <c r="J270" i="7"/>
  <c r="E268" i="7"/>
  <c r="J268" i="7"/>
  <c r="E267" i="7"/>
  <c r="P267" i="7"/>
  <c r="Q267" i="7"/>
  <c r="J267" i="7"/>
  <c r="J263" i="7"/>
  <c r="P263" i="7"/>
  <c r="Q263" i="7"/>
  <c r="P259" i="7"/>
  <c r="Q259" i="7"/>
  <c r="E258" i="7"/>
  <c r="P258" i="7"/>
  <c r="Q258" i="7"/>
  <c r="J258" i="7"/>
  <c r="E257" i="7"/>
  <c r="P257" i="7"/>
  <c r="Q257" i="7"/>
  <c r="J257" i="7"/>
  <c r="E253" i="7"/>
  <c r="J253" i="7"/>
  <c r="P253" i="7"/>
  <c r="Q253" i="7"/>
  <c r="E252" i="7"/>
  <c r="P252" i="7"/>
  <c r="Q252" i="7"/>
  <c r="J252" i="7"/>
  <c r="E251" i="7"/>
  <c r="J251" i="7"/>
  <c r="P251" i="7"/>
  <c r="Q251" i="7"/>
  <c r="E250" i="7"/>
  <c r="J250" i="7"/>
  <c r="P250" i="7"/>
  <c r="Q250" i="7"/>
  <c r="E249" i="7"/>
  <c r="J249" i="7"/>
  <c r="P249" i="7"/>
  <c r="Q249" i="7"/>
  <c r="P248" i="7"/>
  <c r="Q248" i="7"/>
  <c r="E247" i="7"/>
  <c r="J247" i="7"/>
  <c r="E246" i="7"/>
  <c r="L246" i="7"/>
  <c r="J246" i="7"/>
  <c r="E245" i="7"/>
  <c r="P245" i="7"/>
  <c r="Q245" i="7"/>
  <c r="J245" i="7"/>
  <c r="P244" i="7"/>
  <c r="Q244" i="7"/>
  <c r="E243" i="7"/>
  <c r="P243" i="7"/>
  <c r="Q243" i="7"/>
  <c r="E242" i="7"/>
  <c r="J242" i="7"/>
  <c r="P242" i="7"/>
  <c r="Q242" i="7"/>
  <c r="E241" i="7"/>
  <c r="P241" i="7"/>
  <c r="Q241" i="7"/>
  <c r="J241" i="7"/>
  <c r="P240" i="7"/>
  <c r="Q240" i="7"/>
  <c r="E239" i="7"/>
  <c r="P239" i="7"/>
  <c r="Q239" i="7"/>
  <c r="J239" i="7"/>
  <c r="P238" i="7"/>
  <c r="Q238" i="7"/>
  <c r="E237" i="7"/>
  <c r="P237" i="7"/>
  <c r="Q237" i="7"/>
  <c r="E236" i="7"/>
  <c r="J236" i="7"/>
  <c r="E235" i="7"/>
  <c r="P235" i="7"/>
  <c r="Q235" i="7"/>
  <c r="J235" i="7"/>
  <c r="E234" i="7"/>
  <c r="P234" i="7"/>
  <c r="Q234" i="7"/>
  <c r="E233" i="7"/>
  <c r="P233" i="7"/>
  <c r="Q233" i="7"/>
  <c r="P232" i="7"/>
  <c r="Q232" i="7"/>
  <c r="E231" i="7"/>
  <c r="P231" i="7"/>
  <c r="Q231" i="7"/>
  <c r="P230" i="7"/>
  <c r="Q230" i="7"/>
  <c r="P229" i="7"/>
  <c r="Q229" i="7"/>
  <c r="E225" i="7"/>
  <c r="J225" i="7"/>
  <c r="P220" i="7"/>
  <c r="Q220" i="7"/>
  <c r="P216" i="7"/>
  <c r="Q216" i="7"/>
  <c r="P214" i="7"/>
  <c r="Q214" i="7"/>
  <c r="P213" i="7"/>
  <c r="Q213" i="7"/>
  <c r="P212" i="7"/>
  <c r="Q212" i="7"/>
  <c r="P208" i="7"/>
  <c r="Q208" i="7"/>
  <c r="P207" i="7"/>
  <c r="Q207" i="7"/>
  <c r="P198" i="7"/>
  <c r="Q198" i="7"/>
  <c r="P196" i="7"/>
  <c r="Q196" i="7"/>
  <c r="P194" i="7"/>
  <c r="Q194" i="7"/>
  <c r="P193" i="7"/>
  <c r="Q193" i="7"/>
  <c r="P192" i="7"/>
  <c r="Q192" i="7"/>
  <c r="P187" i="7"/>
  <c r="Q187" i="7"/>
  <c r="P186" i="7"/>
  <c r="Q186" i="7"/>
  <c r="P185" i="7"/>
  <c r="Q185" i="7"/>
  <c r="P184" i="7"/>
  <c r="Q184" i="7"/>
  <c r="P183" i="7"/>
  <c r="Q183" i="7"/>
  <c r="P181" i="7"/>
  <c r="Q181" i="7"/>
  <c r="P178" i="7"/>
  <c r="Q178" i="7"/>
  <c r="P175" i="7"/>
  <c r="Q175" i="7"/>
  <c r="P173" i="7"/>
  <c r="Q173" i="7"/>
  <c r="P170" i="7"/>
  <c r="Q170" i="7"/>
  <c r="E169" i="7"/>
  <c r="J169" i="7"/>
  <c r="P169" i="7"/>
  <c r="Q169" i="7"/>
  <c r="E167" i="7"/>
  <c r="O167" i="7"/>
  <c r="J167" i="7"/>
  <c r="P166" i="7"/>
  <c r="Q166" i="7"/>
  <c r="E165" i="7"/>
  <c r="P165" i="7"/>
  <c r="Q165" i="7"/>
  <c r="E164" i="7"/>
  <c r="P164" i="7"/>
  <c r="Q164" i="7"/>
  <c r="E163" i="7"/>
  <c r="P163" i="7"/>
  <c r="Q163" i="7"/>
  <c r="Q162" i="7"/>
  <c r="E161" i="7"/>
  <c r="J161" i="7"/>
  <c r="E160" i="7"/>
  <c r="J160" i="7"/>
  <c r="E159" i="7"/>
  <c r="J159" i="7"/>
  <c r="P159" i="7"/>
  <c r="Q159" i="7"/>
  <c r="P158" i="7"/>
  <c r="Q158" i="7"/>
  <c r="P157" i="7"/>
  <c r="Q157" i="7"/>
  <c r="E153" i="7"/>
  <c r="P153" i="7"/>
  <c r="Q153" i="7"/>
  <c r="J153" i="7"/>
  <c r="P152" i="7"/>
  <c r="Q152" i="7"/>
  <c r="E151" i="7"/>
  <c r="J151" i="7"/>
  <c r="E150" i="7"/>
  <c r="J150" i="7"/>
  <c r="P150" i="7"/>
  <c r="Q150" i="7"/>
  <c r="E149" i="7"/>
  <c r="P149" i="7"/>
  <c r="Q149" i="7"/>
  <c r="J149" i="7"/>
  <c r="E148" i="7"/>
  <c r="J148" i="7"/>
  <c r="P147" i="7"/>
  <c r="Q147" i="7"/>
  <c r="E146" i="7"/>
  <c r="J146" i="7"/>
  <c r="P141" i="7"/>
  <c r="Q141" i="7"/>
  <c r="E140" i="7"/>
  <c r="J140" i="7"/>
  <c r="P140" i="7"/>
  <c r="Q140" i="7"/>
  <c r="E139" i="7"/>
  <c r="J139" i="7"/>
  <c r="E138" i="7"/>
  <c r="P138" i="7"/>
  <c r="Q138" i="7"/>
  <c r="J138" i="7"/>
  <c r="E137" i="7"/>
  <c r="J137" i="7"/>
  <c r="E136" i="7"/>
  <c r="J136" i="7"/>
  <c r="P136" i="7"/>
  <c r="Q136" i="7"/>
  <c r="E135" i="7"/>
  <c r="J135" i="7"/>
  <c r="E134" i="7"/>
  <c r="P134" i="7"/>
  <c r="Q134" i="7"/>
  <c r="J134" i="7"/>
  <c r="Q133" i="7"/>
  <c r="E131" i="7"/>
  <c r="P131" i="7"/>
  <c r="Q131" i="7"/>
  <c r="E130" i="7"/>
  <c r="P130" i="7"/>
  <c r="Q130" i="7"/>
  <c r="E129" i="7"/>
  <c r="P129" i="7"/>
  <c r="Q129" i="7"/>
  <c r="E128" i="7"/>
  <c r="P128" i="7"/>
  <c r="Q128" i="7"/>
  <c r="E127" i="7"/>
  <c r="P127" i="7"/>
  <c r="Q127" i="7"/>
  <c r="P126" i="7"/>
  <c r="Q126" i="7"/>
  <c r="P123" i="7"/>
  <c r="Q123" i="7"/>
  <c r="P121" i="7"/>
  <c r="Q121" i="7"/>
  <c r="P119" i="7"/>
  <c r="Q119" i="7"/>
  <c r="P118" i="7"/>
  <c r="Q118" i="7"/>
  <c r="P116" i="7"/>
  <c r="Q116" i="7"/>
  <c r="P115" i="7"/>
  <c r="Q115" i="7"/>
  <c r="P105" i="7"/>
  <c r="Q105" i="7"/>
  <c r="P104" i="7"/>
  <c r="Q104" i="7"/>
  <c r="P103" i="7"/>
  <c r="Q103" i="7"/>
  <c r="P102" i="7"/>
  <c r="Q102" i="7"/>
  <c r="P100" i="7"/>
  <c r="Q100" i="7"/>
  <c r="P99" i="7"/>
  <c r="Q99" i="7"/>
  <c r="P98" i="7"/>
  <c r="Q98" i="7"/>
  <c r="P91" i="7"/>
  <c r="Q91" i="7"/>
  <c r="P86" i="7"/>
  <c r="Q86" i="7"/>
  <c r="P65" i="7"/>
  <c r="Q65" i="7"/>
  <c r="P64" i="7"/>
  <c r="Q64" i="7"/>
  <c r="P63" i="7"/>
  <c r="Q63" i="7"/>
  <c r="T452" i="7"/>
  <c r="T221" i="7"/>
  <c r="P349" i="7"/>
  <c r="Q349" i="7"/>
  <c r="F14" i="68"/>
  <c r="F13" i="68"/>
  <c r="F18" i="68"/>
  <c r="F25" i="68"/>
  <c r="F24" i="68"/>
  <c r="F29" i="68"/>
  <c r="F33" i="68"/>
  <c r="F39" i="68"/>
  <c r="F43" i="68"/>
  <c r="F47" i="68"/>
  <c r="F58" i="68"/>
  <c r="P22" i="7"/>
  <c r="Q22" i="7"/>
  <c r="G47" i="68"/>
  <c r="K526" i="7"/>
  <c r="K474" i="7"/>
  <c r="K246" i="7"/>
  <c r="E19" i="7"/>
  <c r="P19" i="7"/>
  <c r="Q19" i="7"/>
  <c r="J19" i="7"/>
  <c r="G111" i="68"/>
  <c r="H111" i="68"/>
  <c r="E133" i="7"/>
  <c r="E162" i="7"/>
  <c r="P25" i="7"/>
  <c r="H246" i="7"/>
  <c r="G246" i="7"/>
  <c r="E407" i="7"/>
  <c r="E368" i="7"/>
  <c r="J368" i="7"/>
  <c r="E367" i="7"/>
  <c r="P367" i="7"/>
  <c r="Q367" i="7"/>
  <c r="E366" i="7"/>
  <c r="P366" i="7"/>
  <c r="Q366" i="7"/>
  <c r="J366" i="7"/>
  <c r="E363" i="7"/>
  <c r="P363" i="7"/>
  <c r="Q363" i="7"/>
  <c r="E358" i="7"/>
  <c r="P358" i="7"/>
  <c r="Q358" i="7"/>
  <c r="P357" i="7"/>
  <c r="Q357" i="7"/>
  <c r="E515" i="7"/>
  <c r="J515" i="7"/>
  <c r="E514" i="7"/>
  <c r="P514" i="7"/>
  <c r="Q514" i="7"/>
  <c r="J514" i="7"/>
  <c r="E513" i="7"/>
  <c r="J513" i="7"/>
  <c r="E512" i="7"/>
  <c r="J512" i="7"/>
  <c r="E511" i="7"/>
  <c r="P511" i="7"/>
  <c r="Q511" i="7"/>
  <c r="E510" i="7"/>
  <c r="J510" i="7"/>
  <c r="P510" i="7"/>
  <c r="Q510" i="7"/>
  <c r="E509" i="7"/>
  <c r="J509" i="7"/>
  <c r="E508" i="7"/>
  <c r="P508" i="7"/>
  <c r="Q508" i="7"/>
  <c r="J508" i="7"/>
  <c r="E507" i="7"/>
  <c r="P507" i="7"/>
  <c r="Q507" i="7"/>
  <c r="E506" i="7"/>
  <c r="J506" i="7"/>
  <c r="E505" i="7"/>
  <c r="P505" i="7"/>
  <c r="Q505" i="7"/>
  <c r="J505" i="7"/>
  <c r="E504" i="7"/>
  <c r="J504" i="7"/>
  <c r="E503" i="7"/>
  <c r="J503" i="7"/>
  <c r="E502" i="7"/>
  <c r="P502" i="7"/>
  <c r="Q502" i="7"/>
  <c r="J502" i="7"/>
  <c r="E501" i="7"/>
  <c r="P501" i="7"/>
  <c r="Q501" i="7"/>
  <c r="J501" i="7"/>
  <c r="E500" i="7"/>
  <c r="J500" i="7"/>
  <c r="P500" i="7"/>
  <c r="Q500" i="7"/>
  <c r="E499" i="7"/>
  <c r="J499" i="7"/>
  <c r="E498" i="7"/>
  <c r="P498" i="7"/>
  <c r="Q498" i="7"/>
  <c r="J498" i="7"/>
  <c r="E497" i="7"/>
  <c r="P497" i="7"/>
  <c r="Q497" i="7"/>
  <c r="J497" i="7"/>
  <c r="E496" i="7"/>
  <c r="J496" i="7"/>
  <c r="E495" i="7"/>
  <c r="J495" i="7"/>
  <c r="P495" i="7"/>
  <c r="Q495" i="7"/>
  <c r="E494" i="7"/>
  <c r="J494" i="7"/>
  <c r="E493" i="7"/>
  <c r="J493" i="7"/>
  <c r="E492" i="7"/>
  <c r="P492" i="7"/>
  <c r="Q492" i="7"/>
  <c r="J492" i="7"/>
  <c r="E491" i="7"/>
  <c r="J491" i="7"/>
  <c r="E490" i="7"/>
  <c r="J490" i="7"/>
  <c r="E489" i="7"/>
  <c r="P489" i="7"/>
  <c r="Q489" i="7"/>
  <c r="J489" i="7"/>
  <c r="E488" i="7"/>
  <c r="J488" i="7"/>
  <c r="E487" i="7"/>
  <c r="P487" i="7"/>
  <c r="Q487" i="7"/>
  <c r="J487" i="7"/>
  <c r="E486" i="7"/>
  <c r="J486" i="7"/>
  <c r="P486" i="7"/>
  <c r="Q486" i="7"/>
  <c r="E485" i="7"/>
  <c r="P485" i="7"/>
  <c r="Q485" i="7"/>
  <c r="J485" i="7"/>
  <c r="E484" i="7"/>
  <c r="J484" i="7"/>
  <c r="E483" i="7"/>
  <c r="J483" i="7"/>
  <c r="E482" i="7"/>
  <c r="J482" i="7"/>
  <c r="P482" i="7"/>
  <c r="Q482" i="7"/>
  <c r="E481" i="7"/>
  <c r="J481" i="7"/>
  <c r="P481" i="7"/>
  <c r="Q481" i="7"/>
  <c r="E480" i="7"/>
  <c r="J480" i="7"/>
  <c r="E479" i="7"/>
  <c r="P479" i="7"/>
  <c r="Q479" i="7"/>
  <c r="J479" i="7"/>
  <c r="E478" i="7"/>
  <c r="J478" i="7"/>
  <c r="E477" i="7"/>
  <c r="J477" i="7"/>
  <c r="P477" i="7"/>
  <c r="Q477" i="7"/>
  <c r="E476" i="7"/>
  <c r="J476" i="7"/>
  <c r="P476" i="7"/>
  <c r="Q476" i="7"/>
  <c r="E475" i="7"/>
  <c r="J475" i="7"/>
  <c r="P475" i="7"/>
  <c r="Q475" i="7"/>
  <c r="E474" i="7"/>
  <c r="L474" i="7"/>
  <c r="J474" i="7"/>
  <c r="E473" i="7"/>
  <c r="O473" i="7"/>
  <c r="J473" i="7"/>
  <c r="P473" i="7"/>
  <c r="Q473" i="7"/>
  <c r="E472" i="7"/>
  <c r="J472" i="7"/>
  <c r="P466" i="7"/>
  <c r="Q466" i="7"/>
  <c r="P465" i="7"/>
  <c r="Q465" i="7"/>
  <c r="P464" i="7"/>
  <c r="Q464" i="7"/>
  <c r="E470" i="7"/>
  <c r="J470" i="7"/>
  <c r="E469" i="7"/>
  <c r="P469" i="7"/>
  <c r="Q469" i="7"/>
  <c r="J469" i="7"/>
  <c r="E468" i="7"/>
  <c r="P468" i="7"/>
  <c r="Q468" i="7"/>
  <c r="J468" i="7"/>
  <c r="P467" i="7"/>
  <c r="Q467" i="7"/>
  <c r="E345" i="7"/>
  <c r="J345" i="7"/>
  <c r="P345" i="7"/>
  <c r="Q345" i="7"/>
  <c r="P374" i="7"/>
  <c r="Q374" i="7"/>
  <c r="E372" i="7"/>
  <c r="P372" i="7"/>
  <c r="Q372" i="7"/>
  <c r="J372" i="7"/>
  <c r="E381" i="7"/>
  <c r="P381" i="7"/>
  <c r="Q381" i="7"/>
  <c r="J381" i="7"/>
  <c r="E380" i="7"/>
  <c r="P380" i="7"/>
  <c r="Q380" i="7"/>
  <c r="E61" i="7"/>
  <c r="P61" i="7"/>
  <c r="Q61" i="7"/>
  <c r="E60" i="7"/>
  <c r="P60" i="7"/>
  <c r="Q60" i="7"/>
  <c r="E59" i="7"/>
  <c r="P59" i="7"/>
  <c r="Q59" i="7"/>
  <c r="E58" i="7"/>
  <c r="P58" i="7"/>
  <c r="Q58" i="7"/>
  <c r="E57" i="7"/>
  <c r="P57" i="7"/>
  <c r="Q57" i="7"/>
  <c r="E56" i="7"/>
  <c r="P56" i="7"/>
  <c r="Q56" i="7"/>
  <c r="E55" i="7"/>
  <c r="P55" i="7"/>
  <c r="Q55" i="7"/>
  <c r="E54" i="7"/>
  <c r="P54" i="7"/>
  <c r="Q54" i="7"/>
  <c r="Q53" i="7"/>
  <c r="Q48" i="7"/>
  <c r="P47" i="7"/>
  <c r="Q47" i="7"/>
  <c r="G15" i="68"/>
  <c r="H15" i="68"/>
  <c r="G16" i="68"/>
  <c r="H16" i="68"/>
  <c r="G19" i="68"/>
  <c r="H19" i="68"/>
  <c r="G20" i="68"/>
  <c r="H20" i="68"/>
  <c r="G22" i="68"/>
  <c r="H22" i="68"/>
  <c r="G23" i="68"/>
  <c r="H23" i="68"/>
  <c r="G26" i="68"/>
  <c r="H26" i="68"/>
  <c r="G27" i="68"/>
  <c r="H27" i="68"/>
  <c r="G28" i="68"/>
  <c r="H28" i="68"/>
  <c r="G30" i="68"/>
  <c r="H30" i="68"/>
  <c r="G31" i="68"/>
  <c r="H31" i="68"/>
  <c r="G32" i="68"/>
  <c r="H32" i="68"/>
  <c r="G34" i="68"/>
  <c r="H34" i="68"/>
  <c r="G35" i="68"/>
  <c r="H35" i="68"/>
  <c r="G37" i="68"/>
  <c r="H37" i="68"/>
  <c r="G38" i="68"/>
  <c r="H38" i="68"/>
  <c r="G40" i="68"/>
  <c r="H40" i="68"/>
  <c r="G41" i="68"/>
  <c r="H41" i="68"/>
  <c r="G42" i="68"/>
  <c r="H42" i="68"/>
  <c r="G44" i="68"/>
  <c r="H44" i="68"/>
  <c r="G45" i="68"/>
  <c r="H45" i="68"/>
  <c r="G46" i="68"/>
  <c r="H46" i="68"/>
  <c r="G48" i="68"/>
  <c r="H48" i="68"/>
  <c r="G49" i="68"/>
  <c r="H49" i="68"/>
  <c r="G51" i="68"/>
  <c r="H51" i="68"/>
  <c r="G52" i="68"/>
  <c r="H52" i="68"/>
  <c r="G53" i="68"/>
  <c r="H53" i="68"/>
  <c r="G57" i="68"/>
  <c r="G55" i="68"/>
  <c r="G54" i="68"/>
  <c r="G56" i="68"/>
  <c r="G58" i="68"/>
  <c r="H58" i="68"/>
  <c r="G59" i="68"/>
  <c r="H59" i="68"/>
  <c r="G60" i="68"/>
  <c r="H60" i="68"/>
  <c r="F62" i="68"/>
  <c r="F65" i="68"/>
  <c r="F68" i="68"/>
  <c r="F71" i="68"/>
  <c r="F61" i="68"/>
  <c r="F74" i="68"/>
  <c r="F77" i="68"/>
  <c r="F80" i="68"/>
  <c r="G63" i="68"/>
  <c r="H63" i="68"/>
  <c r="G64" i="68"/>
  <c r="H64" i="68"/>
  <c r="G66" i="68"/>
  <c r="H66" i="68"/>
  <c r="G67" i="68"/>
  <c r="H67" i="68"/>
  <c r="G68" i="68"/>
  <c r="H68" i="68"/>
  <c r="G69" i="68"/>
  <c r="H69" i="68"/>
  <c r="G70" i="68"/>
  <c r="H70" i="68"/>
  <c r="G72" i="68"/>
  <c r="H72" i="68"/>
  <c r="G73" i="68"/>
  <c r="H73" i="68"/>
  <c r="G75" i="68"/>
  <c r="H75" i="68"/>
  <c r="G76" i="68"/>
  <c r="H76" i="68"/>
  <c r="G78" i="68"/>
  <c r="H78" i="68"/>
  <c r="G79" i="68"/>
  <c r="H79" i="68"/>
  <c r="G81" i="68"/>
  <c r="H81" i="68"/>
  <c r="G82" i="68"/>
  <c r="H82" i="68"/>
  <c r="H84" i="68"/>
  <c r="G88" i="68"/>
  <c r="H88" i="68"/>
  <c r="G89" i="68"/>
  <c r="H89" i="68"/>
  <c r="G90" i="68"/>
  <c r="H90" i="68"/>
  <c r="G91" i="68"/>
  <c r="H91" i="68"/>
  <c r="G93" i="68"/>
  <c r="H93" i="68"/>
  <c r="G94" i="68"/>
  <c r="H94" i="68"/>
  <c r="G95" i="68"/>
  <c r="H95" i="68"/>
  <c r="G96" i="68"/>
  <c r="H96" i="68"/>
  <c r="G99" i="68"/>
  <c r="H99" i="68"/>
  <c r="G100" i="68"/>
  <c r="H100" i="68"/>
  <c r="G101" i="68"/>
  <c r="H101" i="68"/>
  <c r="G102" i="68"/>
  <c r="H102" i="68"/>
  <c r="G104" i="68"/>
  <c r="H104" i="68"/>
  <c r="G105" i="68"/>
  <c r="H105" i="68"/>
  <c r="G106" i="68"/>
  <c r="H106" i="68"/>
  <c r="G107" i="68"/>
  <c r="H107" i="68"/>
  <c r="G110" i="68"/>
  <c r="H110" i="68"/>
  <c r="G114" i="68"/>
  <c r="G119" i="68"/>
  <c r="H119" i="68"/>
  <c r="G120" i="68"/>
  <c r="H120" i="68"/>
  <c r="D129" i="68"/>
  <c r="E130" i="68"/>
  <c r="E131" i="68"/>
  <c r="E132" i="68"/>
  <c r="D133" i="68"/>
  <c r="E133" i="68"/>
  <c r="F133" i="68"/>
  <c r="G133" i="68"/>
  <c r="D134" i="68"/>
  <c r="E134" i="68"/>
  <c r="F134" i="68"/>
  <c r="E53" i="7"/>
  <c r="E343" i="7"/>
  <c r="O526" i="7"/>
  <c r="N526" i="7"/>
  <c r="M526" i="7"/>
  <c r="L526" i="7"/>
  <c r="H526" i="7"/>
  <c r="G526"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P480" i="7"/>
  <c r="Q480" i="7"/>
  <c r="P496" i="7"/>
  <c r="Q496" i="7"/>
  <c r="P506" i="7"/>
  <c r="Q506" i="7"/>
  <c r="P45" i="7"/>
  <c r="Q45" i="7"/>
  <c r="H56" i="68"/>
  <c r="H113" i="68"/>
  <c r="H198" i="72"/>
  <c r="D267" i="72"/>
  <c r="H267" i="72"/>
  <c r="P342" i="7"/>
  <c r="Q342" i="7"/>
  <c r="P451" i="7"/>
  <c r="Q451" i="7"/>
  <c r="G32" i="7"/>
  <c r="I412" i="7"/>
  <c r="P339" i="7"/>
  <c r="Q339" i="7"/>
  <c r="G151" i="72"/>
  <c r="D151" i="72"/>
  <c r="H151" i="72"/>
  <c r="N76" i="7"/>
  <c r="Q361" i="7"/>
  <c r="D154" i="72"/>
  <c r="H154" i="72"/>
  <c r="P472" i="7"/>
  <c r="Q472" i="7"/>
  <c r="H55" i="68"/>
  <c r="P439" i="7"/>
  <c r="Q439" i="7"/>
  <c r="P409" i="7"/>
  <c r="Q409" i="7"/>
  <c r="P435" i="7"/>
  <c r="Q435" i="7"/>
  <c r="D141" i="72"/>
  <c r="H141" i="72"/>
  <c r="G299" i="72"/>
  <c r="F299" i="72"/>
  <c r="F294" i="72"/>
  <c r="D100" i="72"/>
  <c r="H100" i="72"/>
  <c r="G342" i="72"/>
  <c r="E342" i="72"/>
  <c r="D97" i="72"/>
  <c r="H97" i="72"/>
  <c r="F390" i="72"/>
  <c r="F378" i="72"/>
  <c r="D142" i="72"/>
  <c r="H142" i="72"/>
  <c r="E96" i="72"/>
  <c r="D96" i="72"/>
  <c r="H96" i="72"/>
  <c r="D281" i="72"/>
  <c r="H281" i="72"/>
  <c r="D65" i="72"/>
  <c r="H65" i="72"/>
  <c r="E299" i="72"/>
  <c r="E390" i="72"/>
  <c r="D163" i="72"/>
  <c r="H163" i="72"/>
  <c r="E367" i="72"/>
  <c r="D145" i="72"/>
  <c r="H145" i="72"/>
  <c r="G378" i="72"/>
  <c r="G366" i="72"/>
  <c r="F80" i="72"/>
  <c r="D80" i="72"/>
  <c r="H80" i="72"/>
  <c r="D87" i="72"/>
  <c r="H87" i="72"/>
  <c r="E393" i="72"/>
  <c r="E105" i="72"/>
  <c r="E104" i="72"/>
  <c r="D104" i="72"/>
  <c r="H104" i="72"/>
  <c r="F48" i="72"/>
  <c r="D48" i="72"/>
  <c r="H48" i="72"/>
  <c r="E378" i="72"/>
  <c r="E306" i="72"/>
  <c r="G58" i="72"/>
  <c r="G140" i="72"/>
  <c r="G95" i="72"/>
  <c r="G178" i="72"/>
  <c r="F367" i="72"/>
  <c r="F366" i="72"/>
  <c r="F342" i="72"/>
  <c r="G306" i="72"/>
  <c r="G294" i="72"/>
  <c r="G364" i="72"/>
  <c r="F393" i="72"/>
  <c r="G195" i="72"/>
  <c r="E12" i="72"/>
  <c r="D12" i="72"/>
  <c r="H12" i="72"/>
  <c r="F180" i="72"/>
  <c r="F179" i="72"/>
  <c r="G276" i="72"/>
  <c r="F140" i="72"/>
  <c r="E180" i="72"/>
  <c r="E179" i="72"/>
  <c r="F153" i="72"/>
  <c r="D153" i="72"/>
  <c r="H153" i="72"/>
  <c r="G390" i="72"/>
  <c r="D109" i="72"/>
  <c r="H109" i="72"/>
  <c r="D81" i="72"/>
  <c r="H81" i="72"/>
  <c r="P44" i="7"/>
  <c r="Q44" i="7"/>
  <c r="P373" i="7"/>
  <c r="Q373" i="7"/>
  <c r="J300" i="7"/>
  <c r="J299" i="7"/>
  <c r="O299" i="7"/>
  <c r="D195" i="72"/>
  <c r="D86" i="68"/>
  <c r="L525" i="7"/>
  <c r="G39" i="68"/>
  <c r="H39" i="68"/>
  <c r="D60" i="72"/>
  <c r="H60" i="72"/>
  <c r="E59" i="72"/>
  <c r="J526" i="7"/>
  <c r="P182" i="7"/>
  <c r="Q182" i="7"/>
  <c r="K519" i="7"/>
  <c r="I382" i="7"/>
  <c r="E386" i="7"/>
  <c r="P386" i="7"/>
  <c r="Q386" i="7"/>
  <c r="P217" i="7"/>
  <c r="Q217" i="7"/>
  <c r="P494" i="7"/>
  <c r="Q494" i="7"/>
  <c r="N87" i="70"/>
  <c r="N88" i="70"/>
  <c r="N90" i="70"/>
  <c r="O85" i="70"/>
  <c r="O87" i="70"/>
  <c r="O88" i="70"/>
  <c r="O90" i="70"/>
  <c r="G98" i="68"/>
  <c r="H98" i="68"/>
  <c r="G393" i="72"/>
  <c r="P434" i="7"/>
  <c r="Q434" i="7"/>
  <c r="O519" i="7"/>
  <c r="O120" i="7"/>
  <c r="F389" i="72"/>
  <c r="F401" i="72"/>
  <c r="E389" i="72"/>
  <c r="E366" i="72"/>
  <c r="D179" i="72"/>
  <c r="H179" i="72"/>
  <c r="D105" i="72"/>
  <c r="H105" i="72"/>
  <c r="G180" i="72"/>
  <c r="G179" i="72"/>
  <c r="F11" i="72"/>
  <c r="E294" i="72"/>
  <c r="E364" i="72"/>
  <c r="E95" i="72"/>
  <c r="F364" i="72"/>
  <c r="F95" i="72"/>
  <c r="F178" i="72"/>
  <c r="F288" i="72"/>
  <c r="G288" i="72"/>
  <c r="G389" i="72"/>
  <c r="G401" i="72"/>
  <c r="D140" i="72"/>
  <c r="H140" i="72"/>
  <c r="D59" i="72"/>
  <c r="H59" i="72"/>
  <c r="E58" i="72"/>
  <c r="P526" i="7"/>
  <c r="Q526" i="7"/>
  <c r="H195" i="72"/>
  <c r="D180" i="72"/>
  <c r="H180" i="72"/>
  <c r="F402" i="72"/>
  <c r="E401" i="72"/>
  <c r="G402" i="72"/>
  <c r="D95" i="72"/>
  <c r="H95" i="72"/>
  <c r="D58" i="72"/>
  <c r="H58" i="72"/>
  <c r="E11" i="72"/>
  <c r="F404" i="72"/>
  <c r="G404" i="72"/>
  <c r="E178" i="72"/>
  <c r="D11" i="72"/>
  <c r="H11" i="72"/>
  <c r="D178" i="72"/>
  <c r="H178" i="72"/>
  <c r="E288" i="72"/>
  <c r="D288" i="72"/>
  <c r="J282" i="72"/>
  <c r="E402" i="72"/>
  <c r="E404" i="72"/>
  <c r="H288" i="72"/>
  <c r="P75" i="7"/>
  <c r="Q75" i="7"/>
  <c r="P148" i="7"/>
  <c r="Q148" i="7"/>
  <c r="P225" i="7"/>
  <c r="Q225" i="7"/>
  <c r="P450" i="7"/>
  <c r="Q450" i="7"/>
  <c r="F32" i="7"/>
  <c r="E471" i="7"/>
  <c r="P463" i="7"/>
  <c r="Q463" i="7"/>
  <c r="P324" i="7"/>
  <c r="Q324" i="7"/>
  <c r="P84" i="7"/>
  <c r="Q84" i="7"/>
  <c r="P483" i="7"/>
  <c r="Q483" i="7"/>
  <c r="P490" i="7"/>
  <c r="Q490" i="7"/>
  <c r="P503" i="7"/>
  <c r="Q503" i="7"/>
  <c r="G76" i="7"/>
  <c r="O333" i="7"/>
  <c r="E425" i="7"/>
  <c r="P425" i="7"/>
  <c r="Q425" i="7"/>
  <c r="P143" i="7"/>
  <c r="Q143" i="7"/>
  <c r="P36" i="7"/>
  <c r="Q36" i="7"/>
  <c r="E16" i="7"/>
  <c r="J382" i="7"/>
  <c r="E120" i="7"/>
  <c r="N525" i="7"/>
  <c r="P478" i="7"/>
  <c r="Q478" i="7"/>
  <c r="P484" i="7"/>
  <c r="Q484" i="7"/>
  <c r="P491" i="7"/>
  <c r="Q491" i="7"/>
  <c r="P504" i="7"/>
  <c r="Q504" i="7"/>
  <c r="P83" i="7"/>
  <c r="Q83" i="7"/>
  <c r="M525" i="7"/>
  <c r="P174" i="7"/>
  <c r="Q174" i="7"/>
  <c r="P394" i="7"/>
  <c r="Q394" i="7"/>
  <c r="P512" i="7"/>
  <c r="Q512" i="7"/>
  <c r="P139" i="7"/>
  <c r="Q139" i="7"/>
  <c r="P160" i="7"/>
  <c r="Q160" i="7"/>
  <c r="P268" i="7"/>
  <c r="Q268" i="7"/>
  <c r="P410" i="7"/>
  <c r="Q410" i="7"/>
  <c r="P375" i="7"/>
  <c r="Q375" i="7"/>
  <c r="J371" i="7"/>
  <c r="P108" i="7"/>
  <c r="Q108" i="7"/>
  <c r="P79" i="7"/>
  <c r="Q79" i="7"/>
  <c r="P513" i="7"/>
  <c r="Q513" i="7"/>
  <c r="P246" i="7"/>
  <c r="Q246" i="7"/>
  <c r="P264" i="7"/>
  <c r="Q264" i="7"/>
  <c r="P200" i="7"/>
  <c r="Q200" i="7"/>
  <c r="P80" i="7"/>
  <c r="Q80" i="7"/>
  <c r="P317" i="7"/>
  <c r="Q317" i="7"/>
  <c r="J412" i="7"/>
  <c r="J333" i="7"/>
  <c r="P107" i="7"/>
  <c r="Q107" i="7"/>
  <c r="H525" i="7"/>
  <c r="P161" i="7"/>
  <c r="Q161" i="7"/>
  <c r="P265" i="7"/>
  <c r="E70" i="7"/>
  <c r="P70" i="7"/>
  <c r="Q70" i="7"/>
  <c r="P351" i="7"/>
  <c r="Q351" i="7"/>
  <c r="J295" i="7"/>
  <c r="P125" i="7"/>
  <c r="Q125" i="7"/>
  <c r="P124" i="7"/>
  <c r="Q124" i="7"/>
  <c r="J36" i="7"/>
  <c r="J32" i="7"/>
  <c r="J16" i="7"/>
  <c r="E301" i="7"/>
  <c r="E525" i="7"/>
  <c r="P499" i="7"/>
  <c r="Q499" i="7"/>
  <c r="P151" i="7"/>
  <c r="Q151" i="7"/>
  <c r="P247" i="7"/>
  <c r="Q247" i="7"/>
  <c r="P270" i="7"/>
  <c r="Q270" i="7"/>
  <c r="O369" i="7"/>
  <c r="E382" i="7"/>
  <c r="P355" i="7"/>
  <c r="Q355" i="7"/>
  <c r="P27" i="7"/>
  <c r="Q27" i="7"/>
  <c r="P191" i="7"/>
  <c r="Q191" i="7"/>
  <c r="F525" i="7"/>
  <c r="P493" i="7"/>
  <c r="Q493" i="7"/>
  <c r="P368" i="7"/>
  <c r="Q368" i="7"/>
  <c r="P135" i="7"/>
  <c r="Q135" i="7"/>
  <c r="E78" i="7"/>
  <c r="P78" i="7"/>
  <c r="Q78" i="7"/>
  <c r="P401" i="7"/>
  <c r="Q401" i="7"/>
  <c r="P293" i="7"/>
  <c r="Q293" i="7"/>
  <c r="P190" i="7"/>
  <c r="Q190" i="7"/>
  <c r="P52" i="7"/>
  <c r="Q52" i="7"/>
  <c r="P271" i="7"/>
  <c r="Q271" i="7"/>
  <c r="O215" i="7"/>
  <c r="P365" i="7"/>
  <c r="Q365" i="7"/>
  <c r="J432" i="7"/>
  <c r="P354" i="7"/>
  <c r="Q354" i="7"/>
  <c r="P292" i="7"/>
  <c r="Q292" i="7"/>
  <c r="P90" i="7"/>
  <c r="Q90" i="7"/>
  <c r="P51" i="7"/>
  <c r="Q51" i="7"/>
  <c r="I525" i="7"/>
  <c r="P43" i="7"/>
  <c r="Q43" i="7"/>
  <c r="P294" i="7"/>
  <c r="Q294" i="7"/>
  <c r="P488" i="7"/>
  <c r="Q488" i="7"/>
  <c r="P515" i="7"/>
  <c r="Q515" i="7"/>
  <c r="P146" i="7"/>
  <c r="Q146" i="7"/>
  <c r="P236" i="7"/>
  <c r="Q236" i="7"/>
  <c r="P379" i="7"/>
  <c r="Q379" i="7"/>
  <c r="P321" i="7"/>
  <c r="Q321" i="7"/>
  <c r="P66" i="7"/>
  <c r="Q66" i="7"/>
  <c r="E215" i="7"/>
  <c r="P320" i="7"/>
  <c r="Q320" i="7"/>
  <c r="P289" i="7"/>
  <c r="Q289" i="7"/>
  <c r="P24" i="7"/>
  <c r="Q24" i="7"/>
  <c r="P203" i="7"/>
  <c r="Q203" i="7"/>
  <c r="K301" i="7"/>
  <c r="K525" i="7"/>
  <c r="P295" i="7"/>
  <c r="Q295" i="7"/>
  <c r="P470" i="7"/>
  <c r="Q470" i="7"/>
  <c r="P509" i="7"/>
  <c r="Q509" i="7"/>
  <c r="P137" i="7"/>
  <c r="Q137" i="7"/>
  <c r="P340" i="7"/>
  <c r="Q340" i="7"/>
  <c r="P424" i="7"/>
  <c r="Q424" i="7"/>
  <c r="P288" i="7"/>
  <c r="Q288" i="7"/>
  <c r="P23" i="7"/>
  <c r="Q23" i="7"/>
  <c r="P202" i="7"/>
  <c r="Q202" i="7"/>
  <c r="P219" i="7"/>
  <c r="Q219" i="7"/>
  <c r="J215" i="7"/>
  <c r="P215" i="7"/>
  <c r="P167" i="7"/>
  <c r="Q167" i="7"/>
  <c r="P420" i="7"/>
  <c r="Q420" i="7"/>
  <c r="S181" i="7"/>
  <c r="E32" i="7"/>
  <c r="P32" i="7"/>
  <c r="E412" i="7"/>
  <c r="P413" i="7"/>
  <c r="Q413" i="7"/>
  <c r="P327" i="7"/>
  <c r="Q327" i="7"/>
  <c r="P371" i="7"/>
  <c r="Q371" i="7"/>
  <c r="J369" i="7"/>
  <c r="P120" i="7"/>
  <c r="Q120" i="7"/>
  <c r="J120" i="7"/>
  <c r="P474" i="7"/>
  <c r="Q474" i="7"/>
  <c r="P360" i="7"/>
  <c r="Q360" i="7"/>
  <c r="P306" i="7"/>
  <c r="J301" i="7"/>
  <c r="J519" i="7"/>
  <c r="P522" i="7"/>
  <c r="P519" i="7"/>
  <c r="L32" i="7"/>
  <c r="J106" i="7"/>
  <c r="O301" i="7"/>
  <c r="O525" i="7"/>
  <c r="P524" i="7"/>
  <c r="P523" i="7"/>
  <c r="P50" i="7"/>
  <c r="Q50" i="7"/>
  <c r="P385" i="7"/>
  <c r="Q385" i="7"/>
  <c r="P384" i="7"/>
  <c r="Q132" i="7"/>
  <c r="P426" i="7"/>
  <c r="Q426" i="7"/>
  <c r="E369" i="7"/>
  <c r="E333" i="7"/>
  <c r="P333" i="7"/>
  <c r="Q333" i="7"/>
  <c r="P300" i="7"/>
  <c r="P299" i="7"/>
  <c r="G21" i="68"/>
  <c r="H21" i="68"/>
  <c r="E17" i="68"/>
  <c r="G17" i="68"/>
  <c r="H17" i="68"/>
  <c r="D61" i="68"/>
  <c r="E61" i="68"/>
  <c r="F109" i="68"/>
  <c r="G25" i="68"/>
  <c r="H25" i="68"/>
  <c r="F86" i="68"/>
  <c r="F85" i="68"/>
  <c r="G50" i="68"/>
  <c r="H50" i="68"/>
  <c r="G103" i="68"/>
  <c r="H103" i="68"/>
  <c r="G33" i="68"/>
  <c r="H33" i="68"/>
  <c r="E24" i="68"/>
  <c r="E12" i="68"/>
  <c r="E83" i="68"/>
  <c r="F17" i="68"/>
  <c r="F12" i="68"/>
  <c r="F83" i="68"/>
  <c r="G92" i="68"/>
  <c r="H92" i="68"/>
  <c r="G36" i="68"/>
  <c r="H36" i="68"/>
  <c r="G118" i="68"/>
  <c r="H118" i="68"/>
  <c r="F54" i="68"/>
  <c r="F116" i="68"/>
  <c r="G87" i="68"/>
  <c r="H87" i="68"/>
  <c r="E86" i="68"/>
  <c r="F112" i="68"/>
  <c r="F108" i="68"/>
  <c r="F121" i="68"/>
  <c r="F122" i="68"/>
  <c r="G109" i="68"/>
  <c r="H109" i="68"/>
  <c r="D112" i="68"/>
  <c r="D108" i="68"/>
  <c r="G97" i="68"/>
  <c r="H97" i="68"/>
  <c r="D13" i="68"/>
  <c r="E115" i="68"/>
  <c r="G115" i="68"/>
  <c r="H115" i="68"/>
  <c r="D24" i="68"/>
  <c r="G24" i="68"/>
  <c r="H24" i="68"/>
  <c r="G62" i="68"/>
  <c r="H62" i="68"/>
  <c r="E116" i="68"/>
  <c r="G116" i="68"/>
  <c r="H114" i="68"/>
  <c r="P412" i="7"/>
  <c r="Q412" i="7"/>
  <c r="E432" i="7"/>
  <c r="P432" i="7"/>
  <c r="P471" i="7"/>
  <c r="Q471" i="7"/>
  <c r="S425" i="7"/>
  <c r="P16" i="7"/>
  <c r="Q16" i="7"/>
  <c r="S412" i="7"/>
  <c r="S32" i="7"/>
  <c r="Q32" i="7"/>
  <c r="J62" i="7"/>
  <c r="P106" i="7"/>
  <c r="P382" i="7"/>
  <c r="Q382" i="7"/>
  <c r="Q384" i="7"/>
  <c r="P301" i="7"/>
  <c r="Q306" i="7"/>
  <c r="J525" i="7"/>
  <c r="S215" i="7"/>
  <c r="Q215" i="7"/>
  <c r="P369" i="7"/>
  <c r="Q369" i="7"/>
  <c r="G61" i="68"/>
  <c r="H61" i="68"/>
  <c r="D121" i="68"/>
  <c r="D122" i="68"/>
  <c r="G86" i="68"/>
  <c r="H86" i="68"/>
  <c r="E85" i="68"/>
  <c r="G112" i="68"/>
  <c r="E112" i="68"/>
  <c r="E108" i="68"/>
  <c r="G108" i="68"/>
  <c r="G13" i="68"/>
  <c r="H13" i="68"/>
  <c r="D12" i="68"/>
  <c r="Q301" i="7"/>
  <c r="S301" i="7"/>
  <c r="Q106" i="7"/>
  <c r="P62" i="7"/>
  <c r="Q62" i="7"/>
  <c r="P525" i="7"/>
  <c r="Q525" i="7"/>
  <c r="D83" i="68"/>
  <c r="G83" i="68"/>
  <c r="G12" i="68"/>
  <c r="I12" i="68"/>
  <c r="E121" i="68"/>
  <c r="E122" i="68"/>
  <c r="G85" i="68"/>
  <c r="H85" i="68"/>
  <c r="G121" i="68"/>
  <c r="G122" i="68"/>
  <c r="D137" i="68"/>
  <c r="D138" i="68"/>
  <c r="D136" i="68"/>
  <c r="E419" i="72"/>
  <c r="E412" i="72"/>
  <c r="E136" i="68"/>
  <c r="F419" i="72"/>
  <c r="F412" i="72"/>
  <c r="G412" i="72"/>
  <c r="G419" i="72"/>
  <c r="D419" i="72"/>
  <c r="D412" i="72"/>
  <c r="G136" i="68"/>
</calcChain>
</file>

<file path=xl/comments1.xml><?xml version="1.0" encoding="utf-8"?>
<comments xmlns="http://schemas.openxmlformats.org/spreadsheetml/2006/main">
  <authors>
    <author>budget-tanya</author>
  </authors>
  <commentList>
    <comment ref="E55"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F55"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 ref="E57" authorId="0">
      <text>
        <r>
          <rPr>
            <b/>
            <sz val="9"/>
            <color indexed="81"/>
            <rFont val="Tahoma"/>
            <family val="2"/>
            <charset val="204"/>
          </rPr>
          <t>budget-tanya:</t>
        </r>
        <r>
          <rPr>
            <sz val="9"/>
            <color indexed="81"/>
            <rFont val="Tahoma"/>
            <family val="2"/>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<sst xmlns="http://schemas.openxmlformats.org/spreadsheetml/2006/main" count="2176" uniqueCount="1486">
  <si>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</si>
  <si>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Субвенція з державного бюджету місцевим бюджетам на відшкодування вартості лікарських засобів для лікування окремих захворювань</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</si>
  <si>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</si>
  <si>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</si>
  <si>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</si>
  <si>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</si>
  <si>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</si>
  <si>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</si>
  <si>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</si>
  <si>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</si>
  <si>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</si>
  <si>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</si>
  <si>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</si>
  <si>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</si>
  <si>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</si>
  <si>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Додаток 5</t>
  </si>
  <si>
    <t>Інші заходи громадського порядку та безпеки</t>
  </si>
  <si>
    <t>2918230</t>
  </si>
  <si>
    <t>Фінансування за рахунок залишків коштів на рахунках бюджетних установ</t>
  </si>
  <si>
    <t>На початок періоду</t>
  </si>
  <si>
    <t>Розміщення коштів на депозитах або придбання цінних паперів</t>
  </si>
  <si>
    <t xml:space="preserve">Керівник секретаріату </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</si>
  <si>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</si>
  <si>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</si>
  <si>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</si>
  <si>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</si>
  <si>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</si>
  <si>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</si>
  <si>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2600000</t>
  </si>
  <si>
    <t>Бюджет Бродівської міської територіальної громади</t>
  </si>
  <si>
    <t xml:space="preserve">Бюджет Буської міської територіальної громади </t>
  </si>
  <si>
    <t>реалізацію регіональної програми підтримки місцевих засобів масової інформації</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</si>
  <si>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</si>
  <si>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</si>
  <si>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</si>
  <si>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</si>
  <si>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</si>
  <si>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</si>
  <si>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Плата за ліцензії на право роздрібної торгівлі алкогольними напоями, тютюновими виробами та рідинами, що використовуються в електронних сигаретах</t>
  </si>
  <si>
    <t>Плата за ліцензії та сертифікати, що сплачуються ліцензіатами за місцем здійснення діяльності</t>
  </si>
  <si>
    <t>Плата за ліцензії на право оптової торгівлі пальним</t>
  </si>
  <si>
    <t>0813090</t>
  </si>
  <si>
    <t>0813101</t>
  </si>
  <si>
    <t>1014010</t>
  </si>
  <si>
    <t>1014000</t>
  </si>
  <si>
    <t>4000</t>
  </si>
  <si>
    <t>0820 (110000)</t>
  </si>
  <si>
    <t>Утримання установ культури</t>
  </si>
  <si>
    <t>Короткострокові зобов'язання та векселі</t>
  </si>
  <si>
    <t>Інші зобов'язання</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</si>
  <si>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</si>
  <si>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</si>
  <si>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</si>
  <si>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</si>
  <si>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</si>
  <si>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</si>
  <si>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</si>
  <si>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</si>
  <si>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</si>
  <si>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</si>
  <si>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</si>
  <si>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</si>
  <si>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</si>
  <si>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</si>
  <si>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</si>
  <si>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</si>
  <si>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</si>
  <si>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</si>
  <si>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</si>
  <si>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</si>
  <si>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</si>
  <si>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Код КДБ 41031900</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</si>
  <si>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</si>
  <si>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</si>
  <si>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На кінець періоду</t>
  </si>
  <si>
    <t>Інші розрахунки</t>
  </si>
  <si>
    <t>Фінансування за рахунок коштів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</si>
  <si>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</si>
  <si>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</si>
  <si>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</si>
  <si>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</si>
  <si>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</si>
  <si>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</si>
  <si>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</si>
  <si>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</si>
  <si>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</si>
  <si>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</si>
  <si>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</si>
  <si>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</si>
  <si>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</si>
  <si>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</si>
  <si>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</si>
  <si>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</si>
  <si>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</si>
  <si>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</si>
  <si>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Фіксований сільськогосподарський податок</t>
  </si>
  <si>
    <t>Єдиний податок для суб'єктів малого підприємництва</t>
  </si>
  <si>
    <t>Дивіденди, нараховані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</si>
  <si>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</si>
  <si>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</si>
  <si>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</si>
  <si>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</si>
  <si>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Проведення навчально-тренувальних зборів і змагань та заходів зі спорту осіб з інвалідністю</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</si>
  <si>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</si>
  <si>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</si>
  <si>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</si>
  <si>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</si>
  <si>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</si>
  <si>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0611025</t>
  </si>
  <si>
    <t>1025</t>
  </si>
  <si>
    <t>0611031</t>
  </si>
  <si>
    <t>1031</t>
  </si>
  <si>
    <t>1032</t>
  </si>
  <si>
    <t>0611032</t>
  </si>
  <si>
    <t>0611033</t>
  </si>
  <si>
    <t>1033</t>
  </si>
  <si>
    <t>0611035</t>
  </si>
  <si>
    <t>1035</t>
  </si>
  <si>
    <t>1092</t>
  </si>
  <si>
    <t>1101</t>
  </si>
  <si>
    <t>1102</t>
  </si>
  <si>
    <t>0930</t>
  </si>
  <si>
    <t>0941</t>
  </si>
  <si>
    <t>0611092</t>
  </si>
  <si>
    <t>0611101</t>
  </si>
  <si>
    <t>0611102</t>
  </si>
  <si>
    <t>0813123</t>
  </si>
  <si>
    <t>Різниця між вартісною оцінкою вищезазначених статей і ціною при погашенні зобов'язань</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</si>
  <si>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</si>
  <si>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Здійснення заходів та реалізація проектів на виконання Державної цільової соціальної програми «Молодь України»</t>
  </si>
  <si>
    <t>Субвенція з державного бюджету місцевим бюджетам на виконання окремих заходів з реалізації соціального проекту «Активні парки - локації здорової України»</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</si>
  <si>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</si>
  <si>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</si>
  <si>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</si>
  <si>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Інша субвенція з місцевого бюджету на реалізацію Комплексної програми посилення державотворчої й консолідаційної ролі української мови у Львівській області на 2023-2026 роки (Проєкт «Знай своє!»  в музеях обласного підпорядкування)</t>
  </si>
  <si>
    <t>Код ТКВКМБ 9518</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</si>
  <si>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</si>
  <si>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Разом  трансферти з обласного бюджету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</si>
  <si>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</si>
  <si>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</si>
  <si>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</si>
  <si>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</si>
  <si>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Разом  коштів,  отриманих  з усіх джерел фінансування бюджету за типом боргового зобов'язання</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</si>
  <si>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</si>
  <si>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</si>
  <si>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</si>
  <si>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</si>
  <si>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</si>
  <si>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</si>
  <si>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</si>
  <si>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</si>
  <si>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</si>
  <si>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Cубвенція з державного бюджету місцевим бюджетам на розвиток системи екстреної медичної допомоги</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</si>
  <si>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</si>
  <si>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Субвенція з державного бюджету місцевим бюджетам на придбання ангіографічного обладнання</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</si>
  <si>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</si>
  <si>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</si>
  <si>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</si>
  <si>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</si>
  <si>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</si>
  <si>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</si>
  <si>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</si>
  <si>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</si>
  <si>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</si>
  <si>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</si>
  <si>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</si>
  <si>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0619320</t>
  </si>
  <si>
    <t>8230</t>
  </si>
  <si>
    <t xml:space="preserve">0320 </t>
  </si>
  <si>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</si>
  <si>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0821 (110102)</t>
  </si>
  <si>
    <t>Ліквідація іншого забруднення навколишнього природного середовища</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</si>
  <si>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</si>
  <si>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</si>
  <si>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Державне мито</t>
  </si>
  <si>
    <t>Надходження від штрафів та фінансових санкцій</t>
  </si>
  <si>
    <t>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</si>
  <si>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</si>
  <si>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</si>
  <si>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</si>
  <si>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</si>
  <si>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Бюджет Великомостівської міської територіальної громади</t>
  </si>
  <si>
    <t>13534000000</t>
  </si>
  <si>
    <t>Бюджет Кам’янка-Бузької міської територіальної громади</t>
  </si>
  <si>
    <t>13535000000</t>
  </si>
  <si>
    <t xml:space="preserve">Бюджет Мурованської сільської територіальної громади </t>
  </si>
  <si>
    <t>13584000000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</si>
  <si>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</si>
  <si>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</si>
  <si>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</si>
  <si>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</si>
  <si>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Додаток 4</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</si>
  <si>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приватних шкіл)</t>
  </si>
  <si>
    <t>Субвенція з місцевого бюджету на здійснення переданих видатків у сфері освіти за рахунок коштів освітньої субвенції  (оплата праці директорам та педпрацівникам інклюзивно-ресурсних центрів)</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</si>
  <si>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</si>
  <si>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</si>
  <si>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</si>
  <si>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</si>
  <si>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</si>
  <si>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</si>
  <si>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</si>
  <si>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Зовнішні запозичення</t>
  </si>
  <si>
    <t>на фінансування Програми проведення обласного конкурсу мікропроектів місцевого розвитку на 2012-2015 роки</t>
  </si>
  <si>
    <t>0540</t>
  </si>
  <si>
    <t>Забезпечення діяльності палаців і будинків культури, клубів, центрів дозвілля та інших клубних закладів</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</si>
  <si>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</si>
  <si>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</si>
  <si>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</si>
  <si>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</si>
  <si>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</si>
  <si>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</si>
  <si>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</si>
  <si>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</si>
  <si>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</si>
  <si>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</si>
  <si>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</si>
  <si>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</si>
  <si>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</si>
  <si>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</si>
  <si>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</si>
  <si>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</si>
  <si>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</si>
  <si>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</si>
  <si>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</si>
  <si>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</si>
  <si>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</si>
  <si>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</si>
  <si>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</si>
  <si>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ё</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</si>
  <si>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</si>
  <si>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</si>
  <si>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</si>
  <si>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</si>
  <si>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Субвенція з державного бюджету місцевим бюджетам для здійснення заходів, спрямованих на подолання дитячої бездоглядності і безпритульності</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</si>
  <si>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</si>
  <si>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Субвенція з державного бюджету місцевим бюджетам на реалізацію пріоритетів розвитку регіонів</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</si>
  <si>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</si>
  <si>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Кошти, що надходять з інших бюджетів</t>
  </si>
  <si>
    <t>Дотації з державного бюджету місцевим бюджетам</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</si>
  <si>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</si>
  <si>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</si>
  <si>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</si>
  <si>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</si>
  <si>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</si>
  <si>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</si>
  <si>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</si>
  <si>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</si>
  <si>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</si>
  <si>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</si>
  <si>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</si>
  <si>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</si>
  <si>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</si>
  <si>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0700000</t>
  </si>
  <si>
    <t>07</t>
  </si>
  <si>
    <t>0711120</t>
  </si>
  <si>
    <t>Субвенція з державного бюджету місцевим бюджетам на придбання вагонів для комунального електротранспорту (тролейбусів і трамваїв)</t>
  </si>
  <si>
    <t>Податок на доходи фізичних осіб від продажу нерухомого майна та надання нерухомості в оренду (суборенду), житловий найм (піднайм)</t>
  </si>
  <si>
    <t>Податок на доходи фізичних осіб від продажу рухомого майна та надання рухомого майна в оренду (суборенду)</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</si>
  <si>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</si>
  <si>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</si>
  <si>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</si>
  <si>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</si>
  <si>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</si>
  <si>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</si>
  <si>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</si>
  <si>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</si>
  <si>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</si>
  <si>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</si>
  <si>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</si>
  <si>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</si>
  <si>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</si>
  <si>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</si>
  <si>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</si>
  <si>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</si>
  <si>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</si>
  <si>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</si>
  <si>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</si>
  <si>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</si>
  <si>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</si>
  <si>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</si>
  <si>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</si>
  <si>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</si>
  <si>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</si>
  <si>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</si>
  <si>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</si>
  <si>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</si>
  <si>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</si>
  <si>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</si>
  <si>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3719110</t>
  </si>
  <si>
    <t>9110</t>
  </si>
  <si>
    <t>Реверсна дотація</t>
  </si>
  <si>
    <t>Cубвенція з державного бюджету місцевим бюджетам на придбання шкільних автобусів</t>
  </si>
  <si>
    <t>Субвенція з державного бюджету місцевим бюджетам на облаштування безпечних умов у закладах загальної середньої освіти</t>
  </si>
  <si>
    <t>Код КДБ 41032800</t>
  </si>
  <si>
    <t>фінансування програми розроблення містобудівної документації у Львівській області</t>
  </si>
  <si>
    <t>Реалізація програм у галузі лісового господарства і мисливства</t>
  </si>
  <si>
    <t>7110</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</si>
  <si>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</si>
  <si>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</si>
  <si>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</si>
  <si>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</si>
  <si>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</si>
  <si>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</si>
  <si>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Податок на доходи фізичних осіб - військовослужбовців та осіб рядового і начальницького складу</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</si>
  <si>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</si>
  <si>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</si>
  <si>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</si>
  <si>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</si>
  <si>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</si>
  <si>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</si>
  <si>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Авансові внески з податку на прибуток банківських організацій, включаючи філіали аналогічних організацій, розташованих на території України</t>
  </si>
  <si>
    <t xml:space="preserve">Бюджет Глинянської міської територіальної громади </t>
  </si>
  <si>
    <t>13548000000</t>
  </si>
  <si>
    <t xml:space="preserve">Бюджет Городоцької міської територіальної громади </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</si>
  <si>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</si>
  <si>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Надходження від ввезення палива на митну територію України податковими агентами</t>
  </si>
  <si>
    <t>0810 (130204)</t>
  </si>
  <si>
    <t>0810 (130205)</t>
  </si>
  <si>
    <t>0733 (080203)</t>
  </si>
  <si>
    <t>1617693</t>
  </si>
  <si>
    <t>пільгове медичне обслуговування громадян, які постраждали внаслідок Чорнобильської катастрофи</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</si>
  <si>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</si>
  <si>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</si>
  <si>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</si>
  <si>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</si>
  <si>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Кошти, що передаються iз загального фонду бюджету до бюджету розвитку (спецiального фонду) </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</si>
  <si>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</si>
  <si>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Субвенції  з місцевих бюджетів іншим місцевим бюджетам</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</si>
  <si>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</si>
  <si>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</si>
  <si>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</si>
  <si>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</si>
  <si>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</si>
  <si>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0813111</t>
  </si>
  <si>
    <t>7322</t>
  </si>
  <si>
    <t>Будівництво медичних установ та закладів</t>
  </si>
  <si>
    <t>9710</t>
  </si>
  <si>
    <t>9410</t>
  </si>
  <si>
    <t>Субвенція з державного бюджету обласному бюджету Львівської області на погашення кредиторської заборгованості, що утворилась за придбане у 2012 році медичне обладнання (мамогрфічне, рентгенологічне та апарати ультразвукової діагностики) вітчизняного виробництва</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</si>
  <si>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</si>
  <si>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майном що перебуває в комунальній власності</t>
  </si>
  <si>
    <t>Плата за надані в оренду ставки, що знаходяться в басейнах річок загальнодержавного значення</t>
  </si>
  <si>
    <t>з них: програма щодо посилення соціального захисту багатодітних сімей, що проживають на території Львівської області</t>
  </si>
  <si>
    <t>0117530</t>
  </si>
  <si>
    <t>0211140</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</si>
  <si>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</si>
  <si>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</si>
  <si>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</si>
  <si>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</si>
  <si>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</si>
  <si>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</si>
  <si>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</si>
  <si>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</si>
  <si>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</si>
  <si>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</si>
  <si>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</si>
  <si>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</si>
  <si>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</si>
  <si>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</si>
  <si>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</si>
  <si>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</si>
  <si>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1014081</t>
  </si>
  <si>
    <t>4081</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</si>
  <si>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</si>
  <si>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</si>
  <si>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</si>
  <si>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</si>
  <si>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</si>
  <si>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</si>
  <si>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</si>
  <si>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</si>
  <si>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</si>
  <si>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</si>
  <si>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</si>
  <si>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</si>
  <si>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</si>
  <si>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</si>
  <si>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Інше внутрішнє фінансування</t>
  </si>
  <si>
    <t>Позики інших фінансових установ</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</si>
  <si>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</si>
  <si>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</si>
  <si>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</si>
  <si>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</si>
  <si>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</si>
  <si>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</si>
  <si>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</si>
  <si>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</si>
  <si>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</si>
  <si>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Субвенція з місцевого бюджету на виконання інвестиційних проектів,</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</si>
  <si>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</si>
  <si>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проведення виборів депутатів місцевих рад та сільських, селищних, міських голів </t>
  </si>
  <si>
    <t>1017340</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</si>
  <si>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</si>
  <si>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</si>
  <si>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</si>
  <si>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</si>
  <si>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зміцнення матеріально-технічної  і навчальної бази дошкільних навчальних закладів</t>
  </si>
  <si>
    <t>0490 (250404)</t>
  </si>
  <si>
    <t>Бюджет Сколівської міської територіальної громади</t>
  </si>
  <si>
    <t>13578000000</t>
  </si>
  <si>
    <t>Бюджет Сокальської міської територіальної громади</t>
  </si>
  <si>
    <t>13579000000</t>
  </si>
  <si>
    <t xml:space="preserve">Бюджет Сокільницької сільської територіальної громади </t>
  </si>
  <si>
    <t>13580000000</t>
  </si>
  <si>
    <t>Бюджет Старосамбірської міської територіальної громади</t>
  </si>
  <si>
    <t>13581000000</t>
  </si>
  <si>
    <t>Бюджет Стрийської міської територіальної громади</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</si>
  <si>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</si>
  <si>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</si>
  <si>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</si>
  <si>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</si>
  <si>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Податок на доходи фізичних осіб, що сплачується фізичними особами за результатами річного декларування</t>
  </si>
  <si>
    <r>
      <t>реалізацію Комплексної програми підтримки галузі охорони здоров</t>
    </r>
    <r>
      <rPr>
        <sz val="18"/>
        <rFont val="Times New Roman"/>
        <family val="1"/>
        <charset val="204"/>
      </rPr>
      <t>ʼ</t>
    </r>
    <r>
      <rPr>
        <sz val="18"/>
        <rFont val="Times New Roman CYR"/>
        <charset val="204"/>
      </rPr>
      <t>я  Львівської області на 2021-2025 роки</t>
    </r>
  </si>
  <si>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</si>
  <si>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</si>
  <si>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Інші неподаткові надходження</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</si>
  <si>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</si>
  <si>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</si>
  <si>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</si>
  <si>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</si>
  <si>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</si>
  <si>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</si>
  <si>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</si>
  <si>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</si>
  <si>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</si>
  <si>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1911142</t>
  </si>
  <si>
    <t>1019800</t>
  </si>
  <si>
    <t>2717321</t>
  </si>
  <si>
    <t>Код ТКВКМБ 9210</t>
  </si>
  <si>
    <t>Код ТКВКМБ 9270</t>
  </si>
  <si>
    <t>Код ТКВКМБ 9310</t>
  </si>
  <si>
    <t>Код ТКВКМБ 9330</t>
  </si>
  <si>
    <t>Код ТКВКМБ 9710</t>
  </si>
  <si>
    <t>Код ТКВКМБ 9730</t>
  </si>
  <si>
    <t>Код ТКВКМБ 9770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</si>
  <si>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</si>
  <si>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</si>
  <si>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</si>
  <si>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 xml:space="preserve">Цільові фонди, утворені органами    місцевого    самоврядування    </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</si>
  <si>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</si>
  <si>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</si>
  <si>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</si>
  <si>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 xml:space="preserve">                                                                                                                                                                                                                                                               </t>
  </si>
  <si>
    <t>Усього доходів (без урахування міжбюджетних трансфертів)</t>
  </si>
  <si>
    <t xml:space="preserve">Офіційні трансферти </t>
  </si>
  <si>
    <t>Від органів державного управління</t>
  </si>
  <si>
    <t xml:space="preserve"> Повернення коштів з депозитів або пред"явлення цінних паперів</t>
  </si>
  <si>
    <t>Заходи з енергозбереження</t>
  </si>
  <si>
    <t>Коригування</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</si>
  <si>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</si>
  <si>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</si>
  <si>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Разом доходів</t>
  </si>
  <si>
    <t>Б.Петрушак</t>
  </si>
  <si>
    <t>ВИДАТКИ</t>
  </si>
  <si>
    <t xml:space="preserve">Фінансування бюджету за типом кредитора </t>
  </si>
  <si>
    <t xml:space="preserve">РАЗОМ </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</si>
  <si>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</si>
  <si>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</si>
  <si>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</si>
  <si>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</si>
  <si>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</si>
  <si>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</si>
  <si>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</si>
  <si>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</si>
  <si>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</si>
  <si>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</si>
  <si>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</si>
  <si>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</si>
  <si>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</si>
  <si>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</si>
  <si>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</si>
  <si>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</si>
  <si>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</si>
  <si>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</si>
  <si>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</si>
  <si>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</si>
  <si>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</si>
  <si>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</si>
  <si>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</si>
  <si>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</si>
  <si>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</si>
  <si>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</si>
  <si>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</si>
  <si>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</si>
  <si>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</si>
  <si>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</si>
  <si>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</si>
  <si>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Медична субвенція з державного бюджету місцевим бюджетам</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</si>
  <si>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</si>
  <si>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Повернення коштів з депозитів або пред"явлення цінних паперів</t>
  </si>
  <si>
    <t>виплату стипендій обдарованим спортсменам Львівщини</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</si>
  <si>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</si>
  <si>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</si>
  <si>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</si>
  <si>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Департамент екології та природних ресурсів</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</si>
  <si>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</si>
  <si>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</si>
  <si>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</si>
  <si>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</si>
  <si>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</si>
  <si>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</si>
  <si>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</si>
  <si>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</si>
  <si>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</si>
  <si>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</si>
  <si>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</si>
  <si>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</si>
  <si>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</si>
  <si>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</si>
  <si>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</si>
  <si>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</si>
  <si>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</si>
  <si>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</si>
  <si>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</si>
  <si>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</si>
  <si>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</si>
  <si>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</si>
  <si>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</si>
  <si>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</si>
  <si>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</si>
  <si>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</si>
  <si>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</si>
  <si>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</si>
  <si>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</si>
  <si>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</si>
  <si>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Рентна плата за спеціальне використання води (крім рентної плати за спеціальне використання води водних об҆єктів місцевого значення)</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</si>
  <si>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</si>
  <si>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</si>
  <si>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</si>
  <si>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</si>
  <si>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</si>
  <si>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</si>
  <si>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</si>
  <si>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</si>
  <si>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</si>
  <si>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</si>
  <si>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</si>
  <si>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</si>
  <si>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</si>
  <si>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</si>
  <si>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</si>
  <si>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</si>
  <si>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Частина чистого прибутку (доходу) комунальних унітарних підприємств та їх об'єднань,  що вилучається до відповідного місцевого бюджету</t>
  </si>
  <si>
    <t>Плата за розміщення тимчасово вільних коштів місцевих бюджетів</t>
  </si>
  <si>
    <t>Інші надходження</t>
  </si>
  <si>
    <t xml:space="preserve"> Зміни обсягів депозитів і цінних паперів, що використовуються для управління ліквідністю</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</si>
  <si>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</si>
  <si>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</si>
  <si>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Надходження рентної плати за спеціальне використання води від підприємств житлово-комунального господарства</t>
  </si>
  <si>
    <t>Бюджет Грабовецько-Дулібівської сільської територіальної громади</t>
  </si>
  <si>
    <t>13550000000</t>
  </si>
  <si>
    <t>Внутрішні запозичення</t>
  </si>
  <si>
    <t>1142</t>
  </si>
  <si>
    <t>0711110</t>
  </si>
  <si>
    <t>0942</t>
  </si>
  <si>
    <t xml:space="preserve">0941 </t>
  </si>
  <si>
    <t>0711101</t>
  </si>
  <si>
    <t>0711102</t>
  </si>
  <si>
    <t>Утримання та забезпечення діяльності центрів соціальних служб</t>
  </si>
  <si>
    <t>Бюджет Турківської міської територіальної громади</t>
  </si>
  <si>
    <t>13586000000</t>
  </si>
  <si>
    <t>Бюджет Хирівської міської територіальної громади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</si>
  <si>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</si>
  <si>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Інша субвенція з місцевого бюджету на:</t>
  </si>
  <si>
    <t xml:space="preserve"> здійснення переданих видатків з утримання закладів освіти та охорони здоров"я за рахунок відповідної додаткової дотації з державного бюджету</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</si>
  <si>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</si>
  <si>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</si>
  <si>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</si>
  <si>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</si>
  <si>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</si>
  <si>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</si>
  <si>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</si>
  <si>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</si>
  <si>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</si>
  <si>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</si>
  <si>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</si>
  <si>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</si>
  <si>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</si>
  <si>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</si>
  <si>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</si>
  <si>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</si>
  <si>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Зміни обсягів готівкових коштів</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</si>
  <si>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</si>
  <si>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</si>
  <si>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</si>
  <si>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</si>
  <si>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1113133</t>
  </si>
  <si>
    <t>1113241</t>
  </si>
  <si>
    <t xml:space="preserve">Бюджет Трускавецької міської територіальної громади </t>
  </si>
  <si>
    <t>Відсотки  за користування позиками,  які  надавалися  з  місцевих бюджетів</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</si>
  <si>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</si>
  <si>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</si>
  <si>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Плата за ліцензії на право роздрібної торгівлі пальним</t>
  </si>
  <si>
    <t>Плата за ліцензії на право зберігання пального</t>
  </si>
  <si>
    <t>Плата  за  торговий  патент   на даеякі  види підприємницької діяльності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</si>
  <si>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</si>
  <si>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реалізацію обласної програми "Молодь Львівщини" на 2016-2020 роки</t>
  </si>
  <si>
    <t xml:space="preserve"> програм у галузі сільського господарства</t>
  </si>
  <si>
    <t>з них:</t>
  </si>
  <si>
    <t>0819210</t>
  </si>
  <si>
    <r>
      <t xml:space="preserve">Податок на прибуток підприємств </t>
    </r>
    <r>
      <rPr>
        <sz val="11"/>
        <rFont val="Times New Roman"/>
        <family val="1"/>
        <charset val="204"/>
      </rPr>
      <t>та фінансових установ</t>
    </r>
    <r>
      <rPr>
        <sz val="11"/>
        <rFont val="Times New Roman"/>
        <family val="1"/>
      </rPr>
      <t xml:space="preserve"> комунальної власності</t>
    </r>
  </si>
  <si>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</si>
  <si>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</si>
  <si>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</si>
  <si>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</si>
  <si>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</si>
  <si>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</si>
  <si>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t>Податок на прибуток підприємств, створених за участю іноземних інвесторів</t>
  </si>
  <si>
    <t>Податок на прибуток іноземних юридичних осіб</t>
  </si>
  <si>
    <t>Податок на прибуток банківських організацій, включаючи філіали аналогічних організацій, розташованих на території України</t>
  </si>
  <si>
    <t>Екологічний податок, який справляеться за викиди в атмосферне повітря забруднюючих речовин стаціонарними джерелами забруднення (за винятком викидів в атмосферне повтря двоокису вуглецю)</t>
  </si>
  <si>
    <t>Надходження від скидів забруднюючих речовин безпосередньо у водні об'єкти</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</si>
  <si>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</si>
  <si>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</si>
  <si>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</si>
  <si>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</si>
  <si>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</si>
  <si>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</si>
  <si>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</si>
  <si>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</si>
  <si>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</si>
  <si>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</si>
  <si>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</si>
  <si>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</si>
  <si>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</si>
  <si>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</si>
  <si>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</si>
  <si>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</si>
  <si>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</si>
  <si>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</si>
  <si>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</si>
  <si>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</si>
  <si>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</si>
  <si>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</si>
  <si>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</si>
  <si>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</si>
  <si>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</si>
  <si>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Бюджет Меденицької селищної територіальної громади</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</si>
  <si>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</si>
  <si>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</si>
  <si>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</si>
  <si>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</si>
  <si>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</si>
  <si>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</si>
  <si>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</si>
  <si>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</si>
  <si>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</si>
  <si>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</si>
  <si>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</si>
  <si>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</si>
  <si>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забезпечення ЗНЗ мультимедійними комплексами</t>
  </si>
  <si>
    <t>Позики нефінансового приватного сектора</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</si>
  <si>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</si>
  <si>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</si>
  <si>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</si>
  <si>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</si>
  <si>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</si>
  <si>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</si>
  <si>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</si>
  <si>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</si>
  <si>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</si>
  <si>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</si>
  <si>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</si>
  <si>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покращення надання соціальних послуг найуразливішим верствам населення</t>
  </si>
  <si>
    <t>Додаткова дотація з державного бюджету на оплату праці працівників бюджетних установ</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</si>
  <si>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</si>
  <si>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</si>
  <si>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</si>
  <si>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</si>
  <si>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</si>
  <si>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</si>
  <si>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</si>
  <si>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</si>
  <si>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</si>
  <si>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</si>
  <si>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</si>
  <si>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</si>
  <si>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</si>
  <si>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13514000000</t>
  </si>
  <si>
    <t>Бюджет Тростянецької сільської територіальної громади</t>
  </si>
  <si>
    <t>Бюджет Новороздільської міської територіальної громади</t>
  </si>
  <si>
    <t>13567000000</t>
  </si>
  <si>
    <t>Бюджет Новояворівської міської територіальної громади</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</si>
  <si>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</si>
  <si>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</si>
  <si>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</si>
  <si>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</si>
  <si>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Бюджет Перемишлянської міської територіальної громади</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</si>
  <si>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</si>
  <si>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</si>
  <si>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</si>
  <si>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</si>
  <si>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</si>
  <si>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Бюджет Пустомитівської міської територіальної громади</t>
  </si>
  <si>
    <t xml:space="preserve">Бюджет Рава-Руської міської територіальної громади </t>
  </si>
  <si>
    <t>0210191</t>
  </si>
  <si>
    <t>0219800</t>
  </si>
  <si>
    <t>0217530</t>
  </si>
  <si>
    <t>Плата за користування надрами в цілях, не пов'язаних з видобуванням корисних копалин </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</si>
  <si>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</si>
  <si>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</si>
  <si>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</si>
  <si>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</si>
  <si>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</si>
  <si>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</si>
  <si>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</si>
  <si>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</si>
  <si>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</si>
  <si>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</si>
  <si>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</si>
  <si>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</si>
  <si>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</si>
  <si>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</si>
  <si>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</si>
  <si>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</si>
  <si>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</si>
  <si>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</si>
  <si>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</si>
  <si>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Доходи від операцій з кредитування та надання гарантій</t>
  </si>
  <si>
    <t>Податок на прибуток страхових організацій, включаючи філіали аналогічних організацій, розташованих на території України</t>
  </si>
  <si>
    <t>Податок на прибуток організацій і підприємств споживчої кооперації, кооперативів та громадських обʼєднань</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</si>
  <si>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</si>
  <si>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Авансові внески з податку на прибуток підприємств та фінансових установ комунальної власності</t>
  </si>
  <si>
    <t>Надходження бюджетних установ від додаткової (господарської) діяльності</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</si>
  <si>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</si>
  <si>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</si>
  <si>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</si>
  <si>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</si>
  <si>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</si>
  <si>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Бюджет Підберізцівської сільської територіальної громади</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</si>
  <si>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</si>
  <si>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</si>
  <si>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</si>
  <si>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</si>
  <si>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</si>
  <si>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</si>
  <si>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</si>
  <si>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13516000000</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</si>
  <si>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</si>
  <si>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0913112</t>
  </si>
  <si>
    <t>0917300</t>
  </si>
  <si>
    <t>0919250</t>
  </si>
  <si>
    <t>1200000</t>
  </si>
  <si>
    <t>заходи організацій депортованих українців</t>
  </si>
  <si>
    <t>Управління туризму та курортів</t>
  </si>
  <si>
    <t>24</t>
  </si>
  <si>
    <t>6=(гр.3+гр.4)</t>
  </si>
  <si>
    <t>5021</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</si>
  <si>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</si>
  <si>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</si>
  <si>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</si>
  <si>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</si>
  <si>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</si>
  <si>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</si>
  <si>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Позики, одержані з державних фондів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</si>
  <si>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</si>
  <si>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</si>
  <si>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</si>
  <si>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</si>
  <si>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Бюджет Мостиської міської територіальної громади</t>
  </si>
  <si>
    <t>Бюджет Судововишнянської міської територіальної громади</t>
  </si>
  <si>
    <t>Бюджет Давидівської сільської територіальної громади</t>
  </si>
  <si>
    <t>Бюджет Жовтанецької сільської територіальної громади</t>
  </si>
  <si>
    <t>13522000000</t>
  </si>
  <si>
    <t>реалізацію програми "Стратегія подолання материнської та дитячої смертності у Львівській області на 2007-2011 роки"</t>
  </si>
  <si>
    <t>Код</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</si>
  <si>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</si>
  <si>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</si>
  <si>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</si>
  <si>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</si>
  <si>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</si>
  <si>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</si>
  <si>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</si>
  <si>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r>
      <t>Частина чистого прибутку (доходу) державних або комунальних унітарних підприємств та їх об</t>
    </r>
    <r>
      <rPr>
        <b/>
        <sz val="11"/>
        <rFont val="Arial"/>
        <family val="2"/>
        <charset val="204"/>
      </rPr>
      <t>҆</t>
    </r>
    <r>
      <rPr>
        <b/>
        <sz val="11"/>
        <rFont val="Times New Roman"/>
        <family val="1"/>
        <charset val="204"/>
      </rPr>
      <t>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r>
  </si>
  <si>
    <t>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</si>
  <si>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</si>
  <si>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</si>
  <si>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Субвенція з державного бюджету місцевим бюджетам на здійснення підтримки окремих закладів та заходів у системі охорони здоров'я</t>
  </si>
  <si>
    <t>Субвенція з державного бюджету місцевим бюджетам на комп"ютеризацію та інформатизацію загальносовітніх навчальних закладів районів</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</si>
  <si>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</si>
  <si>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Управління молоді та спорту</t>
  </si>
  <si>
    <t>1100000</t>
  </si>
  <si>
    <t>11</t>
  </si>
  <si>
    <t>1517340</t>
  </si>
  <si>
    <t>Департамент економічної політики</t>
  </si>
  <si>
    <t>2700000</t>
  </si>
  <si>
    <t>2719720</t>
  </si>
  <si>
    <t xml:space="preserve">Субвенція з місцевого бюджету на виконання інвестиційних проектів
</t>
  </si>
  <si>
    <t>2717340</t>
  </si>
  <si>
    <t>Трансферти з інших бюджетів до:</t>
  </si>
  <si>
    <t>Трансферти іншим бюджетам за спеціальним фондом</t>
  </si>
  <si>
    <t>Код ТКВКМБ 9720</t>
  </si>
  <si>
    <t>Разом трансферти з обласного бюджету</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</si>
  <si>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</si>
  <si>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</si>
  <si>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</si>
  <si>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</si>
  <si>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</si>
  <si>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</si>
  <si>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Спеціальний фонд</t>
  </si>
  <si>
    <t>Внутрішнє фінансування</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</si>
  <si>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</si>
  <si>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</si>
  <si>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</si>
  <si>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видатки за рахунок коштів від надходжень збору за першу реєстрацію транспортних засобів</t>
  </si>
  <si>
    <t>у тому числі:</t>
  </si>
  <si>
    <t>Повернення коштів з депозитів або пред'явлення цінних паперів</t>
  </si>
  <si>
    <t>Код КДБ 41033000</t>
  </si>
  <si>
    <t>1117640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</si>
  <si>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</si>
  <si>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</si>
  <si>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</si>
  <si>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</si>
  <si>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</si>
  <si>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</si>
  <si>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</si>
  <si>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</si>
  <si>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</si>
  <si>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</si>
  <si>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</si>
  <si>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</si>
  <si>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</si>
  <si>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0180 (250376)</t>
  </si>
  <si>
    <t>заходи відділення Національного олімпійського комітету у Львівській області</t>
  </si>
  <si>
    <t>10</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</si>
  <si>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</si>
  <si>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</si>
  <si>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</si>
  <si>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</si>
  <si>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</si>
  <si>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7630</t>
  </si>
  <si>
    <t>0470 (180410)</t>
  </si>
  <si>
    <t>Реалізація програм і заходів в галузі зовнішньоекономічної діяльності</t>
  </si>
  <si>
    <t>2617622</t>
  </si>
  <si>
    <t>7622</t>
  </si>
  <si>
    <t>2618340</t>
  </si>
  <si>
    <t>Плата за користування надрами місцевого значення </t>
  </si>
  <si>
    <t>Податок на прибуток приватних підприємств, який сплачують інші платники</t>
  </si>
  <si>
    <t>Плата за оренду майна бюджетних установ, що здійснюється відповідно до Закону України "Про оренду державного та комунального майна"</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</si>
  <si>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</si>
  <si>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</si>
  <si>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</si>
  <si>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</si>
  <si>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Додаткова дотація з державного бюджету на підвищення рівня матеріального забезпечення інвалідів І чи ІІ групи внаслідок психічного розладу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</si>
  <si>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</si>
  <si>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</si>
  <si>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</si>
  <si>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</si>
  <si>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</si>
  <si>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</si>
  <si>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</si>
  <si>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</si>
  <si>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</si>
  <si>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</si>
  <si>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</si>
  <si>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</si>
  <si>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</si>
  <si>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</si>
  <si>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</si>
  <si>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</si>
  <si>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</si>
  <si>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</si>
  <si>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</si>
  <si>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</si>
  <si>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</si>
  <si>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</si>
  <si>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</si>
  <si>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</si>
  <si>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</si>
  <si>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</si>
  <si>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</si>
  <si>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</si>
  <si>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Середньострокові зобов'язання</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</si>
  <si>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</si>
  <si>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</si>
  <si>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</si>
  <si>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</si>
  <si>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</si>
  <si>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</si>
  <si>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</si>
  <si>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</si>
  <si>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Надходження    дивідендів,    нарахованих    на    акції    (частки,    паї) господарських товариств, що є у власності відповідної територіальної громади</t>
  </si>
  <si>
    <t>0513 (240603)</t>
  </si>
  <si>
    <t>2318420</t>
  </si>
  <si>
    <t>2717150</t>
  </si>
  <si>
    <t>2717320</t>
  </si>
  <si>
    <t>7320</t>
  </si>
  <si>
    <t>1010 (091303)</t>
  </si>
  <si>
    <t>1010 (091304)</t>
  </si>
  <si>
    <t>1040 (090802)</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</si>
  <si>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</si>
  <si>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</si>
  <si>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</si>
  <si>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</si>
  <si>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</si>
  <si>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</si>
  <si>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Субвенція з державного бюджету місцевим бюджтам на придбання ангіографічного обладнання</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</si>
  <si>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</si>
  <si>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</si>
  <si>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</si>
  <si>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</si>
  <si>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від ____________ №_________</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</si>
  <si>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</si>
  <si>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</si>
  <si>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</si>
  <si>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</si>
  <si>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</si>
  <si>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Фінансування за рахунок позик Національного банку України</t>
  </si>
  <si>
    <t xml:space="preserve">Фінансування за рахунок інших банків </t>
  </si>
  <si>
    <t>Фінансова підтримка на утримання місцевих осередків (рад) всеукраїнських об҆єднань фізкультурно-спортивної спрямованості</t>
  </si>
  <si>
    <t>1011102</t>
  </si>
  <si>
    <t>Фінансування за рахунок позик банківських установ</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</si>
  <si>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</si>
  <si>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</si>
  <si>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</si>
  <si>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</si>
  <si>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</si>
  <si>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</si>
  <si>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</si>
  <si>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</si>
  <si>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</si>
  <si>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</si>
  <si>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</si>
  <si>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</si>
  <si>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Субвенція з державного бюджету місцевим бюджетам на облаштування закладів, які надають соціальні послуги дітям та молоді</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</si>
  <si>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</si>
  <si>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</si>
  <si>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</si>
  <si>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</si>
  <si>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Субвенції з державного бюджету місцевим бюджетам - всього:</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</si>
  <si>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</si>
  <si>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</si>
  <si>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</si>
  <si>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</si>
  <si>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9230</t>
  </si>
  <si>
    <t>9210</t>
  </si>
  <si>
    <t>9220</t>
  </si>
  <si>
    <t>будівництво, реконструкцію, ремонт і утримання автомобільних доріг загального користування місцевого значення</t>
  </si>
  <si>
    <t>070502</t>
  </si>
  <si>
    <t>Проектування, реставрація та охорона пам'яток архітектури</t>
  </si>
  <si>
    <t>2719750</t>
  </si>
  <si>
    <t>9750</t>
  </si>
  <si>
    <t>Субвенція з місцевого бюджету на співфінансування інвестиційних проектів</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</si>
  <si>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</si>
  <si>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</si>
  <si>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</si>
  <si>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</si>
  <si>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</si>
  <si>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 xml:space="preserve">Бюджет Журавненської селищної територіальної громади </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</si>
  <si>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</si>
  <si>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</si>
  <si>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</si>
  <si>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</si>
  <si>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</si>
  <si>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</si>
  <si>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</si>
  <si>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</si>
  <si>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</si>
  <si>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</si>
  <si>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</si>
  <si>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Бюджет Львівської міської територіальної громади</t>
  </si>
  <si>
    <t>13564000000</t>
  </si>
  <si>
    <t xml:space="preserve">Бюджет Миколаївської міської територіальної громади </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</si>
  <si>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</si>
  <si>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</si>
  <si>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Підготовка кадрів закладами професійної (професійно-технічної) освіти та іншими закладами освіти</t>
  </si>
  <si>
    <t>Код ТКВКМБ 9110</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</si>
  <si>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</si>
  <si>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</si>
  <si>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</si>
  <si>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</si>
  <si>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</si>
  <si>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</si>
  <si>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</si>
  <si>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</si>
  <si>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</si>
  <si>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</si>
  <si>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</si>
  <si>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Виплата  компенсації реабілітованим</t>
  </si>
  <si>
    <t>0490 (180410)</t>
  </si>
  <si>
    <t>1617350</t>
  </si>
  <si>
    <t>0111 (010116)</t>
  </si>
  <si>
    <t>5032</t>
  </si>
  <si>
    <t>5033</t>
  </si>
  <si>
    <t>Утримання та розвиток автомобільних доріг та дорожньої інфраструктури за рахунок трансфертів з інших місцевих бюджетів</t>
  </si>
  <si>
    <t>0456</t>
  </si>
  <si>
    <t>2619770</t>
  </si>
  <si>
    <t>реалізацію Комплексної програми "Безпечна Львівщина" на 2021-2025 роки</t>
  </si>
  <si>
    <t>реалізацію програми підтримки співробітництва територіальних громад у Львівській області на 2019-2020 роки</t>
  </si>
  <si>
    <t>0712030</t>
  </si>
  <si>
    <t>0712040</t>
  </si>
  <si>
    <t>0712050</t>
  </si>
  <si>
    <t>0712060</t>
  </si>
  <si>
    <t>0712070</t>
  </si>
  <si>
    <t>0712090</t>
  </si>
  <si>
    <t>0712120</t>
  </si>
  <si>
    <t>1017640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</si>
  <si>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</si>
  <si>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</si>
  <si>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</si>
  <si>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</si>
  <si>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</si>
  <si>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Субвенція з державного бюджету місцевим бюджетам на будівництво та придбання житла для інвалідів-глухих та інвалідів-сліпих</t>
  </si>
  <si>
    <t>відновне лікування хворих області у Моршинській міській лікарні</t>
  </si>
  <si>
    <t>Заходи, пов’язані з поліпшенням питної води</t>
  </si>
  <si>
    <t>Зовнішнє фінансування</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</si>
  <si>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</si>
  <si>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</si>
  <si>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</si>
  <si>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Заходи із запобігання та ліквідації надзвичайних ситуацій та наслідків стихійного лиха</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</si>
  <si>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</si>
  <si>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</si>
  <si>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</si>
  <si>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</si>
  <si>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</si>
  <si>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</si>
  <si>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Бюджет Червоноградської міської територіальної громади</t>
  </si>
  <si>
    <t>13588000000</t>
  </si>
  <si>
    <t>Бюджет Яворівської міської територіальної громади</t>
  </si>
  <si>
    <t>Разом по бюджетах ТГ</t>
  </si>
  <si>
    <t>Обласний бюджет Львівської області</t>
  </si>
  <si>
    <t>Державний бюджет</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</si>
  <si>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</si>
  <si>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</si>
  <si>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</si>
  <si>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</si>
  <si>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</si>
  <si>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</si>
  <si>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</si>
  <si>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</si>
  <si>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</si>
  <si>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</si>
  <si>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</si>
  <si>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</si>
  <si>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</si>
  <si>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</si>
  <si>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13502000000</t>
  </si>
  <si>
    <t>Бюджет Бісковицької сільської територіальної громади</t>
  </si>
  <si>
    <t xml:space="preserve">Бюджет Гніздичівської селищної територіальної громади </t>
  </si>
  <si>
    <t>Бюджет Заболотцівської сільської територіальної громади</t>
  </si>
  <si>
    <t>13511000000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</si>
  <si>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</si>
  <si>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</si>
  <si>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</si>
  <si>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</si>
  <si>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</si>
  <si>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0600000</t>
  </si>
  <si>
    <t>06</t>
  </si>
  <si>
    <t>0611020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</si>
  <si>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</si>
  <si>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</si>
  <si>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</si>
  <si>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</si>
  <si>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</si>
  <si>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</si>
  <si>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</si>
  <si>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</si>
  <si>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Орендна плата за водні обʼєкти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</si>
  <si>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обʼєктів нерухомого майна, що перебувають у приватній власності фізичних або юридичних осіб</t>
  </si>
  <si>
    <t>Найменування доходів згідно із бюджетною класифікацією</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</si>
  <si>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</si>
  <si>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</si>
  <si>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</si>
  <si>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</si>
  <si>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</si>
  <si>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</si>
  <si>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</si>
  <si>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0712010</t>
  </si>
  <si>
    <t>Керуючий справами обласної ради</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</si>
  <si>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</si>
  <si>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</si>
  <si>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</si>
  <si>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</si>
  <si>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</si>
  <si>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</si>
  <si>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</si>
  <si>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</si>
  <si>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</si>
  <si>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</si>
  <si>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</si>
  <si>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</si>
  <si>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</si>
  <si>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</si>
  <si>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</si>
  <si>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</si>
  <si>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</si>
  <si>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</si>
  <si>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</si>
  <si>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</si>
  <si>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</si>
  <si>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</si>
  <si>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</si>
  <si>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</si>
  <si>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Код КДБ 41035600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</si>
  <si>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</si>
  <si>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</si>
  <si>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</si>
  <si>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</si>
  <si>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</si>
  <si>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</si>
  <si>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</si>
  <si>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</si>
  <si>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</si>
  <si>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</si>
  <si>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</si>
  <si>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</si>
  <si>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</si>
  <si>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 xml:space="preserve">Інші податки                                                                                                    </t>
  </si>
  <si>
    <t>Місцеві податки і збори</t>
  </si>
  <si>
    <t>Плата за ліцензії на право оптової торгівлі алкогольними напоями, тютюновими виробами та рідинами, що використовуються в електронних сигаретах</t>
  </si>
  <si>
    <t>3519770</t>
  </si>
  <si>
    <t>0719800</t>
  </si>
  <si>
    <t>апарату обласної ради</t>
  </si>
  <si>
    <t>Авансові внески з податку на прибуток підприємств, створених за участю іноземних інвесторів</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</si>
  <si>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</si>
  <si>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</si>
  <si>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</si>
  <si>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Бюджет Ралівської сільської територіальної громади</t>
  </si>
  <si>
    <t>13576000000</t>
  </si>
  <si>
    <t>Бюджет Самбірської міської територіальної громади</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</si>
  <si>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</si>
  <si>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</si>
  <si>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</si>
  <si>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</si>
  <si>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</si>
  <si>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</si>
  <si>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</si>
  <si>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</si>
  <si>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</si>
  <si>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</si>
  <si>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</si>
  <si>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Бюджет Ходорівської міської територіальної громади</t>
  </si>
  <si>
    <t>13517000000</t>
  </si>
  <si>
    <t>13565000000</t>
  </si>
  <si>
    <t>Бюджет Моршинської міської територіальної громади</t>
  </si>
  <si>
    <t>13566000000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</si>
  <si>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</si>
  <si>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Код КДБ 41054100</t>
  </si>
  <si>
    <t>Базова дотація</t>
  </si>
  <si>
    <t>0611090, 0611150, 0611161</t>
  </si>
  <si>
    <t>0819270</t>
  </si>
  <si>
    <t>Резервний фонд місцевого бюджету</t>
  </si>
  <si>
    <t>3718710</t>
  </si>
  <si>
    <t>витрати для поховання учасників бойових дій та інвалідів війни</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</si>
  <si>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</si>
  <si>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</si>
  <si>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</si>
  <si>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</si>
  <si>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</si>
  <si>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</si>
  <si>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</si>
  <si>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0712151</t>
  </si>
  <si>
    <t>0712152</t>
  </si>
  <si>
    <t>2151</t>
  </si>
  <si>
    <t>2152</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</si>
  <si>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</si>
  <si>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</si>
  <si>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</si>
  <si>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</si>
  <si>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</si>
  <si>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</si>
  <si>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</si>
  <si>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</si>
  <si>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</si>
  <si>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</si>
  <si>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</si>
  <si>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</si>
  <si>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</si>
  <si>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</si>
  <si>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Будівництво освітніх установ та закладів</t>
  </si>
  <si>
    <t>0320 (210120)</t>
  </si>
  <si>
    <t>8110</t>
  </si>
  <si>
    <t>0520 (240605)</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</si>
  <si>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</si>
  <si>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Субвенція з державного бюджету місцевим бюджетам на будівництво, реконструкцію, ремонт автомобільних доріг комунальної власності</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</si>
  <si>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</si>
  <si>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</si>
  <si>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</si>
  <si>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</si>
  <si>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</si>
  <si>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</si>
  <si>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у т.ч. бюджет розвитку</t>
  </si>
  <si>
    <t>Євген Захаревич</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</si>
  <si>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</si>
  <si>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</si>
  <si>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</si>
  <si>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</si>
  <si>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</si>
  <si>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</si>
  <si>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</si>
  <si>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</si>
  <si>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</si>
  <si>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</si>
  <si>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</si>
  <si>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</si>
  <si>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</si>
  <si>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</si>
  <si>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</si>
  <si>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</si>
  <si>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</si>
  <si>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</si>
  <si>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</si>
  <si>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</si>
  <si>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</si>
  <si>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</si>
  <si>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</si>
  <si>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</si>
  <si>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</si>
  <si>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</si>
  <si>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</si>
  <si>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</si>
  <si>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</si>
  <si>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</si>
  <si>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</si>
  <si>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</si>
  <si>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Позики, надані постачальниками</t>
  </si>
  <si>
    <t>з них на заходи з енергозбереження для бюджетних установ</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</si>
  <si>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</si>
  <si>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Стабілізаційна дотація</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</si>
  <si>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</si>
  <si>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</si>
  <si>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</si>
  <si>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</si>
  <si>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</si>
  <si>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</si>
  <si>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</si>
  <si>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</si>
  <si>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</si>
  <si>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</si>
  <si>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</si>
  <si>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</si>
  <si>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</si>
  <si>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</si>
  <si>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</si>
  <si>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</si>
  <si>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Податки на власність</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</si>
  <si>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</si>
  <si>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</si>
  <si>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</si>
  <si>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</si>
  <si>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</si>
  <si>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</si>
  <si>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</si>
  <si>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</si>
  <si>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</si>
  <si>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з них: фінансова підтримка діяльності Всеукраїнського товариства "Просвіта"</t>
  </si>
  <si>
    <t>2120</t>
  </si>
  <si>
    <t>2144</t>
  </si>
  <si>
    <t>№ з/п</t>
  </si>
  <si>
    <t>Код бюджету</t>
  </si>
  <si>
    <t>Найменування бюджетів</t>
  </si>
  <si>
    <t>Трансферти іншим бюджетам за загальним фондом</t>
  </si>
  <si>
    <t>Дотація з місцевого бюджету на</t>
  </si>
  <si>
    <t>30000000</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</si>
  <si>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</si>
  <si>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</si>
  <si>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</si>
  <si>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</si>
  <si>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Кошти від відчуження майна, що належать Автономній республіці Крим та майна, що перебуває в комунальній власності</t>
  </si>
  <si>
    <t>Надходження від продажу землі і нематеріальних активів</t>
  </si>
  <si>
    <t>Надходження від продажу землі</t>
  </si>
  <si>
    <t>Цільові фонди</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</si>
  <si>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</si>
  <si>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</si>
  <si>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</si>
  <si>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</si>
  <si>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</si>
  <si>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Плата за ліцензії на виробництво спирту етилового, коньячного і плодового, алкогольних напоїв та тютюнових виробів</t>
  </si>
  <si>
    <t>Плата за ліцензії на право оптової торгівлі спиртом етиловим, спиртом етиловим ректифікованим виноградним, спиртом етиловим ректифікованим плодовим</t>
  </si>
  <si>
    <t>Плата за ліцензії на право експорту, імпорту алкогольними напоями та тютюновими виробами</t>
  </si>
  <si>
    <t>Плата за державну реєстрацію (крім адміністративного збору за проведення державної реєстрації юридичних осіб, фізичних осіб-підприємців та громадських формувань)</t>
  </si>
  <si>
    <t>Бюджет Новокалинівської міської територіальної громади</t>
  </si>
  <si>
    <t>0813102</t>
  </si>
  <si>
    <t>0813121</t>
  </si>
  <si>
    <t>0813105</t>
  </si>
  <si>
    <t>0813163</t>
  </si>
  <si>
    <t>0817300</t>
  </si>
  <si>
    <t>0813033</t>
  </si>
  <si>
    <t>0813035</t>
  </si>
  <si>
    <t>0819720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</si>
  <si>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</si>
  <si>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</si>
  <si>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</si>
  <si>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</si>
  <si>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</si>
  <si>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</si>
  <si>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</si>
  <si>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</si>
  <si>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</si>
  <si>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</si>
  <si>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</si>
  <si>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</si>
  <si>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</si>
  <si>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</si>
  <si>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</si>
  <si>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</si>
  <si>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</si>
  <si>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</si>
  <si>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Податок на доходи фізичних осіб, що сплачується податковими агентами, із доходів платника податку інших ніж заробітна плата</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</si>
  <si>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</si>
  <si>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1517380</t>
  </si>
  <si>
    <t>Виконання інвестиційних проектів за рахунок інших субвенцій з державного бюджету</t>
  </si>
  <si>
    <t>Код КДБ 41053400</t>
  </si>
  <si>
    <t xml:space="preserve">Код </t>
  </si>
  <si>
    <t>Назва</t>
  </si>
  <si>
    <t>1500000</t>
  </si>
  <si>
    <t>3102</t>
  </si>
  <si>
    <t>070701</t>
  </si>
  <si>
    <t>8320</t>
  </si>
  <si>
    <t>8330</t>
  </si>
  <si>
    <t>8340</t>
  </si>
  <si>
    <t>0813131</t>
  </si>
  <si>
    <t>Фінансова підтримка кінематографії</t>
  </si>
  <si>
    <t>0421 (160903)</t>
  </si>
  <si>
    <t>0520 (200600)</t>
  </si>
  <si>
    <t>0511 (240601)</t>
  </si>
  <si>
    <t>0456 (170703)</t>
  </si>
  <si>
    <t>0443 (180410)</t>
  </si>
  <si>
    <t>1014040</t>
  </si>
  <si>
    <t>Спеціальні приймальники-розподільники</t>
  </si>
  <si>
    <t>061007</t>
  </si>
  <si>
    <t>0540 (240604)</t>
  </si>
  <si>
    <t>8313</t>
  </si>
  <si>
    <t>7610</t>
  </si>
  <si>
    <t>0822 (110103)</t>
  </si>
  <si>
    <t>0824 (110202)</t>
  </si>
  <si>
    <t>0829 (110502)</t>
  </si>
  <si>
    <t>0421 (160904)</t>
  </si>
  <si>
    <t>0133 (250102)</t>
  </si>
  <si>
    <t>0180 (250326)</t>
  </si>
  <si>
    <t>0180 (250328)</t>
  </si>
  <si>
    <t>0180 (250330)</t>
  </si>
  <si>
    <t>Код ТКВКМБ 9130</t>
  </si>
  <si>
    <t>Код ТКВКМБ 9160</t>
  </si>
  <si>
    <t>виконання заходів (підтримку сільських аматорських колективів-150 тис.грн.)</t>
  </si>
  <si>
    <t>090412</t>
  </si>
  <si>
    <t>Одержано</t>
  </si>
  <si>
    <t>Повернено</t>
  </si>
  <si>
    <t>12</t>
  </si>
  <si>
    <t>1216012</t>
  </si>
  <si>
    <t>1216040</t>
  </si>
  <si>
    <t>2800000</t>
  </si>
  <si>
    <t>28</t>
  </si>
  <si>
    <t>1900000</t>
  </si>
  <si>
    <t>19</t>
  </si>
  <si>
    <t>0810 (130202)</t>
  </si>
  <si>
    <t>Фінансування бюджету за типом боргового зобов'язання</t>
  </si>
  <si>
    <t>1090 (091106)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</si>
  <si>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</si>
  <si>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</si>
  <si>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загального фонду бюджету</t>
  </si>
  <si>
    <t>спеціального фонду бюджету</t>
  </si>
  <si>
    <t>Код ТКВКМБ 9314</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</si>
  <si>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</si>
  <si>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</si>
  <si>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</si>
  <si>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</si>
  <si>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</si>
  <si>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</si>
  <si>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</si>
  <si>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t>Будівництво інших об'єктів комунальної власності</t>
  </si>
  <si>
    <t>Різниця між вартісною оцінкою вищезазначених статей і ціною нового випуску зобов"язань</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</si>
  <si>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</si>
  <si>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</si>
  <si>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</si>
  <si>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Довгострокові зобов'язання</t>
  </si>
  <si>
    <t>1070</t>
  </si>
  <si>
    <t>Програми соціального захисту інвалідів</t>
  </si>
  <si>
    <t>0722 (080400)</t>
  </si>
  <si>
    <t>1090 (090412)</t>
  </si>
  <si>
    <t>1030 (091209)</t>
  </si>
  <si>
    <t>0443</t>
  </si>
  <si>
    <t>7323</t>
  </si>
  <si>
    <t>Будівництво установ та закладів соціальної сфери</t>
  </si>
  <si>
    <t>1017324</t>
  </si>
  <si>
    <t>7324</t>
  </si>
  <si>
    <t>Рентна плата за користування надрами для видобування нафти</t>
  </si>
  <si>
    <t>Рентна плата за користування надрами для видобування природного газу</t>
  </si>
  <si>
    <t>Плата за землю</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</si>
  <si>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</si>
  <si>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</si>
  <si>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</si>
  <si>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</si>
  <si>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Плата за використання інших природних ресурсів</t>
  </si>
  <si>
    <t>Плата за спеціальне використання диких тварин</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</si>
  <si>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</si>
  <si>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</si>
  <si>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</si>
  <si>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Позики, надані органами управління іноземних держав</t>
  </si>
  <si>
    <t>Позики, надані іноземними комерційними банками</t>
  </si>
  <si>
    <t>Надходження від сплати збору за забруднення навколишнього природного середовища фізичними особами </t>
  </si>
  <si>
    <t>з них на реалізацію  регіональної програми трансплантації органів та інших анатомічних матеріалів</t>
  </si>
  <si>
    <t>у тому числі на:</t>
  </si>
  <si>
    <t>3700000</t>
  </si>
  <si>
    <t>37</t>
  </si>
  <si>
    <t>7700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</si>
  <si>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</si>
  <si>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</si>
  <si>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</si>
  <si>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</si>
  <si>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</si>
  <si>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</si>
  <si>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</si>
  <si>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</si>
  <si>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</si>
  <si>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</si>
  <si>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</si>
  <si>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</si>
  <si>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</si>
  <si>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</si>
  <si>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</si>
  <si>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</si>
  <si>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</si>
  <si>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</si>
  <si>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</si>
  <si>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Благодійні внески, гранти та дарунки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</si>
  <si>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</si>
  <si>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</si>
  <si>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</si>
  <si>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</si>
  <si>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</si>
  <si>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</si>
  <si>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до розпорядження начальника</t>
  </si>
  <si>
    <t>Надходження від приватизації державного майна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</si>
  <si>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</si>
  <si>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</si>
  <si>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</si>
  <si>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</si>
  <si>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</si>
  <si>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</si>
  <si>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</si>
  <si>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</si>
  <si>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</si>
  <si>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</si>
  <si>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</si>
  <si>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</si>
  <si>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</si>
  <si>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</si>
  <si>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</si>
  <si>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</si>
  <si>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 xml:space="preserve">Бюджет Добросинсько-Магерівської сільської територіальної громади </t>
  </si>
  <si>
    <t xml:space="preserve">Бюджет Добротвірської селищної територіальної громади </t>
  </si>
  <si>
    <t>Виконання інвестиційних проектів в рамках здійснення заходів щодо соціально-економічного розвитку окремих територій</t>
  </si>
  <si>
    <t>1517325</t>
  </si>
  <si>
    <t>Трансферти з інших бюджетів:</t>
  </si>
  <si>
    <t>1216014</t>
  </si>
  <si>
    <t>6014</t>
  </si>
  <si>
    <t>0620 (100301)</t>
  </si>
  <si>
    <t>Забезпечення збору та вивезення сміття і відходів</t>
  </si>
  <si>
    <t>0180</t>
  </si>
  <si>
    <t>1917461</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</si>
  <si>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</si>
  <si>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</si>
  <si>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</si>
  <si>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</si>
  <si>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Позики, надані міжнародними організаціями економічного розвитку</t>
  </si>
  <si>
    <t>3718600</t>
  </si>
  <si>
    <t>8600</t>
  </si>
  <si>
    <t>заходи щодо реалізації у 2008 році Загальнодержавної програми протидії захворюванню на туберкульоз</t>
  </si>
  <si>
    <t>Код КДБ 41053900</t>
  </si>
  <si>
    <t>Бюджет Радехівської міської територіальної громади</t>
  </si>
  <si>
    <t>13542000000</t>
  </si>
  <si>
    <t>7461</t>
  </si>
  <si>
    <t>7462</t>
  </si>
  <si>
    <t xml:space="preserve">Бюджет Добромильської міської територіальної громади </t>
  </si>
  <si>
    <t>13551000000</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</si>
  <si>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</si>
  <si>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</si>
  <si>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</si>
  <si>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</si>
  <si>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Рентна плата за спеціальне використання води без її вилучення з водних об'єктів для потреб гідроенергетики</t>
  </si>
  <si>
    <t>Рентна плата за користування надрами загальнодержавного значення</t>
  </si>
  <si>
    <t>Рентна плата за користування надрами для видобування інших корисних копалин загальнодержавного значення</t>
  </si>
  <si>
    <t>0180 (250324)</t>
  </si>
  <si>
    <t>0813200</t>
  </si>
  <si>
    <t>3200</t>
  </si>
  <si>
    <t>9380</t>
  </si>
  <si>
    <t>0619380</t>
  </si>
  <si>
    <t>Додаток  2
до розпорядження начальника
обласної військової адміністрації
від __________ № _________</t>
  </si>
  <si>
    <t>Додаток  3
до розпорядження начальника
обласної військової адміністрації
від __________ № _________</t>
  </si>
  <si>
    <t>Додаток  4
до розпорядження начальника
обласної військової адміністрації
від __________ № _________</t>
  </si>
  <si>
    <t xml:space="preserve">Зміни в додаток 2 до розпорядження начальника обласної військової адміністрації від 30.11.2022 №651/0/5-22ВА "Про обласний бюджет Львівської області на 2023 рік" "Фінансування  обласного бюджету на 2023 рік"                                </t>
  </si>
  <si>
    <t>Додаток  5
до розпорядження начальника
обласної військової адміністрації
від __________ № _________</t>
  </si>
  <si>
    <t>Зміни в додаток 5 до розпорядження  начальника обласної військової адміністрації від 30.11.2022 №651/0/5-22ВА "Про обласний бюджет Львівської області на 2023 рік"   
"Міжбюджетні трансферти обласного бюджету на 2023 рік"</t>
  </si>
  <si>
    <t xml:space="preserve">Зміни в додаток 1 до розпорядження начальника обласної військової адміністрації  від 30.11.2022 № 651/0/5-22ВА "Про обласний бюджет Львівської області на 2023 рік" "Доходи обласного бюджету на 2023 рік "                               </t>
  </si>
  <si>
    <t>Зміни в додаток 3 до розпорядження  начальника обласної військової адміністрації від 30.11.2022 №651/0/5-22ВА "Про обласний бюджет Львівської області на 2023 рік"
"Розподіл видатків обласного бюджету на 2023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</si>
</sst>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 numFmtId="203" formatCode="#,##0.000"/>
    <numFmt numFmtId="218" formatCode="#,##0.0000"/>
  </numFmts>
  <fonts count="216">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sz val="10"/>
      <color indexed="9"/>
      <name val="Arial Cyr"/>
      <charset val="204"/>
    </font>
    <font>
      <b/>
      <sz val="14"/>
      <color indexed="9"/>
      <name val="Times New Roman Cyr"/>
      <family val="1"/>
      <charset val="204"/>
    </font>
    <font>
      <b/>
      <sz val="10"/>
      <color indexed="9"/>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i/>
      <sz val="11"/>
      <color indexed="8"/>
      <name val="Times New Roman Cyr"/>
      <charset val="204"/>
    </font>
    <font>
      <i/>
      <sz val="11"/>
      <name val="Times New Roman Cyr"/>
      <family val="1"/>
      <charset val="204"/>
    </font>
    <font>
      <i/>
      <sz val="10"/>
      <name val="Times New Roman Cyr"/>
      <family val="1"/>
      <charset val="204"/>
    </font>
    <font>
      <b/>
      <sz val="16"/>
      <color indexed="8"/>
      <name val="Times New Roman"/>
      <family val="1"/>
      <charset val="204"/>
    </font>
    <font>
      <sz val="9"/>
      <name val="Times New Roman"/>
      <family val="1"/>
      <charset val="204"/>
    </font>
    <font>
      <sz val="13.5"/>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i/>
      <sz val="12"/>
      <color indexed="9"/>
      <name val="Times New Roman"/>
      <family val="1"/>
      <charset val="204"/>
    </font>
    <font>
      <sz val="14"/>
      <color indexed="9"/>
      <name val="Times New Roman"/>
      <family val="1"/>
      <charset val="204"/>
    </font>
    <font>
      <b/>
      <sz val="9"/>
      <color indexed="81"/>
      <name val="Tahoma"/>
      <family val="2"/>
      <charset val="204"/>
    </font>
    <font>
      <sz val="9"/>
      <color indexed="81"/>
      <name val="Tahoma"/>
      <family val="2"/>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color indexed="9"/>
      <name val="Times New Roman"/>
      <family val="1"/>
      <charset val="204"/>
    </font>
    <font>
      <sz val="12"/>
      <name val="Times New Roman"/>
      <family val="1"/>
      <charset val="204"/>
    </font>
    <font>
      <b/>
      <sz val="12"/>
      <name val="Arial"/>
      <family val="2"/>
      <charset val="204"/>
    </font>
    <font>
      <b/>
      <sz val="18"/>
      <name val="Times New Roman Cyr"/>
      <charset val="204"/>
    </font>
    <font>
      <sz val="10"/>
      <color indexed="55"/>
      <name val="Times New Roman"/>
      <family val="1"/>
      <charset val="204"/>
    </font>
    <font>
      <sz val="10"/>
      <color indexed="55"/>
      <name val="Times New Roman CYR"/>
      <family val="1"/>
      <charset val="204"/>
    </font>
    <font>
      <b/>
      <sz val="12"/>
      <color indexed="55"/>
      <name val="Times New Roman"/>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sz val="10"/>
      <name val="Arial"/>
      <family val="2"/>
      <charset val="204"/>
    </font>
    <font>
      <b/>
      <sz val="22"/>
      <name val="Times New Roman"/>
      <family val="1"/>
      <charset val="204"/>
    </font>
    <font>
      <b/>
      <sz val="18"/>
      <name val="Times New Roman"/>
      <family val="1"/>
      <charset val="204"/>
    </font>
    <font>
      <i/>
      <sz val="14"/>
      <name val="Times New Roman"/>
      <family val="1"/>
      <charset val="204"/>
    </font>
    <font>
      <sz val="18"/>
      <name val="Times New Roman"/>
      <family val="1"/>
      <charset val="204"/>
    </font>
    <font>
      <sz val="18"/>
      <color indexed="8"/>
      <name val="Times New Roman Cyr"/>
      <charset val="204"/>
    </font>
    <font>
      <sz val="22"/>
      <name val="Arial Cyr"/>
      <charset val="204"/>
    </font>
    <font>
      <sz val="18"/>
      <name val="Times New Roman"/>
      <family val="1"/>
      <charset val="204"/>
    </font>
    <font>
      <sz val="18"/>
      <name val="Times New Roman CYR"/>
      <charset val="204"/>
    </font>
    <font>
      <sz val="9"/>
      <name val="Arial Cyr"/>
      <charset val="204"/>
    </font>
    <font>
      <sz val="14"/>
      <name val="Arial Cyr"/>
      <charset val="204"/>
    </font>
    <font>
      <b/>
      <i/>
      <sz val="18"/>
      <name val="Times New Roman"/>
      <family val="1"/>
      <charset val="204"/>
    </font>
    <font>
      <b/>
      <i/>
      <sz val="14"/>
      <name val="Arial Cyr"/>
      <charset val="204"/>
    </font>
    <font>
      <b/>
      <i/>
      <sz val="16"/>
      <name val="Times New Roman"/>
      <family val="1"/>
      <charset val="204"/>
    </font>
    <font>
      <sz val="20"/>
      <name val="Times New Roman"/>
      <family val="1"/>
      <charset val="204"/>
    </font>
    <font>
      <b/>
      <i/>
      <sz val="12"/>
      <name val="Arial Cyr"/>
      <charset val="204"/>
    </font>
    <font>
      <b/>
      <sz val="10"/>
      <name val="Arial Cyr"/>
      <charset val="204"/>
    </font>
    <font>
      <sz val="10"/>
      <color indexed="57"/>
      <name val="Arial Cyr"/>
      <charset val="204"/>
    </font>
    <font>
      <sz val="8"/>
      <name val="Times New Roman"/>
      <family val="1"/>
      <charset val="204"/>
    </font>
    <font>
      <b/>
      <i/>
      <sz val="14"/>
      <name val="Times New Roman"/>
      <family val="1"/>
      <charset val="204"/>
    </font>
    <font>
      <sz val="10"/>
      <name val="Times New Roman"/>
      <family val="1"/>
      <charset val="204"/>
    </font>
    <font>
      <sz val="10"/>
      <color indexed="22"/>
      <name val="Times New Roman"/>
      <family val="1"/>
      <charset val="204"/>
    </font>
    <font>
      <sz val="8"/>
      <name val="Times New Roman"/>
      <family val="1"/>
    </font>
    <font>
      <sz val="11"/>
      <name val="Times New Roman"/>
      <family val="1"/>
    </font>
    <font>
      <b/>
      <sz val="11"/>
      <color indexed="8"/>
      <name val="Times New Roman"/>
      <family val="1"/>
      <charset val="204"/>
    </font>
    <font>
      <b/>
      <sz val="11"/>
      <name val="Times New Roman"/>
      <family val="1"/>
      <charset val="204"/>
    </font>
    <font>
      <sz val="11"/>
      <name val="Times New Roman"/>
      <family val="1"/>
      <charset val="204"/>
    </font>
    <font>
      <b/>
      <sz val="11"/>
      <name val="Arial"/>
      <family val="2"/>
      <charset val="204"/>
    </font>
    <font>
      <sz val="9"/>
      <name val="Times New Roman"/>
      <family val="1"/>
    </font>
    <font>
      <sz val="10"/>
      <color indexed="22"/>
      <name val="Arial Cyr"/>
      <charset val="204"/>
    </font>
    <font>
      <i/>
      <sz val="10"/>
      <name val="Times New Roman"/>
      <family val="1"/>
    </font>
    <font>
      <sz val="11"/>
      <color indexed="22"/>
      <name val="Times New Roman"/>
      <family val="1"/>
      <charset val="204"/>
    </font>
    <font>
      <sz val="8"/>
      <name val="Times New Roman Cyr"/>
      <family val="1"/>
      <charset val="204"/>
    </font>
    <font>
      <b/>
      <sz val="11"/>
      <name val="Times New Roman Cyr"/>
      <family val="1"/>
      <charset val="204"/>
    </font>
    <font>
      <b/>
      <sz val="9"/>
      <name val="Times New Roman"/>
      <family val="1"/>
    </font>
    <font>
      <sz val="10"/>
      <color indexed="22"/>
      <name val="Times New Roman CYR"/>
      <family val="1"/>
      <charset val="204"/>
    </font>
    <font>
      <b/>
      <sz val="11"/>
      <name val="Times New Roman Cyr"/>
      <charset val="204"/>
    </font>
    <font>
      <sz val="14"/>
      <name val="Times New Roman"/>
      <family val="1"/>
    </font>
    <font>
      <b/>
      <sz val="16"/>
      <name val="Times New Roman Cyr"/>
      <charset val="204"/>
    </font>
    <font>
      <sz val="16"/>
      <name val="Times New Roman Cyr"/>
      <charset val="204"/>
    </font>
    <font>
      <sz val="12"/>
      <color indexed="55"/>
      <name val="Times New Roman Cyr"/>
      <family val="1"/>
      <charset val="204"/>
    </font>
    <font>
      <b/>
      <sz val="16"/>
      <color indexed="55"/>
      <name val="Times New Roman"/>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8"/>
      <color indexed="8"/>
      <name val="Times New Roman"/>
      <family val="1"/>
      <charset val="204"/>
    </font>
    <font>
      <sz val="14"/>
      <color indexed="8"/>
      <name val="Times New Roman"/>
      <family val="2"/>
      <charset val="204"/>
    </font>
    <font>
      <sz val="14"/>
      <color indexed="9"/>
      <name val="Times New Roman"/>
      <family val="2"/>
      <charset val="204"/>
    </font>
    <font>
      <sz val="11"/>
      <color indexed="8"/>
      <name val="Calibri"/>
      <family val="2"/>
    </font>
    <font>
      <sz val="14"/>
      <color indexed="62"/>
      <name val="Times New Roman"/>
      <family val="2"/>
      <charset val="204"/>
    </font>
    <font>
      <sz val="12"/>
      <name val="Verdana"/>
      <family val="2"/>
      <charset val="204"/>
    </font>
    <font>
      <sz val="14"/>
      <color indexed="52"/>
      <name val="Times New Roman"/>
      <family val="2"/>
      <charset val="204"/>
    </font>
    <font>
      <b/>
      <sz val="14"/>
      <color indexed="9"/>
      <name val="Times New Roman"/>
      <family val="2"/>
      <charset val="204"/>
    </font>
    <font>
      <sz val="18"/>
      <color indexed="56"/>
      <name val="Cambria"/>
      <family val="2"/>
      <charset val="204"/>
    </font>
    <font>
      <b/>
      <sz val="14"/>
      <color indexed="52"/>
      <name val="Times New Roman"/>
      <family val="2"/>
      <charset val="204"/>
    </font>
    <font>
      <b/>
      <sz val="14"/>
      <color indexed="8"/>
      <name val="Times New Roman"/>
      <family val="2"/>
      <charset val="204"/>
    </font>
    <font>
      <sz val="14"/>
      <color indexed="20"/>
      <name val="Times New Roman"/>
      <family val="2"/>
      <charset val="204"/>
    </font>
    <font>
      <b/>
      <sz val="14"/>
      <color indexed="63"/>
      <name val="Times New Roman"/>
      <family val="2"/>
      <charset val="204"/>
    </font>
    <font>
      <sz val="14"/>
      <color indexed="10"/>
      <name val="Times New Roman"/>
      <family val="2"/>
      <charset val="204"/>
    </font>
    <font>
      <i/>
      <sz val="14"/>
      <color indexed="23"/>
      <name val="Times New Roman"/>
      <family val="2"/>
      <charset val="204"/>
    </font>
    <font>
      <b/>
      <sz val="12"/>
      <color indexed="55"/>
      <name val="Times New Roman Cyr"/>
      <family val="1"/>
      <charset val="204"/>
    </font>
    <font>
      <i/>
      <sz val="20"/>
      <name val="Times New Roman"/>
      <family val="1"/>
      <charset val="204"/>
    </font>
    <font>
      <b/>
      <sz val="20"/>
      <name val="Times New Roman"/>
      <family val="1"/>
      <charset val="204"/>
    </font>
    <font>
      <b/>
      <sz val="2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s>
  <cellStyleXfs count="529">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23" fillId="0" borderId="0">
      <protection locked="0"/>
    </xf>
    <xf numFmtId="0" fontId="123" fillId="0" borderId="1">
      <protection locked="0"/>
    </xf>
    <xf numFmtId="0" fontId="14" fillId="0" borderId="0">
      <protection locked="0"/>
    </xf>
    <xf numFmtId="0" fontId="14" fillId="0" borderId="1">
      <protection locked="0"/>
    </xf>
    <xf numFmtId="0" fontId="148" fillId="0" borderId="0">
      <protection locked="0"/>
    </xf>
    <xf numFmtId="0" fontId="14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93" fillId="0" borderId="0">
      <protection locked="0"/>
    </xf>
    <xf numFmtId="0" fontId="19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6" fillId="0" borderId="0">
      <protection locked="0"/>
    </xf>
    <xf numFmtId="0" fontId="13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6" fillId="0" borderId="0">
      <protection locked="0"/>
    </xf>
    <xf numFmtId="0" fontId="136"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3" fillId="0" borderId="0">
      <protection locked="0"/>
    </xf>
    <xf numFmtId="0" fontId="123" fillId="0" borderId="0">
      <protection locked="0"/>
    </xf>
    <xf numFmtId="0" fontId="14" fillId="0" borderId="0">
      <protection locked="0"/>
    </xf>
    <xf numFmtId="0" fontId="14" fillId="0" borderId="0">
      <protection locked="0"/>
    </xf>
    <xf numFmtId="0" fontId="148" fillId="0" borderId="0">
      <protection locked="0"/>
    </xf>
    <xf numFmtId="0" fontId="14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93" fillId="0" borderId="0">
      <protection locked="0"/>
    </xf>
    <xf numFmtId="0" fontId="19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6" fillId="0" borderId="0">
      <protection locked="0"/>
    </xf>
    <xf numFmtId="0" fontId="13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6" fillId="0" borderId="0">
      <protection locked="0"/>
    </xf>
    <xf numFmtId="0" fontId="136"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04" fillId="2" borderId="0" applyNumberFormat="0" applyBorder="0" applyAlignment="0" applyProtection="0"/>
    <xf numFmtId="0" fontId="104" fillId="3" borderId="0" applyNumberFormat="0" applyBorder="0" applyAlignment="0" applyProtection="0"/>
    <xf numFmtId="0" fontId="104" fillId="4" borderId="0" applyNumberFormat="0" applyBorder="0" applyAlignment="0" applyProtection="0"/>
    <xf numFmtId="0" fontId="104" fillId="5" borderId="0" applyNumberFormat="0" applyBorder="0" applyAlignment="0" applyProtection="0"/>
    <xf numFmtId="0" fontId="104" fillId="6" borderId="0" applyNumberFormat="0" applyBorder="0" applyAlignment="0" applyProtection="0"/>
    <xf numFmtId="0" fontId="104" fillId="7" borderId="0" applyNumberFormat="0" applyBorder="0" applyAlignment="0" applyProtection="0"/>
    <xf numFmtId="0" fontId="104" fillId="2" borderId="0" applyNumberFormat="0" applyBorder="0" applyAlignment="0" applyProtection="0"/>
    <xf numFmtId="0" fontId="104" fillId="2" borderId="0" applyNumberFormat="0" applyBorder="0" applyAlignment="0" applyProtection="0"/>
    <xf numFmtId="0" fontId="198" fillId="2" borderId="0" applyNumberFormat="0" applyBorder="0" applyAlignment="0" applyProtection="0"/>
    <xf numFmtId="0" fontId="104" fillId="3" borderId="0" applyNumberFormat="0" applyBorder="0" applyAlignment="0" applyProtection="0"/>
    <xf numFmtId="0" fontId="104" fillId="3" borderId="0" applyNumberFormat="0" applyBorder="0" applyAlignment="0" applyProtection="0"/>
    <xf numFmtId="0" fontId="198" fillId="3" borderId="0" applyNumberFormat="0" applyBorder="0" applyAlignment="0" applyProtection="0"/>
    <xf numFmtId="0" fontId="104" fillId="4" borderId="0" applyNumberFormat="0" applyBorder="0" applyAlignment="0" applyProtection="0"/>
    <xf numFmtId="0" fontId="104" fillId="4" borderId="0" applyNumberFormat="0" applyBorder="0" applyAlignment="0" applyProtection="0"/>
    <xf numFmtId="0" fontId="198" fillId="4" borderId="0" applyNumberFormat="0" applyBorder="0" applyAlignment="0" applyProtection="0"/>
    <xf numFmtId="0" fontId="104" fillId="5" borderId="0" applyNumberFormat="0" applyBorder="0" applyAlignment="0" applyProtection="0"/>
    <xf numFmtId="0" fontId="104" fillId="5" borderId="0" applyNumberFormat="0" applyBorder="0" applyAlignment="0" applyProtection="0"/>
    <xf numFmtId="0" fontId="198" fillId="5" borderId="0" applyNumberFormat="0" applyBorder="0" applyAlignment="0" applyProtection="0"/>
    <xf numFmtId="0" fontId="104" fillId="6" borderId="0" applyNumberFormat="0" applyBorder="0" applyAlignment="0" applyProtection="0"/>
    <xf numFmtId="0" fontId="104" fillId="6" borderId="0" applyNumberFormat="0" applyBorder="0" applyAlignment="0" applyProtection="0"/>
    <xf numFmtId="0" fontId="198" fillId="6" borderId="0" applyNumberFormat="0" applyBorder="0" applyAlignment="0" applyProtection="0"/>
    <xf numFmtId="0" fontId="104" fillId="7" borderId="0" applyNumberFormat="0" applyBorder="0" applyAlignment="0" applyProtection="0"/>
    <xf numFmtId="0" fontId="104" fillId="7" borderId="0" applyNumberFormat="0" applyBorder="0" applyAlignment="0" applyProtection="0"/>
    <xf numFmtId="0" fontId="198" fillId="7" borderId="0" applyNumberFormat="0" applyBorder="0" applyAlignment="0" applyProtection="0"/>
    <xf numFmtId="0" fontId="104" fillId="8" borderId="0" applyNumberFormat="0" applyBorder="0" applyAlignment="0" applyProtection="0"/>
    <xf numFmtId="0" fontId="104" fillId="9" borderId="0" applyNumberFormat="0" applyBorder="0" applyAlignment="0" applyProtection="0"/>
    <xf numFmtId="0" fontId="104" fillId="10" borderId="0" applyNumberFormat="0" applyBorder="0" applyAlignment="0" applyProtection="0"/>
    <xf numFmtId="0" fontId="104" fillId="5" borderId="0" applyNumberFormat="0" applyBorder="0" applyAlignment="0" applyProtection="0"/>
    <xf numFmtId="0" fontId="104" fillId="8" borderId="0" applyNumberFormat="0" applyBorder="0" applyAlignment="0" applyProtection="0"/>
    <xf numFmtId="0" fontId="104" fillId="11" borderId="0" applyNumberFormat="0" applyBorder="0" applyAlignment="0" applyProtection="0"/>
    <xf numFmtId="0" fontId="104" fillId="8" borderId="0" applyNumberFormat="0" applyBorder="0" applyAlignment="0" applyProtection="0"/>
    <xf numFmtId="0" fontId="104" fillId="8" borderId="0" applyNumberFormat="0" applyBorder="0" applyAlignment="0" applyProtection="0"/>
    <xf numFmtId="0" fontId="198" fillId="8" borderId="0" applyNumberFormat="0" applyBorder="0" applyAlignment="0" applyProtection="0"/>
    <xf numFmtId="0" fontId="104" fillId="9" borderId="0" applyNumberFormat="0" applyBorder="0" applyAlignment="0" applyProtection="0"/>
    <xf numFmtId="0" fontId="104" fillId="9" borderId="0" applyNumberFormat="0" applyBorder="0" applyAlignment="0" applyProtection="0"/>
    <xf numFmtId="0" fontId="198" fillId="9" borderId="0" applyNumberFormat="0" applyBorder="0" applyAlignment="0" applyProtection="0"/>
    <xf numFmtId="0" fontId="104" fillId="10" borderId="0" applyNumberFormat="0" applyBorder="0" applyAlignment="0" applyProtection="0"/>
    <xf numFmtId="0" fontId="104" fillId="10" borderId="0" applyNumberFormat="0" applyBorder="0" applyAlignment="0" applyProtection="0"/>
    <xf numFmtId="0" fontId="198" fillId="10" borderId="0" applyNumberFormat="0" applyBorder="0" applyAlignment="0" applyProtection="0"/>
    <xf numFmtId="0" fontId="104" fillId="5" borderId="0" applyNumberFormat="0" applyBorder="0" applyAlignment="0" applyProtection="0"/>
    <xf numFmtId="0" fontId="104" fillId="5" borderId="0" applyNumberFormat="0" applyBorder="0" applyAlignment="0" applyProtection="0"/>
    <xf numFmtId="0" fontId="198" fillId="5" borderId="0" applyNumberFormat="0" applyBorder="0" applyAlignment="0" applyProtection="0"/>
    <xf numFmtId="0" fontId="104" fillId="8" borderId="0" applyNumberFormat="0" applyBorder="0" applyAlignment="0" applyProtection="0"/>
    <xf numFmtId="0" fontId="104" fillId="8" borderId="0" applyNumberFormat="0" applyBorder="0" applyAlignment="0" applyProtection="0"/>
    <xf numFmtId="0" fontId="198" fillId="8" borderId="0" applyNumberFormat="0" applyBorder="0" applyAlignment="0" applyProtection="0"/>
    <xf numFmtId="0" fontId="104" fillId="11" borderId="0" applyNumberFormat="0" applyBorder="0" applyAlignment="0" applyProtection="0"/>
    <xf numFmtId="0" fontId="104" fillId="11" borderId="0" applyNumberFormat="0" applyBorder="0" applyAlignment="0" applyProtection="0"/>
    <xf numFmtId="0" fontId="198" fillId="11" borderId="0" applyNumberFormat="0" applyBorder="0" applyAlignment="0" applyProtection="0"/>
    <xf numFmtId="0" fontId="105" fillId="12" borderId="0" applyNumberFormat="0" applyBorder="0" applyAlignment="0" applyProtection="0"/>
    <xf numFmtId="0" fontId="105" fillId="9" borderId="0" applyNumberFormat="0" applyBorder="0" applyAlignment="0" applyProtection="0"/>
    <xf numFmtId="0" fontId="105" fillId="10" borderId="0" applyNumberFormat="0" applyBorder="0" applyAlignment="0" applyProtection="0"/>
    <xf numFmtId="0" fontId="105" fillId="13" borderId="0" applyNumberFormat="0" applyBorder="0" applyAlignment="0" applyProtection="0"/>
    <xf numFmtId="0" fontId="105" fillId="14" borderId="0" applyNumberFormat="0" applyBorder="0" applyAlignment="0" applyProtection="0"/>
    <xf numFmtId="0" fontId="105" fillId="15" borderId="0" applyNumberFormat="0" applyBorder="0" applyAlignment="0" applyProtection="0"/>
    <xf numFmtId="0" fontId="105" fillId="12" borderId="0" applyNumberFormat="0" applyBorder="0" applyAlignment="0" applyProtection="0"/>
    <xf numFmtId="0" fontId="105" fillId="12" borderId="0" applyNumberFormat="0" applyBorder="0" applyAlignment="0" applyProtection="0"/>
    <xf numFmtId="0" fontId="199" fillId="12" borderId="0" applyNumberFormat="0" applyBorder="0" applyAlignment="0" applyProtection="0"/>
    <xf numFmtId="0" fontId="105" fillId="9" borderId="0" applyNumberFormat="0" applyBorder="0" applyAlignment="0" applyProtection="0"/>
    <xf numFmtId="0" fontId="105" fillId="9" borderId="0" applyNumberFormat="0" applyBorder="0" applyAlignment="0" applyProtection="0"/>
    <xf numFmtId="0" fontId="199" fillId="9" borderId="0" applyNumberFormat="0" applyBorder="0" applyAlignment="0" applyProtection="0"/>
    <xf numFmtId="0" fontId="105" fillId="10" borderId="0" applyNumberFormat="0" applyBorder="0" applyAlignment="0" applyProtection="0"/>
    <xf numFmtId="0" fontId="105" fillId="10" borderId="0" applyNumberFormat="0" applyBorder="0" applyAlignment="0" applyProtection="0"/>
    <xf numFmtId="0" fontId="199" fillId="10" borderId="0" applyNumberFormat="0" applyBorder="0" applyAlignment="0" applyProtection="0"/>
    <xf numFmtId="0" fontId="105" fillId="13" borderId="0" applyNumberFormat="0" applyBorder="0" applyAlignment="0" applyProtection="0"/>
    <xf numFmtId="0" fontId="105" fillId="13" borderId="0" applyNumberFormat="0" applyBorder="0" applyAlignment="0" applyProtection="0"/>
    <xf numFmtId="0" fontId="199" fillId="13" borderId="0" applyNumberFormat="0" applyBorder="0" applyAlignment="0" applyProtection="0"/>
    <xf numFmtId="0" fontId="105" fillId="14" borderId="0" applyNumberFormat="0" applyBorder="0" applyAlignment="0" applyProtection="0"/>
    <xf numFmtId="0" fontId="105" fillId="14" borderId="0" applyNumberFormat="0" applyBorder="0" applyAlignment="0" applyProtection="0"/>
    <xf numFmtId="0" fontId="199" fillId="14" borderId="0" applyNumberFormat="0" applyBorder="0" applyAlignment="0" applyProtection="0"/>
    <xf numFmtId="0" fontId="105" fillId="15" borderId="0" applyNumberFormat="0" applyBorder="0" applyAlignment="0" applyProtection="0"/>
    <xf numFmtId="0" fontId="105" fillId="15" borderId="0" applyNumberFormat="0" applyBorder="0" applyAlignment="0" applyProtection="0"/>
    <xf numFmtId="0" fontId="199"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0" fontId="104" fillId="0" borderId="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00" fillId="0" borderId="0"/>
    <xf numFmtId="0" fontId="1" fillId="0" borderId="0"/>
    <xf numFmtId="0" fontId="150" fillId="0" borderId="0"/>
    <xf numFmtId="0" fontId="121"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105" fillId="19" borderId="0" applyNumberFormat="0" applyBorder="0" applyAlignment="0" applyProtection="0"/>
    <xf numFmtId="0" fontId="105" fillId="20" borderId="0" applyNumberFormat="0" applyBorder="0" applyAlignment="0" applyProtection="0"/>
    <xf numFmtId="0" fontId="105" fillId="21" borderId="0" applyNumberFormat="0" applyBorder="0" applyAlignment="0" applyProtection="0"/>
    <xf numFmtId="0" fontId="105" fillId="13" borderId="0" applyNumberFormat="0" applyBorder="0" applyAlignment="0" applyProtection="0"/>
    <xf numFmtId="0" fontId="105" fillId="14" borderId="0" applyNumberFormat="0" applyBorder="0" applyAlignment="0" applyProtection="0"/>
    <xf numFmtId="0" fontId="105" fillId="22" borderId="0" applyNumberFormat="0" applyBorder="0" applyAlignment="0" applyProtection="0"/>
    <xf numFmtId="0" fontId="105" fillId="19" borderId="0" applyNumberFormat="0" applyBorder="0" applyAlignment="0" applyProtection="0"/>
    <xf numFmtId="0" fontId="105" fillId="19" borderId="0" applyNumberFormat="0" applyBorder="0" applyAlignment="0" applyProtection="0"/>
    <xf numFmtId="0" fontId="199" fillId="19" borderId="0" applyNumberFormat="0" applyBorder="0" applyAlignment="0" applyProtection="0"/>
    <xf numFmtId="0" fontId="105" fillId="20" borderId="0" applyNumberFormat="0" applyBorder="0" applyAlignment="0" applyProtection="0"/>
    <xf numFmtId="0" fontId="105" fillId="20" borderId="0" applyNumberFormat="0" applyBorder="0" applyAlignment="0" applyProtection="0"/>
    <xf numFmtId="0" fontId="199" fillId="20" borderId="0" applyNumberFormat="0" applyBorder="0" applyAlignment="0" applyProtection="0"/>
    <xf numFmtId="0" fontId="105" fillId="21" borderId="0" applyNumberFormat="0" applyBorder="0" applyAlignment="0" applyProtection="0"/>
    <xf numFmtId="0" fontId="105" fillId="21" borderId="0" applyNumberFormat="0" applyBorder="0" applyAlignment="0" applyProtection="0"/>
    <xf numFmtId="0" fontId="199" fillId="21" borderId="0" applyNumberFormat="0" applyBorder="0" applyAlignment="0" applyProtection="0"/>
    <xf numFmtId="0" fontId="105" fillId="13" borderId="0" applyNumberFormat="0" applyBorder="0" applyAlignment="0" applyProtection="0"/>
    <xf numFmtId="0" fontId="105" fillId="13" borderId="0" applyNumberFormat="0" applyBorder="0" applyAlignment="0" applyProtection="0"/>
    <xf numFmtId="0" fontId="199" fillId="13" borderId="0" applyNumberFormat="0" applyBorder="0" applyAlignment="0" applyProtection="0"/>
    <xf numFmtId="0" fontId="105" fillId="14" borderId="0" applyNumberFormat="0" applyBorder="0" applyAlignment="0" applyProtection="0"/>
    <xf numFmtId="0" fontId="105" fillId="14" borderId="0" applyNumberFormat="0" applyBorder="0" applyAlignment="0" applyProtection="0"/>
    <xf numFmtId="0" fontId="199" fillId="14" borderId="0" applyNumberFormat="0" applyBorder="0" applyAlignment="0" applyProtection="0"/>
    <xf numFmtId="0" fontId="105" fillId="22" borderId="0" applyNumberFormat="0" applyBorder="0" applyAlignment="0" applyProtection="0"/>
    <xf numFmtId="0" fontId="105" fillId="22" borderId="0" applyNumberFormat="0" applyBorder="0" applyAlignment="0" applyProtection="0"/>
    <xf numFmtId="0" fontId="199" fillId="22" borderId="0" applyNumberFormat="0" applyBorder="0" applyAlignment="0" applyProtection="0"/>
    <xf numFmtId="0" fontId="106" fillId="7" borderId="2" applyNumberFormat="0" applyAlignment="0" applyProtection="0"/>
    <xf numFmtId="0" fontId="106" fillId="7" borderId="2" applyNumberFormat="0" applyAlignment="0" applyProtection="0"/>
    <xf numFmtId="0" fontId="201" fillId="7" borderId="2" applyNumberFormat="0" applyAlignment="0" applyProtection="0"/>
    <xf numFmtId="0" fontId="106" fillId="7" borderId="2" applyNumberFormat="0" applyAlignment="0" applyProtection="0"/>
    <xf numFmtId="0" fontId="118" fillId="18" borderId="3" applyNumberFormat="0" applyAlignment="0" applyProtection="0"/>
    <xf numFmtId="0" fontId="115" fillId="18" borderId="2" applyNumberFormat="0" applyAlignment="0" applyProtection="0"/>
    <xf numFmtId="0" fontId="107" fillId="4" borderId="0" applyNumberFormat="0" applyBorder="0" applyAlignment="0" applyProtection="0"/>
    <xf numFmtId="0" fontId="107" fillId="4" borderId="0" applyNumberFormat="0" applyBorder="0" applyAlignment="0" applyProtection="0"/>
    <xf numFmtId="0" fontId="108" fillId="0" borderId="4" applyNumberFormat="0" applyFill="0" applyAlignment="0" applyProtection="0"/>
    <xf numFmtId="0" fontId="108" fillId="0" borderId="4" applyNumberFormat="0" applyFill="0" applyAlignment="0" applyProtection="0"/>
    <xf numFmtId="0" fontId="109" fillId="0" borderId="5" applyNumberFormat="0" applyFill="0" applyAlignment="0" applyProtection="0"/>
    <xf numFmtId="0" fontId="109" fillId="0" borderId="5" applyNumberFormat="0" applyFill="0" applyAlignment="0" applyProtection="0"/>
    <xf numFmtId="0" fontId="110" fillId="0" borderId="6" applyNumberFormat="0" applyFill="0" applyAlignment="0" applyProtection="0"/>
    <xf numFmtId="0" fontId="110" fillId="0" borderId="6" applyNumberFormat="0" applyFill="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22" fillId="0" borderId="0"/>
    <xf numFmtId="0" fontId="1" fillId="0" borderId="0"/>
    <xf numFmtId="0" fontId="1" fillId="0" borderId="0"/>
    <xf numFmtId="0" fontId="202" fillId="0" borderId="0"/>
    <xf numFmtId="0" fontId="1" fillId="0" borderId="0"/>
    <xf numFmtId="0" fontId="122" fillId="0" borderId="0"/>
    <xf numFmtId="0" fontId="104" fillId="0" borderId="0"/>
    <xf numFmtId="0" fontId="104" fillId="0" borderId="0"/>
    <xf numFmtId="0" fontId="200" fillId="0" borderId="0"/>
    <xf numFmtId="0" fontId="1" fillId="0" borderId="0"/>
    <xf numFmtId="0" fontId="1" fillId="0" borderId="0"/>
    <xf numFmtId="0" fontId="1" fillId="0" borderId="0"/>
    <xf numFmtId="0" fontId="1" fillId="0" borderId="0"/>
    <xf numFmtId="0" fontId="122" fillId="0" borderId="0"/>
    <xf numFmtId="0" fontId="122" fillId="0" borderId="0"/>
    <xf numFmtId="0" fontId="122" fillId="0" borderId="0"/>
    <xf numFmtId="0" fontId="122" fillId="0" borderId="0"/>
    <xf numFmtId="0" fontId="122" fillId="0" borderId="0"/>
    <xf numFmtId="0" fontId="111" fillId="0" borderId="7" applyNumberFormat="0" applyFill="0" applyAlignment="0" applyProtection="0"/>
    <xf numFmtId="0" fontId="111" fillId="0" borderId="7" applyNumberFormat="0" applyFill="0" applyAlignment="0" applyProtection="0"/>
    <xf numFmtId="0" fontId="203" fillId="0" borderId="7" applyNumberFormat="0" applyFill="0" applyAlignment="0" applyProtection="0"/>
    <xf numFmtId="0" fontId="116" fillId="0" borderId="8" applyNumberFormat="0" applyFill="0" applyAlignment="0" applyProtection="0"/>
    <xf numFmtId="0" fontId="112" fillId="23" borderId="9" applyNumberFormat="0" applyAlignment="0" applyProtection="0"/>
    <xf numFmtId="0" fontId="112" fillId="23" borderId="9" applyNumberFormat="0" applyAlignment="0" applyProtection="0"/>
    <xf numFmtId="0" fontId="204" fillId="23" borderId="9" applyNumberFormat="0" applyAlignment="0" applyProtection="0"/>
    <xf numFmtId="0" fontId="112" fillId="23" borderId="9" applyNumberFormat="0" applyAlignment="0" applyProtection="0"/>
    <xf numFmtId="0" fontId="113" fillId="0" borderId="0" applyNumberFormat="0" applyFill="0" applyBorder="0" applyAlignment="0" applyProtection="0"/>
    <xf numFmtId="0" fontId="113" fillId="0" borderId="0" applyNumberFormat="0" applyFill="0" applyBorder="0" applyAlignment="0" applyProtection="0"/>
    <xf numFmtId="0" fontId="205" fillId="0" borderId="0" applyNumberFormat="0" applyFill="0" applyBorder="0" applyAlignment="0" applyProtection="0"/>
    <xf numFmtId="0" fontId="113" fillId="0" borderId="0" applyNumberFormat="0" applyFill="0" applyBorder="0" applyAlignment="0" applyProtection="0"/>
    <xf numFmtId="0" fontId="114" fillId="24" borderId="0" applyNumberFormat="0" applyBorder="0" applyAlignment="0" applyProtection="0"/>
    <xf numFmtId="0" fontId="114" fillId="24" borderId="0" applyNumberFormat="0" applyBorder="0" applyAlignment="0" applyProtection="0"/>
    <xf numFmtId="0" fontId="115" fillId="18" borderId="2" applyNumberFormat="0" applyAlignment="0" applyProtection="0"/>
    <xf numFmtId="0" fontId="115" fillId="18" borderId="2" applyNumberFormat="0" applyAlignment="0" applyProtection="0"/>
    <xf numFmtId="0" fontId="206" fillId="18" borderId="2" applyNumberFormat="0" applyAlignment="0" applyProtection="0"/>
    <xf numFmtId="0" fontId="1" fillId="0" borderId="0"/>
    <xf numFmtId="0" fontId="104" fillId="0" borderId="0"/>
    <xf numFmtId="0" fontId="9" fillId="0" borderId="0"/>
    <xf numFmtId="0" fontId="170" fillId="0" borderId="0"/>
    <xf numFmtId="0" fontId="116" fillId="0" borderId="8" applyNumberFormat="0" applyFill="0" applyAlignment="0" applyProtection="0"/>
    <xf numFmtId="0" fontId="116" fillId="0" borderId="8" applyNumberFormat="0" applyFill="0" applyAlignment="0" applyProtection="0"/>
    <xf numFmtId="0" fontId="207" fillId="0" borderId="8" applyNumberFormat="0" applyFill="0" applyAlignment="0" applyProtection="0"/>
    <xf numFmtId="0" fontId="117" fillId="3" borderId="0" applyNumberFormat="0" applyBorder="0" applyAlignment="0" applyProtection="0"/>
    <xf numFmtId="0" fontId="117" fillId="3" borderId="0" applyNumberFormat="0" applyBorder="0" applyAlignment="0" applyProtection="0"/>
    <xf numFmtId="0" fontId="117" fillId="3" borderId="0" applyNumberFormat="0" applyBorder="0" applyAlignment="0" applyProtection="0"/>
    <xf numFmtId="0" fontId="208" fillId="3" borderId="0" applyNumberFormat="0" applyBorder="0" applyAlignment="0" applyProtection="0"/>
    <xf numFmtId="0" fontId="120" fillId="0" borderId="0" applyNumberFormat="0" applyFill="0" applyBorder="0" applyAlignment="0" applyProtection="0"/>
    <xf numFmtId="0" fontId="1" fillId="25" borderId="10" applyNumberFormat="0" applyFont="0" applyAlignment="0" applyProtection="0"/>
    <xf numFmtId="0" fontId="104" fillId="25" borderId="10" applyNumberFormat="0" applyFont="0" applyAlignment="0" applyProtection="0"/>
    <xf numFmtId="0" fontId="104" fillId="25" borderId="10" applyNumberFormat="0" applyFont="0" applyAlignment="0" applyProtection="0"/>
    <xf numFmtId="0" fontId="118" fillId="18" borderId="3" applyNumberFormat="0" applyAlignment="0" applyProtection="0"/>
    <xf numFmtId="0" fontId="118" fillId="18" borderId="3" applyNumberFormat="0" applyAlignment="0" applyProtection="0"/>
    <xf numFmtId="0" fontId="209" fillId="18" borderId="3" applyNumberFormat="0" applyAlignment="0" applyProtection="0"/>
    <xf numFmtId="0" fontId="111" fillId="0" borderId="7" applyNumberFormat="0" applyFill="0" applyAlignment="0" applyProtection="0"/>
    <xf numFmtId="0" fontId="114" fillId="24" borderId="0" applyNumberFormat="0" applyBorder="0" applyAlignment="0" applyProtection="0"/>
    <xf numFmtId="0" fontId="16" fillId="0" borderId="0"/>
    <xf numFmtId="0" fontId="119" fillId="0" borderId="0" applyNumberFormat="0" applyFill="0" applyBorder="0" applyAlignment="0" applyProtection="0"/>
    <xf numFmtId="0" fontId="119" fillId="0" borderId="0" applyNumberFormat="0" applyFill="0" applyBorder="0" applyAlignment="0" applyProtection="0"/>
    <xf numFmtId="0" fontId="210" fillId="0" borderId="0" applyNumberFormat="0" applyFill="0" applyBorder="0" applyAlignment="0" applyProtection="0"/>
    <xf numFmtId="0" fontId="120" fillId="0" borderId="0" applyNumberFormat="0" applyFill="0" applyBorder="0" applyAlignment="0" applyProtection="0"/>
    <xf numFmtId="0" fontId="120" fillId="0" borderId="0" applyNumberFormat="0" applyFill="0" applyBorder="0" applyAlignment="0" applyProtection="0"/>
    <xf numFmtId="0" fontId="211" fillId="0" borderId="0" applyNumberFormat="0" applyFill="0" applyBorder="0" applyAlignment="0" applyProtection="0"/>
    <xf numFmtId="0" fontId="119" fillId="0" borderId="0" applyNumberFormat="0" applyFill="0" applyBorder="0" applyAlignment="0" applyProtection="0"/>
    <xf numFmtId="193" fontId="121" fillId="0" borderId="0" applyFont="0" applyFill="0" applyBorder="0" applyAlignment="0" applyProtection="0"/>
    <xf numFmtId="195" fontId="121"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107" fillId="4" borderId="0" applyNumberFormat="0" applyBorder="0" applyAlignment="0" applyProtection="0"/>
    <xf numFmtId="0" fontId="14" fillId="0" borderId="0">
      <protection locked="0"/>
    </xf>
  </cellStyleXfs>
  <cellXfs count="1006">
    <xf numFmtId="0" fontId="0" fillId="0" borderId="0" xfId="0"/>
    <xf numFmtId="0" fontId="84" fillId="26" borderId="11" xfId="0" applyFont="1" applyFill="1" applyBorder="1" applyAlignment="1">
      <alignment horizontal="center" vertical="center" wrapText="1"/>
    </xf>
    <xf numFmtId="0" fontId="79"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90" fontId="4" fillId="26" borderId="12" xfId="0" applyNumberFormat="1" applyFont="1" applyFill="1" applyBorder="1" applyAlignment="1">
      <alignment vertical="top" wrapText="1"/>
    </xf>
    <xf numFmtId="0" fontId="4" fillId="26" borderId="0" xfId="0" applyFont="1" applyFill="1" applyAlignment="1"/>
    <xf numFmtId="0" fontId="39" fillId="26" borderId="0" xfId="0" applyFont="1" applyFill="1"/>
    <xf numFmtId="0" fontId="41"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39" fillId="26" borderId="0" xfId="0" applyFont="1" applyFill="1" applyBorder="1"/>
    <xf numFmtId="0" fontId="31" fillId="26" borderId="0" xfId="0" applyFont="1" applyFill="1"/>
    <xf numFmtId="0" fontId="10" fillId="26" borderId="0" xfId="0" applyFont="1" applyFill="1" applyBorder="1"/>
    <xf numFmtId="0" fontId="4" fillId="26" borderId="0" xfId="0" applyFont="1" applyFill="1" applyBorder="1"/>
    <xf numFmtId="190" fontId="30" fillId="26" borderId="0" xfId="0" applyNumberFormat="1" applyFont="1" applyFill="1" applyBorder="1"/>
    <xf numFmtId="0" fontId="45" fillId="26" borderId="0" xfId="0" applyFont="1" applyFill="1"/>
    <xf numFmtId="0" fontId="12" fillId="26" borderId="0" xfId="0" applyFont="1" applyFill="1"/>
    <xf numFmtId="190" fontId="39" fillId="26" borderId="0" xfId="0" applyNumberFormat="1" applyFont="1" applyFill="1" applyBorder="1" applyAlignment="1">
      <alignment vertical="top" wrapText="1"/>
    </xf>
    <xf numFmtId="0" fontId="50" fillId="26" borderId="0" xfId="0" applyFont="1" applyFill="1" applyBorder="1"/>
    <xf numFmtId="0" fontId="50" fillId="26" borderId="0" xfId="0" applyFont="1" applyFill="1"/>
    <xf numFmtId="0" fontId="52" fillId="26" borderId="0" xfId="0" applyFont="1" applyFill="1" applyBorder="1"/>
    <xf numFmtId="0" fontId="52" fillId="26" borderId="0" xfId="0" applyFont="1" applyFill="1" applyBorder="1" applyAlignment="1">
      <alignment wrapText="1"/>
    </xf>
    <xf numFmtId="0" fontId="52" fillId="26" borderId="0" xfId="0" applyFont="1" applyFill="1" applyBorder="1" applyAlignment="1"/>
    <xf numFmtId="0" fontId="53" fillId="26" borderId="0" xfId="0" applyFont="1" applyFill="1" applyBorder="1"/>
    <xf numFmtId="0" fontId="52" fillId="26" borderId="0" xfId="0" applyFont="1" applyFill="1"/>
    <xf numFmtId="0" fontId="52" fillId="26" borderId="0" xfId="0" applyFont="1" applyFill="1" applyBorder="1" applyAlignment="1">
      <alignment horizontal="center"/>
    </xf>
    <xf numFmtId="190" fontId="53" fillId="26" borderId="0" xfId="0" applyNumberFormat="1" applyFont="1" applyFill="1" applyBorder="1"/>
    <xf numFmtId="190" fontId="52" fillId="26" borderId="0" xfId="0" applyNumberFormat="1" applyFont="1" applyFill="1" applyBorder="1" applyAlignment="1"/>
    <xf numFmtId="190" fontId="54" fillId="26" borderId="0" xfId="0" applyNumberFormat="1" applyFont="1" applyFill="1" applyBorder="1"/>
    <xf numFmtId="0" fontId="55" fillId="26" borderId="0" xfId="0" applyFont="1" applyFill="1" applyBorder="1"/>
    <xf numFmtId="190" fontId="56" fillId="26" borderId="0" xfId="0" applyNumberFormat="1" applyFont="1" applyFill="1" applyBorder="1" applyAlignment="1">
      <alignment horizontal="center"/>
    </xf>
    <xf numFmtId="190" fontId="56" fillId="26" borderId="0" xfId="0" applyNumberFormat="1" applyFont="1" applyFill="1" applyBorder="1"/>
    <xf numFmtId="0" fontId="53" fillId="26" borderId="0" xfId="0" applyFont="1" applyFill="1" applyBorder="1" applyAlignment="1">
      <alignment horizontal="center"/>
    </xf>
    <xf numFmtId="190" fontId="57" fillId="26" borderId="0" xfId="0" applyNumberFormat="1" applyFont="1" applyFill="1" applyBorder="1"/>
    <xf numFmtId="2" fontId="58" fillId="26" borderId="0" xfId="0" applyNumberFormat="1" applyFont="1" applyFill="1" applyBorder="1" applyAlignment="1">
      <alignment horizontal="center"/>
    </xf>
    <xf numFmtId="0" fontId="58" fillId="26" borderId="0" xfId="0" applyFont="1" applyFill="1" applyBorder="1" applyAlignment="1">
      <alignment horizontal="center"/>
    </xf>
    <xf numFmtId="0" fontId="56" fillId="26" borderId="0" xfId="0" applyFont="1" applyFill="1" applyBorder="1"/>
    <xf numFmtId="0" fontId="59" fillId="26" borderId="0" xfId="0" applyFont="1" applyFill="1" applyBorder="1" applyAlignment="1">
      <alignment horizontal="center"/>
    </xf>
    <xf numFmtId="190" fontId="55" fillId="26" borderId="0" xfId="0" applyNumberFormat="1" applyFont="1" applyFill="1" applyBorder="1"/>
    <xf numFmtId="0" fontId="61" fillId="26" borderId="0" xfId="0" applyFont="1" applyFill="1" applyBorder="1" applyAlignment="1">
      <alignment horizontal="center" vertical="top" wrapText="1"/>
    </xf>
    <xf numFmtId="0" fontId="52" fillId="26" borderId="0" xfId="0" applyFont="1" applyFill="1" applyBorder="1" applyAlignment="1">
      <alignment horizontal="center" vertical="top" wrapText="1"/>
    </xf>
    <xf numFmtId="190" fontId="52" fillId="26" borderId="0" xfId="0" applyNumberFormat="1" applyFont="1" applyFill="1" applyBorder="1" applyAlignment="1">
      <alignment vertical="top" wrapText="1"/>
    </xf>
    <xf numFmtId="190" fontId="53" fillId="26" borderId="0" xfId="0" applyNumberFormat="1" applyFont="1" applyFill="1" applyBorder="1" applyAlignment="1">
      <alignment vertical="center" wrapText="1"/>
    </xf>
    <xf numFmtId="190" fontId="53" fillId="26" borderId="0" xfId="0" applyNumberFormat="1" applyFont="1" applyFill="1" applyBorder="1" applyAlignment="1">
      <alignment vertical="top" wrapText="1"/>
    </xf>
    <xf numFmtId="0" fontId="62" fillId="26" borderId="0" xfId="0" applyFont="1" applyFill="1"/>
    <xf numFmtId="0" fontId="63" fillId="26" borderId="0" xfId="0" applyFont="1" applyFill="1"/>
    <xf numFmtId="0" fontId="42" fillId="26" borderId="0" xfId="0" applyFont="1" applyFill="1" applyAlignment="1">
      <alignment horizontal="center" vertical="center"/>
    </xf>
    <xf numFmtId="0" fontId="52" fillId="26" borderId="0" xfId="0" applyFont="1" applyFill="1" applyBorder="1" applyAlignment="1">
      <alignment vertical="center"/>
    </xf>
    <xf numFmtId="0" fontId="61" fillId="26" borderId="0" xfId="0" applyFont="1" applyFill="1" applyBorder="1" applyAlignment="1">
      <alignment horizontal="center" vertical="center" wrapText="1"/>
    </xf>
    <xf numFmtId="0" fontId="39" fillId="26" borderId="0" xfId="0" applyFont="1" applyFill="1" applyBorder="1" applyAlignment="1">
      <alignment vertical="center"/>
    </xf>
    <xf numFmtId="0" fontId="39"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52" fillId="26" borderId="0" xfId="0" applyNumberFormat="1" applyFont="1" applyFill="1" applyBorder="1" applyAlignment="1">
      <alignment vertical="center" wrapText="1"/>
    </xf>
    <xf numFmtId="0" fontId="52" fillId="26" borderId="0" xfId="0" applyFont="1" applyFill="1" applyBorder="1" applyAlignment="1">
      <alignment vertical="center" wrapText="1"/>
    </xf>
    <xf numFmtId="0" fontId="53"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5" fillId="26" borderId="0" xfId="0" applyFont="1" applyFill="1"/>
    <xf numFmtId="0" fontId="4" fillId="26" borderId="0" xfId="0" applyFont="1" applyFill="1" applyAlignment="1">
      <alignment vertical="center"/>
    </xf>
    <xf numFmtId="190" fontId="52"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67" fillId="26" borderId="0" xfId="0" applyFont="1" applyFill="1" applyBorder="1" applyAlignment="1">
      <alignment horizontal="left" vertical="justify"/>
    </xf>
    <xf numFmtId="190" fontId="70" fillId="26" borderId="0" xfId="0" applyNumberFormat="1" applyFont="1" applyFill="1" applyBorder="1" applyAlignment="1">
      <alignment vertical="justify"/>
    </xf>
    <xf numFmtId="190" fontId="65"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65"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9" fillId="26" borderId="0" xfId="0" applyNumberFormat="1" applyFont="1" applyFill="1" applyBorder="1" applyAlignment="1">
      <alignment horizontal="center"/>
    </xf>
    <xf numFmtId="2" fontId="69" fillId="26" borderId="0" xfId="0" applyNumberFormat="1" applyFont="1" applyFill="1" applyBorder="1" applyAlignment="1">
      <alignment horizontal="center"/>
    </xf>
    <xf numFmtId="0" fontId="69"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76" fillId="26" borderId="0" xfId="0" applyFont="1" applyFill="1" applyAlignment="1">
      <alignment horizontal="center"/>
    </xf>
    <xf numFmtId="0" fontId="9" fillId="26" borderId="11" xfId="0" applyFont="1" applyFill="1" applyBorder="1" applyAlignment="1">
      <alignment horizontal="center" vertical="center" wrapText="1"/>
    </xf>
    <xf numFmtId="0" fontId="80" fillId="26" borderId="11" xfId="0" applyFont="1" applyFill="1" applyBorder="1" applyAlignment="1">
      <alignment horizontal="center" vertical="center" wrapText="1"/>
    </xf>
    <xf numFmtId="4" fontId="38"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8" fillId="26" borderId="11" xfId="0" applyNumberFormat="1" applyFont="1" applyFill="1" applyBorder="1" applyAlignment="1">
      <alignment horizontal="right" vertical="center" wrapText="1"/>
    </xf>
    <xf numFmtId="4" fontId="36" fillId="26" borderId="11" xfId="0" applyNumberFormat="1" applyFont="1" applyFill="1" applyBorder="1" applyAlignment="1">
      <alignment horizontal="right" vertical="center" wrapText="1"/>
    </xf>
    <xf numFmtId="4" fontId="36" fillId="26" borderId="11" xfId="0" applyNumberFormat="1" applyFont="1" applyFill="1" applyBorder="1" applyAlignment="1">
      <alignment vertical="center" wrapText="1"/>
    </xf>
    <xf numFmtId="4" fontId="72" fillId="26" borderId="11" xfId="0" applyNumberFormat="1" applyFont="1" applyFill="1" applyBorder="1" applyAlignment="1">
      <alignment vertical="top" wrapText="1"/>
    </xf>
    <xf numFmtId="4" fontId="36" fillId="0" borderId="11" xfId="0" applyNumberFormat="1" applyFont="1" applyFill="1" applyBorder="1" applyAlignment="1">
      <alignment horizontal="right" vertical="center" wrapText="1"/>
    </xf>
    <xf numFmtId="4" fontId="36" fillId="0" borderId="11" xfId="0" applyNumberFormat="1" applyFont="1" applyFill="1" applyBorder="1" applyAlignment="1">
      <alignment vertical="center" wrapText="1"/>
    </xf>
    <xf numFmtId="4" fontId="71" fillId="26" borderId="11" xfId="0" applyNumberFormat="1" applyFont="1" applyFill="1" applyBorder="1" applyAlignment="1">
      <alignment vertical="top" wrapText="1"/>
    </xf>
    <xf numFmtId="4" fontId="71" fillId="26" borderId="11" xfId="0" applyNumberFormat="1" applyFont="1" applyFill="1" applyBorder="1" applyAlignment="1">
      <alignment vertical="center" wrapText="1"/>
    </xf>
    <xf numFmtId="4" fontId="49" fillId="26" borderId="11" xfId="0" applyNumberFormat="1" applyFont="1" applyFill="1" applyBorder="1" applyAlignment="1">
      <alignment horizontal="right" vertical="center" wrapText="1"/>
    </xf>
    <xf numFmtId="190" fontId="85" fillId="26" borderId="11" xfId="0" applyNumberFormat="1" applyFont="1" applyFill="1" applyBorder="1" applyAlignment="1">
      <alignment horizontal="left" vertical="center" wrapText="1"/>
    </xf>
    <xf numFmtId="4" fontId="85" fillId="26" borderId="11" xfId="0" applyNumberFormat="1" applyFont="1" applyFill="1" applyBorder="1" applyAlignment="1">
      <alignment horizontal="right" vertical="center" wrapText="1"/>
    </xf>
    <xf numFmtId="0" fontId="82" fillId="26" borderId="0" xfId="0" applyFont="1" applyFill="1" applyAlignment="1">
      <alignment horizontal="center" wrapText="1"/>
    </xf>
    <xf numFmtId="49" fontId="36"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5" fillId="26" borderId="11" xfId="0" applyNumberFormat="1" applyFont="1" applyFill="1" applyBorder="1" applyAlignment="1">
      <alignment horizontal="center" vertical="center" wrapText="1"/>
    </xf>
    <xf numFmtId="49" fontId="71" fillId="26" borderId="11" xfId="0" applyNumberFormat="1" applyFont="1" applyFill="1" applyBorder="1" applyAlignment="1">
      <alignment horizontal="center" vertical="center" wrapText="1"/>
    </xf>
    <xf numFmtId="49" fontId="74"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72"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71" fillId="26" borderId="11" xfId="0" applyNumberFormat="1" applyFont="1" applyFill="1" applyBorder="1" applyAlignment="1">
      <alignment horizontal="center" vertical="top" wrapText="1"/>
    </xf>
    <xf numFmtId="49" fontId="83"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8"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top" wrapText="1"/>
    </xf>
    <xf numFmtId="4" fontId="38" fillId="26" borderId="11" xfId="0" applyNumberFormat="1" applyFont="1" applyFill="1" applyBorder="1" applyAlignment="1">
      <alignment vertical="top" wrapText="1"/>
    </xf>
    <xf numFmtId="0" fontId="1" fillId="26" borderId="0" xfId="0" applyFont="1" applyFill="1"/>
    <xf numFmtId="0" fontId="62" fillId="26" borderId="0" xfId="0" applyFont="1" applyFill="1" applyAlignment="1">
      <alignment wrapText="1"/>
    </xf>
    <xf numFmtId="0" fontId="12" fillId="26" borderId="0" xfId="0" applyFont="1" applyFill="1" applyAlignment="1"/>
    <xf numFmtId="0" fontId="62" fillId="26" borderId="0" xfId="0" applyFont="1" applyFill="1" applyAlignment="1"/>
    <xf numFmtId="190" fontId="12" fillId="26" borderId="0" xfId="0" applyNumberFormat="1" applyFont="1" applyFill="1"/>
    <xf numFmtId="0" fontId="92" fillId="26" borderId="13" xfId="0" applyFont="1" applyFill="1" applyBorder="1" applyAlignment="1" applyProtection="1">
      <alignment horizontal="center"/>
    </xf>
    <xf numFmtId="0" fontId="92" fillId="26" borderId="13" xfId="0" applyFont="1" applyFill="1" applyBorder="1" applyAlignment="1" applyProtection="1">
      <alignment vertical="center" wrapText="1"/>
    </xf>
    <xf numFmtId="190" fontId="90" fillId="26" borderId="13" xfId="0" applyNumberFormat="1" applyFont="1" applyFill="1" applyBorder="1" applyAlignment="1">
      <alignment horizontal="center" wrapText="1"/>
    </xf>
    <xf numFmtId="0" fontId="92" fillId="26" borderId="14" xfId="0" applyFont="1" applyFill="1" applyBorder="1" applyAlignment="1" applyProtection="1">
      <alignment horizontal="center"/>
    </xf>
    <xf numFmtId="0" fontId="90" fillId="26" borderId="14" xfId="0" applyFont="1" applyFill="1" applyBorder="1" applyAlignment="1" applyProtection="1">
      <alignment vertical="center" wrapText="1"/>
    </xf>
    <xf numFmtId="190" fontId="90" fillId="26" borderId="14" xfId="0" applyNumberFormat="1" applyFont="1" applyFill="1" applyBorder="1" applyAlignment="1">
      <alignment horizontal="center" wrapText="1"/>
    </xf>
    <xf numFmtId="0" fontId="90" fillId="26" borderId="14" xfId="0" applyFont="1" applyFill="1" applyBorder="1" applyAlignment="1" applyProtection="1">
      <alignment horizontal="center"/>
    </xf>
    <xf numFmtId="0" fontId="93" fillId="26" borderId="14" xfId="0" applyFont="1" applyFill="1" applyBorder="1" applyAlignment="1" applyProtection="1">
      <alignment vertical="center" wrapText="1"/>
    </xf>
    <xf numFmtId="0" fontId="92" fillId="26" borderId="14" xfId="0" applyFont="1" applyFill="1" applyBorder="1" applyAlignment="1" applyProtection="1">
      <alignment vertical="center" wrapText="1"/>
    </xf>
    <xf numFmtId="190" fontId="90" fillId="26" borderId="14" xfId="0" applyNumberFormat="1" applyFont="1" applyFill="1" applyBorder="1" applyAlignment="1">
      <alignment horizontal="center"/>
    </xf>
    <xf numFmtId="0" fontId="43" fillId="26" borderId="14" xfId="0" applyFont="1" applyFill="1" applyBorder="1" applyAlignment="1" applyProtection="1">
      <alignment horizontal="center"/>
    </xf>
    <xf numFmtId="0" fontId="43" fillId="26" borderId="14" xfId="0" applyFont="1" applyFill="1" applyBorder="1" applyAlignment="1" applyProtection="1">
      <alignment horizontal="left" vertical="center" wrapText="1"/>
    </xf>
    <xf numFmtId="190" fontId="43" fillId="26" borderId="14" xfId="0" applyNumberFormat="1" applyFont="1" applyFill="1" applyBorder="1" applyAlignment="1"/>
    <xf numFmtId="190" fontId="43"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90" fontId="12" fillId="26" borderId="14" xfId="0" applyNumberFormat="1" applyFont="1" applyFill="1" applyBorder="1" applyAlignment="1"/>
    <xf numFmtId="0" fontId="90" fillId="26" borderId="15" xfId="0" applyFont="1" applyFill="1" applyBorder="1" applyAlignment="1" applyProtection="1">
      <alignment horizontal="center"/>
    </xf>
    <xf numFmtId="190" fontId="90" fillId="26" borderId="15" xfId="0" applyNumberFormat="1" applyFont="1" applyFill="1" applyBorder="1" applyAlignment="1">
      <alignment horizontal="center"/>
    </xf>
    <xf numFmtId="190" fontId="90" fillId="26" borderId="15" xfId="0" applyNumberFormat="1" applyFont="1" applyFill="1" applyBorder="1" applyAlignment="1">
      <alignment horizontal="center" wrapText="1"/>
    </xf>
    <xf numFmtId="0" fontId="94" fillId="26" borderId="0" xfId="0" applyFont="1" applyFill="1" applyAlignment="1">
      <alignment horizontal="left" indent="2"/>
    </xf>
    <xf numFmtId="190" fontId="90" fillId="26" borderId="13" xfId="0" applyNumberFormat="1" applyFont="1" applyFill="1" applyBorder="1" applyAlignment="1">
      <alignment horizontal="center"/>
    </xf>
    <xf numFmtId="0" fontId="94" fillId="26" borderId="0" xfId="0" applyFont="1" applyFill="1" applyBorder="1"/>
    <xf numFmtId="0" fontId="90" fillId="26" borderId="15" xfId="0" applyFont="1" applyFill="1" applyBorder="1" applyAlignment="1" applyProtection="1">
      <alignment vertical="center" wrapText="1"/>
    </xf>
    <xf numFmtId="0" fontId="92" fillId="26" borderId="14" xfId="0" applyFont="1" applyFill="1" applyBorder="1" applyAlignment="1" applyProtection="1">
      <alignment horizontal="center" vertical="center" wrapText="1"/>
    </xf>
    <xf numFmtId="0" fontId="95" fillId="26" borderId="0" xfId="0" applyFont="1" applyFill="1"/>
    <xf numFmtId="0" fontId="96" fillId="26" borderId="0" xfId="0" applyFont="1" applyFill="1"/>
    <xf numFmtId="0" fontId="97" fillId="26" borderId="0" xfId="0" applyFont="1" applyFill="1"/>
    <xf numFmtId="0" fontId="92" fillId="26" borderId="13" xfId="0" applyFont="1" applyFill="1" applyBorder="1" applyAlignment="1" applyProtection="1">
      <alignment horizontal="center"/>
      <protection hidden="1"/>
    </xf>
    <xf numFmtId="0" fontId="92" fillId="26" borderId="15" xfId="0" applyFont="1" applyFill="1" applyBorder="1" applyAlignment="1" applyProtection="1">
      <alignment horizontal="center"/>
      <protection hidden="1"/>
    </xf>
    <xf numFmtId="0" fontId="92" fillId="26" borderId="15" xfId="0" applyFont="1" applyFill="1" applyBorder="1" applyAlignment="1" applyProtection="1">
      <alignment vertical="center" wrapText="1"/>
    </xf>
    <xf numFmtId="0" fontId="90" fillId="26" borderId="14" xfId="0" applyFont="1" applyFill="1" applyBorder="1" applyAlignment="1" applyProtection="1">
      <alignment horizontal="center"/>
      <protection hidden="1"/>
    </xf>
    <xf numFmtId="0" fontId="90" fillId="26" borderId="15" xfId="0" applyFont="1" applyFill="1" applyBorder="1" applyAlignment="1" applyProtection="1">
      <alignment horizontal="center"/>
      <protection hidden="1"/>
    </xf>
    <xf numFmtId="0" fontId="48" fillId="26" borderId="0" xfId="399" applyFont="1" applyFill="1" applyBorder="1" applyAlignment="1" applyProtection="1">
      <alignment horizontal="left" vertical="center" wrapText="1"/>
      <protection hidden="1"/>
    </xf>
    <xf numFmtId="190" fontId="48" fillId="26" borderId="0" xfId="497" applyNumberFormat="1" applyFont="1" applyFill="1" applyBorder="1" applyAlignment="1" applyProtection="1">
      <alignment vertical="center"/>
    </xf>
    <xf numFmtId="190" fontId="45" fillId="26" borderId="0" xfId="0" applyNumberFormat="1" applyFont="1" applyFill="1"/>
    <xf numFmtId="203" fontId="45" fillId="26" borderId="0" xfId="0" applyNumberFormat="1" applyFont="1" applyFill="1"/>
    <xf numFmtId="0" fontId="38" fillId="26" borderId="11" xfId="0" applyFont="1" applyFill="1" applyBorder="1" applyAlignment="1">
      <alignment horizontal="center" vertical="center" wrapText="1"/>
    </xf>
    <xf numFmtId="0" fontId="38" fillId="26" borderId="11" xfId="0" applyFont="1" applyFill="1" applyBorder="1" applyAlignment="1">
      <alignment horizontal="center" vertical="center"/>
    </xf>
    <xf numFmtId="0" fontId="44" fillId="26" borderId="0" xfId="0" applyFont="1" applyFill="1" applyAlignment="1">
      <alignment horizontal="center" wrapText="1"/>
    </xf>
    <xf numFmtId="0" fontId="44" fillId="26" borderId="11" xfId="0" applyFont="1" applyFill="1" applyBorder="1" applyAlignment="1" applyProtection="1">
      <alignment horizontal="center"/>
    </xf>
    <xf numFmtId="0" fontId="44" fillId="26" borderId="11" xfId="0" applyFont="1" applyFill="1" applyBorder="1" applyAlignment="1" applyProtection="1">
      <alignment horizontal="center" vertical="center" wrapText="1"/>
    </xf>
    <xf numFmtId="4" fontId="44" fillId="26" borderId="11" xfId="0" applyNumberFormat="1" applyFont="1" applyFill="1" applyBorder="1" applyAlignment="1">
      <alignment horizontal="right" vertical="center" wrapText="1"/>
    </xf>
    <xf numFmtId="0" fontId="93" fillId="26" borderId="15" xfId="0" applyFont="1" applyFill="1" applyBorder="1" applyAlignment="1" applyProtection="1">
      <alignment vertical="center" wrapText="1"/>
    </xf>
    <xf numFmtId="0" fontId="44" fillId="26" borderId="11" xfId="0" applyFont="1" applyFill="1" applyBorder="1" applyAlignment="1" applyProtection="1">
      <alignment horizontal="center" vertical="center"/>
    </xf>
    <xf numFmtId="0" fontId="44" fillId="26" borderId="11" xfId="0" applyFont="1" applyFill="1" applyBorder="1" applyAlignment="1" applyProtection="1">
      <alignment vertical="center" wrapText="1"/>
    </xf>
    <xf numFmtId="4" fontId="83" fillId="26" borderId="11" xfId="0" applyNumberFormat="1" applyFont="1" applyFill="1" applyBorder="1" applyAlignment="1">
      <alignment horizontal="right"/>
    </xf>
    <xf numFmtId="4" fontId="83" fillId="26" borderId="11" xfId="0" applyNumberFormat="1" applyFont="1" applyFill="1" applyBorder="1" applyAlignment="1">
      <alignment horizontal="right" wrapText="1"/>
    </xf>
    <xf numFmtId="0" fontId="83" fillId="26" borderId="11" xfId="0" applyFont="1" applyFill="1" applyBorder="1" applyAlignment="1" applyProtection="1">
      <alignment horizontal="center"/>
    </xf>
    <xf numFmtId="0" fontId="83" fillId="26" borderId="11" xfId="0" applyFont="1" applyFill="1" applyBorder="1" applyAlignment="1" applyProtection="1">
      <alignment vertical="center" wrapText="1"/>
    </xf>
    <xf numFmtId="4" fontId="83" fillId="26" borderId="11" xfId="0" applyNumberFormat="1" applyFont="1" applyFill="1" applyBorder="1" applyAlignment="1">
      <alignment horizontal="right" vertical="center"/>
    </xf>
    <xf numFmtId="4" fontId="83" fillId="26" borderId="11" xfId="0" applyNumberFormat="1" applyFont="1" applyFill="1" applyBorder="1" applyAlignment="1">
      <alignment horizontal="right" vertical="center" wrapText="1"/>
    </xf>
    <xf numFmtId="0" fontId="83" fillId="26" borderId="11" xfId="0" applyFont="1" applyFill="1" applyBorder="1" applyAlignment="1" applyProtection="1">
      <alignment horizontal="center" vertical="center"/>
    </xf>
    <xf numFmtId="0" fontId="44" fillId="26" borderId="11" xfId="0" applyFont="1" applyFill="1" applyBorder="1" applyAlignment="1" applyProtection="1">
      <alignment horizontal="left" vertical="center" wrapText="1"/>
    </xf>
    <xf numFmtId="4" fontId="44" fillId="26" borderId="11" xfId="0" applyNumberFormat="1" applyFont="1" applyFill="1" applyBorder="1" applyAlignment="1">
      <alignment horizontal="right" wrapText="1"/>
    </xf>
    <xf numFmtId="0" fontId="83" fillId="26" borderId="11" xfId="0" applyFont="1" applyFill="1" applyBorder="1" applyAlignment="1" applyProtection="1">
      <alignment horizontal="left" wrapText="1"/>
    </xf>
    <xf numFmtId="0" fontId="47" fillId="26" borderId="11" xfId="0" applyFont="1" applyFill="1" applyBorder="1" applyAlignment="1" applyProtection="1">
      <alignment horizontal="center" vertical="top" wrapText="1"/>
    </xf>
    <xf numFmtId="0" fontId="47" fillId="26" borderId="11" xfId="0" applyFont="1" applyFill="1" applyBorder="1" applyAlignment="1" applyProtection="1">
      <alignment horizontal="left" vertical="top" wrapText="1"/>
    </xf>
    <xf numFmtId="0" fontId="92" fillId="26" borderId="12" xfId="0" applyFont="1" applyFill="1" applyBorder="1" applyAlignment="1" applyProtection="1">
      <alignment horizontal="center"/>
      <protection hidden="1"/>
    </xf>
    <xf numFmtId="0" fontId="92" fillId="26" borderId="12" xfId="0" applyFont="1" applyFill="1" applyBorder="1" applyAlignment="1" applyProtection="1">
      <alignment vertical="center" wrapText="1"/>
    </xf>
    <xf numFmtId="190" fontId="90" fillId="26" borderId="12" xfId="0" applyNumberFormat="1" applyFont="1" applyFill="1" applyBorder="1" applyAlignment="1">
      <alignment horizontal="center"/>
    </xf>
    <xf numFmtId="190" fontId="90" fillId="26" borderId="12" xfId="0" applyNumberFormat="1" applyFont="1" applyFill="1" applyBorder="1" applyAlignment="1">
      <alignment horizontal="center" wrapText="1"/>
    </xf>
    <xf numFmtId="0" fontId="83" fillId="26" borderId="11" xfId="0" applyFont="1" applyFill="1" applyBorder="1" applyAlignment="1" applyProtection="1">
      <alignment horizontal="center"/>
      <protection hidden="1"/>
    </xf>
    <xf numFmtId="0" fontId="90" fillId="26" borderId="12" xfId="0" applyFont="1" applyFill="1" applyBorder="1" applyAlignment="1" applyProtection="1">
      <alignment horizontal="center"/>
    </xf>
    <xf numFmtId="0" fontId="90" fillId="26" borderId="12" xfId="0" applyFont="1" applyFill="1" applyBorder="1" applyAlignment="1" applyProtection="1">
      <alignment vertical="center" wrapText="1"/>
    </xf>
    <xf numFmtId="0" fontId="44" fillId="26" borderId="11" xfId="0" applyFont="1" applyFill="1" applyBorder="1" applyAlignment="1" applyProtection="1">
      <alignment horizontal="left" vertical="center" wrapText="1"/>
      <protection hidden="1"/>
    </xf>
    <xf numFmtId="0" fontId="99" fillId="26" borderId="11" xfId="0" applyFont="1" applyFill="1" applyBorder="1"/>
    <xf numFmtId="0" fontId="48" fillId="26" borderId="11" xfId="399" applyFont="1" applyFill="1" applyBorder="1" applyAlignment="1" applyProtection="1">
      <alignment horizontal="left" vertical="center" wrapText="1"/>
      <protection hidden="1"/>
    </xf>
    <xf numFmtId="4" fontId="48" fillId="26" borderId="11" xfId="497" applyNumberFormat="1" applyFont="1" applyFill="1" applyBorder="1" applyAlignment="1" applyProtection="1">
      <alignment horizontal="right" vertical="center"/>
    </xf>
    <xf numFmtId="0" fontId="99" fillId="26" borderId="0" xfId="0" applyFont="1" applyFill="1" applyBorder="1"/>
    <xf numFmtId="190" fontId="48" fillId="0" borderId="0" xfId="497" applyNumberFormat="1" applyFont="1" applyFill="1" applyBorder="1" applyAlignment="1" applyProtection="1">
      <alignment vertical="center"/>
    </xf>
    <xf numFmtId="190" fontId="1" fillId="0" borderId="0" xfId="0" applyNumberFormat="1" applyFont="1" applyFill="1"/>
    <xf numFmtId="190" fontId="40" fillId="26" borderId="0" xfId="0" applyNumberFormat="1" applyFont="1" applyFill="1"/>
    <xf numFmtId="0" fontId="64" fillId="26" borderId="0" xfId="0" applyFont="1" applyFill="1" applyBorder="1" applyAlignment="1">
      <alignment horizontal="left"/>
    </xf>
    <xf numFmtId="0" fontId="44" fillId="26" borderId="0" xfId="0" applyFont="1" applyFill="1" applyBorder="1" applyAlignment="1">
      <alignment horizontal="left"/>
    </xf>
    <xf numFmtId="0" fontId="100" fillId="26" borderId="0" xfId="0" applyFont="1" applyFill="1"/>
    <xf numFmtId="49" fontId="83"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38"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49" fontId="83" fillId="26" borderId="11" xfId="0" applyNumberFormat="1" applyFont="1" applyFill="1" applyBorder="1" applyAlignment="1">
      <alignment horizontal="center" vertical="center"/>
    </xf>
    <xf numFmtId="49" fontId="84" fillId="26" borderId="11" xfId="0" applyNumberFormat="1" applyFont="1" applyFill="1" applyBorder="1" applyAlignment="1">
      <alignment horizontal="center" vertical="center" wrapText="1"/>
    </xf>
    <xf numFmtId="49" fontId="38" fillId="26" borderId="11" xfId="0" applyNumberFormat="1" applyFont="1" applyFill="1" applyBorder="1" applyAlignment="1">
      <alignment horizontal="center" vertical="center"/>
    </xf>
    <xf numFmtId="0" fontId="74" fillId="26" borderId="11" xfId="0" applyFont="1" applyFill="1" applyBorder="1" applyAlignment="1">
      <alignment horizontal="center" vertical="center" wrapText="1"/>
    </xf>
    <xf numFmtId="0" fontId="74" fillId="0" borderId="11" xfId="0" applyFont="1" applyBorder="1" applyAlignment="1">
      <alignment horizontal="center" vertical="center" wrapText="1"/>
    </xf>
    <xf numFmtId="0" fontId="83"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8" fillId="26" borderId="11" xfId="0" applyNumberFormat="1" applyFont="1" applyFill="1" applyBorder="1" applyAlignment="1">
      <alignment vertical="top" wrapText="1"/>
    </xf>
    <xf numFmtId="4" fontId="4" fillId="26" borderId="11" xfId="0" applyNumberFormat="1" applyFont="1" applyFill="1" applyBorder="1"/>
    <xf numFmtId="4" fontId="38"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71" fillId="26" borderId="11" xfId="0" applyNumberFormat="1" applyFont="1" applyFill="1" applyBorder="1" applyAlignment="1">
      <alignment horizontal="right" vertical="top" wrapText="1"/>
    </xf>
    <xf numFmtId="4" fontId="36"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7" fillId="26" borderId="11" xfId="0" applyNumberFormat="1" applyFont="1" applyFill="1" applyBorder="1" applyAlignment="1">
      <alignment vertical="center" wrapText="1"/>
    </xf>
    <xf numFmtId="4" fontId="87" fillId="0" borderId="11" xfId="0" applyNumberFormat="1" applyFont="1" applyFill="1" applyBorder="1" applyAlignment="1">
      <alignment horizontal="right" vertical="center" wrapText="1"/>
    </xf>
    <xf numFmtId="4" fontId="87" fillId="0" borderId="11" xfId="0" applyNumberFormat="1" applyFont="1" applyFill="1" applyBorder="1" applyAlignment="1">
      <alignment vertical="center" wrapText="1"/>
    </xf>
    <xf numFmtId="190" fontId="38"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71" fillId="26" borderId="11" xfId="0" applyNumberFormat="1" applyFont="1" applyFill="1" applyBorder="1" applyAlignment="1">
      <alignment horizontal="center" vertical="center" wrapText="1"/>
    </xf>
    <xf numFmtId="0" fontId="74" fillId="26" borderId="11" xfId="0" applyFont="1" applyFill="1" applyBorder="1" applyAlignment="1">
      <alignment horizontal="center" vertical="top" wrapText="1"/>
    </xf>
    <xf numFmtId="190" fontId="36" fillId="26" borderId="11" xfId="0" applyNumberFormat="1" applyFont="1" applyFill="1" applyBorder="1" applyAlignment="1">
      <alignment horizontal="center" vertical="center" wrapText="1"/>
    </xf>
    <xf numFmtId="190" fontId="83"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5" fillId="26" borderId="11" xfId="0" applyNumberFormat="1" applyFont="1" applyFill="1" applyBorder="1" applyAlignment="1">
      <alignment horizontal="center" vertical="center" wrapText="1"/>
    </xf>
    <xf numFmtId="0" fontId="73"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35" fillId="26" borderId="11" xfId="0" applyFont="1" applyFill="1" applyBorder="1" applyAlignment="1">
      <alignment horizontal="center" vertical="top" wrapText="1"/>
    </xf>
    <xf numFmtId="190" fontId="71" fillId="0" borderId="11" xfId="0" applyNumberFormat="1" applyFont="1" applyFill="1" applyBorder="1" applyAlignment="1">
      <alignment horizontal="center" vertical="center" wrapText="1"/>
    </xf>
    <xf numFmtId="0" fontId="77" fillId="26"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77" fillId="0" borderId="11" xfId="0" applyFont="1" applyBorder="1" applyAlignment="1">
      <alignment horizontal="center" vertical="center" wrapText="1"/>
    </xf>
    <xf numFmtId="0" fontId="38" fillId="0" borderId="11" xfId="0" applyFont="1" applyBorder="1" applyAlignment="1">
      <alignment horizontal="center" vertical="center" wrapText="1"/>
    </xf>
    <xf numFmtId="190" fontId="74" fillId="0" borderId="11" xfId="0" applyNumberFormat="1" applyFont="1" applyBorder="1" applyAlignment="1">
      <alignment horizontal="center" vertical="center" wrapText="1"/>
    </xf>
    <xf numFmtId="0" fontId="73" fillId="26" borderId="11" xfId="0" applyFont="1" applyFill="1" applyBorder="1" applyAlignment="1">
      <alignment horizontal="center" vertical="top" wrapText="1"/>
    </xf>
    <xf numFmtId="0" fontId="32" fillId="26" borderId="11" xfId="0" applyFont="1" applyFill="1" applyBorder="1" applyAlignment="1">
      <alignment horizontal="center" vertical="top" wrapText="1"/>
    </xf>
    <xf numFmtId="0" fontId="38" fillId="26" borderId="11" xfId="0" applyNumberFormat="1" applyFont="1" applyFill="1" applyBorder="1" applyAlignment="1">
      <alignment horizontal="center" vertical="center" wrapText="1"/>
    </xf>
    <xf numFmtId="0" fontId="73" fillId="0" borderId="11" xfId="0" applyFont="1" applyBorder="1" applyAlignment="1">
      <alignment horizontal="center" vertical="center" wrapText="1"/>
    </xf>
    <xf numFmtId="0" fontId="77" fillId="26" borderId="11" xfId="0" applyFont="1" applyFill="1" applyBorder="1" applyAlignment="1">
      <alignment horizontal="center" vertical="top" wrapText="1"/>
    </xf>
    <xf numFmtId="0" fontId="71" fillId="26" borderId="11" xfId="0"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73" fillId="0" borderId="11" xfId="0" applyFont="1" applyBorder="1" applyAlignment="1">
      <alignment horizontal="center" vertical="top" wrapText="1"/>
    </xf>
    <xf numFmtId="0" fontId="33" fillId="26" borderId="11" xfId="0" applyFont="1" applyFill="1" applyBorder="1" applyAlignment="1">
      <alignment horizontal="center" vertical="top" wrapText="1"/>
    </xf>
    <xf numFmtId="0" fontId="78" fillId="26" borderId="11" xfId="0" applyFont="1" applyFill="1" applyBorder="1" applyAlignment="1">
      <alignment horizontal="center" vertical="center" wrapText="1"/>
    </xf>
    <xf numFmtId="190" fontId="38" fillId="0" borderId="11" xfId="0" applyNumberFormat="1" applyFont="1" applyBorder="1" applyAlignment="1">
      <alignment horizontal="center" vertical="center" wrapText="1"/>
    </xf>
    <xf numFmtId="0" fontId="38" fillId="26" borderId="11" xfId="0" applyFont="1" applyFill="1" applyBorder="1" applyAlignment="1" applyProtection="1">
      <alignment horizontal="center" vertical="center" wrapText="1"/>
    </xf>
    <xf numFmtId="0" fontId="38" fillId="0" borderId="11" xfId="0" applyFont="1" applyFill="1" applyBorder="1" applyAlignment="1">
      <alignment horizontal="center" vertical="center" wrapText="1"/>
    </xf>
    <xf numFmtId="4" fontId="73" fillId="26" borderId="11" xfId="0" applyNumberFormat="1" applyFont="1" applyFill="1" applyBorder="1" applyAlignment="1">
      <alignment horizontal="center" vertical="center" wrapText="1"/>
    </xf>
    <xf numFmtId="0" fontId="86" fillId="26" borderId="11" xfId="0" applyFont="1" applyFill="1" applyBorder="1" applyAlignment="1">
      <alignment horizontal="center" vertical="top" wrapText="1"/>
    </xf>
    <xf numFmtId="0" fontId="75" fillId="26" borderId="11" xfId="0" applyFont="1" applyFill="1" applyBorder="1" applyAlignment="1">
      <alignment horizontal="center" vertical="center" wrapText="1"/>
    </xf>
    <xf numFmtId="4" fontId="9" fillId="26" borderId="11" xfId="0" applyNumberFormat="1" applyFont="1" applyFill="1" applyBorder="1" applyAlignment="1">
      <alignment horizontal="right" vertical="center" wrapText="1"/>
    </xf>
    <xf numFmtId="49" fontId="44" fillId="26" borderId="11" xfId="0" applyNumberFormat="1" applyFont="1" applyFill="1" applyBorder="1" applyAlignment="1">
      <alignment horizontal="center" vertical="center" wrapText="1"/>
    </xf>
    <xf numFmtId="49" fontId="83" fillId="0" borderId="11" xfId="0" applyNumberFormat="1" applyFont="1" applyBorder="1" applyAlignment="1">
      <alignment horizontal="center" vertical="center" wrapText="1"/>
    </xf>
    <xf numFmtId="190" fontId="126" fillId="26" borderId="11" xfId="0" applyNumberFormat="1" applyFont="1" applyFill="1" applyBorder="1" applyAlignment="1">
      <alignment horizontal="center" vertical="center" wrapText="1"/>
    </xf>
    <xf numFmtId="190" fontId="127" fillId="26" borderId="11" xfId="0" applyNumberFormat="1" applyFont="1" applyFill="1" applyBorder="1" applyAlignment="1">
      <alignment horizontal="center" vertical="center" wrapText="1"/>
    </xf>
    <xf numFmtId="0" fontId="125" fillId="26" borderId="11" xfId="0" applyFont="1" applyFill="1" applyBorder="1" applyAlignment="1">
      <alignment horizontal="center" vertical="center" wrapText="1"/>
    </xf>
    <xf numFmtId="0" fontId="51" fillId="26" borderId="0" xfId="0" applyFont="1" applyFill="1" applyBorder="1"/>
    <xf numFmtId="190" fontId="51" fillId="26" borderId="0" xfId="0" applyNumberFormat="1" applyFont="1" applyFill="1" applyBorder="1" applyAlignment="1">
      <alignment vertical="top" wrapText="1"/>
    </xf>
    <xf numFmtId="0" fontId="128" fillId="26" borderId="0" xfId="0" applyFont="1" applyFill="1" applyBorder="1"/>
    <xf numFmtId="0" fontId="128" fillId="26" borderId="0" xfId="0" applyFont="1" applyFill="1"/>
    <xf numFmtId="0" fontId="9" fillId="26" borderId="0" xfId="0" applyFont="1" applyFill="1"/>
    <xf numFmtId="190" fontId="36"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8"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129" fillId="26" borderId="11" xfId="0" applyNumberFormat="1" applyFont="1" applyFill="1" applyBorder="1" applyAlignment="1">
      <alignment horizontal="center" vertical="center" wrapText="1"/>
    </xf>
    <xf numFmtId="4" fontId="4" fillId="26" borderId="0" xfId="0" applyNumberFormat="1" applyFont="1" applyFill="1"/>
    <xf numFmtId="0" fontId="38" fillId="0" borderId="11" xfId="0" applyFont="1" applyFill="1" applyBorder="1" applyAlignment="1" applyProtection="1">
      <alignment horizontal="center" vertical="center" wrapText="1"/>
    </xf>
    <xf numFmtId="1" fontId="38" fillId="0" borderId="14" xfId="0" applyNumberFormat="1" applyFont="1" applyBorder="1" applyAlignment="1">
      <alignment horizontal="center" wrapText="1"/>
    </xf>
    <xf numFmtId="0" fontId="134" fillId="26" borderId="0" xfId="0" applyFont="1" applyFill="1" applyBorder="1"/>
    <xf numFmtId="190" fontId="134" fillId="26" borderId="0" xfId="0" applyNumberFormat="1" applyFont="1" applyFill="1" applyBorder="1" applyAlignment="1">
      <alignment vertical="top" wrapText="1"/>
    </xf>
    <xf numFmtId="0" fontId="135" fillId="26" borderId="0" xfId="0" applyFont="1" applyFill="1" applyBorder="1"/>
    <xf numFmtId="0" fontId="135" fillId="26" borderId="0" xfId="0" applyFont="1" applyFill="1"/>
    <xf numFmtId="0" fontId="36" fillId="26" borderId="0" xfId="0" applyFont="1" applyFill="1"/>
    <xf numFmtId="4" fontId="83"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83" fillId="0" borderId="14" xfId="0" applyNumberFormat="1" applyFont="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83" fillId="0" borderId="11" xfId="0" applyNumberFormat="1" applyFont="1" applyFill="1" applyBorder="1" applyAlignment="1">
      <alignment horizontal="right" vertical="center" wrapText="1"/>
    </xf>
    <xf numFmtId="0" fontId="84" fillId="0" borderId="11" xfId="0" applyFont="1" applyBorder="1" applyAlignment="1">
      <alignment horizontal="center" vertical="center" wrapText="1"/>
    </xf>
    <xf numFmtId="0" fontId="83" fillId="26" borderId="11" xfId="0" applyNumberFormat="1" applyFont="1" applyFill="1" applyBorder="1" applyAlignment="1">
      <alignment horizontal="center" vertical="center" wrapText="1"/>
    </xf>
    <xf numFmtId="190" fontId="48" fillId="26" borderId="11" xfId="0" applyNumberFormat="1" applyFont="1" applyFill="1" applyBorder="1" applyAlignment="1">
      <alignment horizontal="center" vertical="center" wrapText="1"/>
    </xf>
    <xf numFmtId="49" fontId="83" fillId="0" borderId="11" xfId="0" applyNumberFormat="1" applyFont="1" applyFill="1" applyBorder="1" applyAlignment="1">
      <alignment horizontal="center" vertical="center" wrapText="1"/>
    </xf>
    <xf numFmtId="4" fontId="83" fillId="26" borderId="11" xfId="0" applyNumberFormat="1" applyFont="1" applyFill="1" applyBorder="1" applyAlignment="1">
      <alignment horizontal="center" vertical="center" wrapText="1"/>
    </xf>
    <xf numFmtId="4" fontId="45" fillId="26" borderId="0" xfId="0" applyNumberFormat="1" applyFont="1" applyFill="1"/>
    <xf numFmtId="1" fontId="83" fillId="0" borderId="15" xfId="0" applyNumberFormat="1" applyFont="1" applyBorder="1" applyAlignment="1">
      <alignment horizontal="center" vertical="center" wrapText="1"/>
    </xf>
    <xf numFmtId="1" fontId="83" fillId="0" borderId="11" xfId="0" applyNumberFormat="1" applyFont="1" applyBorder="1" applyAlignment="1">
      <alignment horizontal="center" vertical="center" wrapText="1"/>
    </xf>
    <xf numFmtId="0" fontId="43" fillId="26" borderId="12" xfId="0" applyFont="1" applyFill="1" applyBorder="1" applyAlignment="1" applyProtection="1">
      <alignment horizontal="center" vertical="center" wrapText="1"/>
    </xf>
    <xf numFmtId="0" fontId="90" fillId="26" borderId="13" xfId="0" applyFont="1" applyFill="1" applyBorder="1" applyAlignment="1" applyProtection="1">
      <alignment horizontal="center"/>
    </xf>
    <xf numFmtId="0" fontId="90" fillId="26" borderId="13" xfId="0" applyFont="1" applyFill="1" applyBorder="1" applyAlignment="1" applyProtection="1">
      <alignment vertical="center" wrapText="1"/>
    </xf>
    <xf numFmtId="3" fontId="83" fillId="0" borderId="14" xfId="0" applyNumberFormat="1" applyFont="1" applyBorder="1"/>
    <xf numFmtId="0" fontId="137" fillId="26" borderId="0" xfId="0" applyFont="1" applyFill="1"/>
    <xf numFmtId="4" fontId="97" fillId="26" borderId="0" xfId="0" applyNumberFormat="1" applyFont="1" applyFill="1"/>
    <xf numFmtId="0" fontId="89" fillId="26" borderId="0" xfId="0" applyFont="1" applyFill="1" applyAlignment="1">
      <alignment horizontal="center" wrapText="1"/>
    </xf>
    <xf numFmtId="0" fontId="91" fillId="26" borderId="0" xfId="0" applyFont="1" applyFill="1" applyAlignment="1">
      <alignment horizontal="center" vertical="top"/>
    </xf>
    <xf numFmtId="190" fontId="44" fillId="0" borderId="11" xfId="0" applyNumberFormat="1" applyFont="1" applyFill="1" applyBorder="1" applyAlignment="1">
      <alignment horizontal="center" vertical="center" wrapText="1"/>
    </xf>
    <xf numFmtId="0" fontId="83" fillId="0" borderId="11" xfId="0" applyFont="1" applyFill="1" applyBorder="1" applyAlignment="1">
      <alignment horizontal="center" vertical="center" wrapText="1"/>
    </xf>
    <xf numFmtId="0" fontId="83" fillId="0" borderId="11" xfId="0" applyFont="1" applyFill="1" applyBorder="1" applyAlignment="1" applyProtection="1">
      <alignment horizontal="center" vertical="center" wrapText="1"/>
    </xf>
    <xf numFmtId="4" fontId="83"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8" fillId="0" borderId="11" xfId="0" applyFont="1" applyBorder="1" applyAlignment="1">
      <alignment horizontal="center" vertical="center" wrapText="1"/>
    </xf>
    <xf numFmtId="4" fontId="44" fillId="0" borderId="11" xfId="0" applyNumberFormat="1" applyFont="1" applyFill="1" applyBorder="1" applyAlignment="1">
      <alignment horizontal="right" vertical="center" wrapText="1"/>
    </xf>
    <xf numFmtId="1" fontId="138" fillId="0" borderId="14"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1" fillId="26" borderId="0" xfId="0" applyNumberFormat="1" applyFont="1" applyFill="1" applyBorder="1" applyAlignment="1">
      <alignment vertical="center"/>
    </xf>
    <xf numFmtId="4" fontId="7" fillId="26" borderId="0" xfId="0" applyNumberFormat="1" applyFont="1" applyFill="1"/>
    <xf numFmtId="4" fontId="140" fillId="26" borderId="0" xfId="0" applyNumberFormat="1" applyFont="1" applyFill="1" applyBorder="1" applyAlignment="1">
      <alignment horizontal="center" vertical="center" wrapText="1"/>
    </xf>
    <xf numFmtId="0" fontId="68" fillId="26" borderId="0" xfId="0" applyFont="1" applyFill="1" applyAlignment="1">
      <alignment horizontal="center"/>
    </xf>
    <xf numFmtId="4" fontId="124" fillId="26" borderId="11" xfId="0" applyNumberFormat="1" applyFont="1" applyFill="1" applyBorder="1" applyAlignment="1">
      <alignment vertical="top" wrapText="1"/>
    </xf>
    <xf numFmtId="190" fontId="84" fillId="0" borderId="11" xfId="0" applyNumberFormat="1" applyFont="1" applyBorder="1" applyAlignment="1">
      <alignment horizontal="center" vertical="center" wrapText="1"/>
    </xf>
    <xf numFmtId="1" fontId="138" fillId="0" borderId="14" xfId="0" applyNumberFormat="1" applyFont="1" applyBorder="1" applyAlignment="1">
      <alignment horizontal="center" vertical="center" wrapText="1"/>
    </xf>
    <xf numFmtId="0" fontId="141" fillId="26" borderId="0" xfId="0" applyFont="1" applyFill="1"/>
    <xf numFmtId="190" fontId="141" fillId="26" borderId="0" xfId="0" applyNumberFormat="1" applyFont="1" applyFill="1"/>
    <xf numFmtId="0" fontId="142" fillId="26" borderId="0" xfId="0" applyFont="1" applyFill="1"/>
    <xf numFmtId="0" fontId="143" fillId="26" borderId="0" xfId="0" applyFont="1" applyFill="1" applyAlignment="1">
      <alignment horizontal="center" wrapText="1"/>
    </xf>
    <xf numFmtId="0" fontId="142" fillId="26" borderId="0" xfId="0" applyFont="1" applyFill="1" applyBorder="1"/>
    <xf numFmtId="0" fontId="43" fillId="26" borderId="12" xfId="0" applyFont="1" applyFill="1" applyBorder="1" applyAlignment="1" applyProtection="1">
      <alignment horizontal="center"/>
    </xf>
    <xf numFmtId="190" fontId="43" fillId="26" borderId="12" xfId="0" applyNumberFormat="1" applyFont="1" applyFill="1" applyBorder="1" applyAlignment="1"/>
    <xf numFmtId="190" fontId="43" fillId="26" borderId="12" xfId="0" applyNumberFormat="1" applyFont="1" applyFill="1" applyBorder="1" applyAlignment="1">
      <alignment wrapText="1"/>
    </xf>
    <xf numFmtId="0" fontId="83" fillId="26" borderId="16" xfId="0" applyFont="1" applyFill="1" applyBorder="1" applyAlignment="1" applyProtection="1">
      <alignment horizontal="center"/>
    </xf>
    <xf numFmtId="0" fontId="83" fillId="26" borderId="16" xfId="0" applyFont="1" applyFill="1" applyBorder="1" applyAlignment="1" applyProtection="1">
      <alignment vertical="center" wrapText="1"/>
    </xf>
    <xf numFmtId="4" fontId="83" fillId="26" borderId="16" xfId="0" applyNumberFormat="1" applyFont="1" applyFill="1" applyBorder="1" applyAlignment="1">
      <alignment horizontal="right"/>
    </xf>
    <xf numFmtId="4" fontId="83" fillId="26" borderId="16" xfId="0" applyNumberFormat="1" applyFont="1" applyFill="1" applyBorder="1" applyAlignment="1">
      <alignment horizontal="right" wrapText="1"/>
    </xf>
    <xf numFmtId="0" fontId="93" fillId="26" borderId="13" xfId="0" applyFont="1" applyFill="1" applyBorder="1" applyAlignment="1" applyProtection="1">
      <alignment vertical="center" wrapText="1"/>
    </xf>
    <xf numFmtId="190" fontId="83" fillId="26" borderId="11" xfId="0" applyNumberFormat="1" applyFont="1" applyFill="1" applyBorder="1" applyAlignment="1">
      <alignment horizontal="center" wrapText="1"/>
    </xf>
    <xf numFmtId="190" fontId="83" fillId="26" borderId="11" xfId="0" applyNumberFormat="1" applyFont="1" applyFill="1" applyBorder="1" applyAlignment="1">
      <alignment horizontal="right" wrapText="1"/>
    </xf>
    <xf numFmtId="190" fontId="83" fillId="26" borderId="11" xfId="0" applyNumberFormat="1" applyFont="1" applyFill="1" applyBorder="1" applyAlignment="1">
      <alignment horizontal="center"/>
    </xf>
    <xf numFmtId="190" fontId="83" fillId="26" borderId="11" xfId="0" applyNumberFormat="1" applyFont="1" applyFill="1" applyBorder="1" applyAlignment="1">
      <alignment horizontal="right"/>
    </xf>
    <xf numFmtId="0" fontId="124" fillId="26" borderId="11" xfId="0" applyFont="1" applyFill="1" applyBorder="1" applyAlignment="1" applyProtection="1">
      <alignment vertical="center" wrapText="1"/>
    </xf>
    <xf numFmtId="4" fontId="6" fillId="26" borderId="0" xfId="0" applyNumberFormat="1" applyFont="1" applyFill="1" applyBorder="1" applyAlignment="1">
      <alignment vertical="center"/>
    </xf>
    <xf numFmtId="0" fontId="84" fillId="0" borderId="11" xfId="0" applyFont="1" applyFill="1" applyBorder="1" applyAlignment="1">
      <alignment horizontal="center" vertical="center" wrapText="1"/>
    </xf>
    <xf numFmtId="0" fontId="84" fillId="0" borderId="17" xfId="0" applyFont="1" applyFill="1" applyBorder="1" applyAlignment="1">
      <alignment horizontal="center" vertical="center" wrapText="1"/>
    </xf>
    <xf numFmtId="190" fontId="38" fillId="26" borderId="17" xfId="0" applyNumberFormat="1" applyFont="1" applyFill="1" applyBorder="1" applyAlignment="1">
      <alignment horizontal="center" vertical="center" wrapText="1"/>
    </xf>
    <xf numFmtId="0" fontId="145" fillId="26" borderId="0" xfId="0" applyFont="1" applyFill="1"/>
    <xf numFmtId="4" fontId="146" fillId="26" borderId="0" xfId="0" applyNumberFormat="1" applyFont="1" applyFill="1" applyBorder="1" applyAlignment="1">
      <alignment vertical="center"/>
    </xf>
    <xf numFmtId="4" fontId="147" fillId="26" borderId="0" xfId="0" applyNumberFormat="1" applyFont="1" applyFill="1" applyBorder="1" applyAlignment="1">
      <alignment horizontal="center" vertical="center" wrapText="1"/>
    </xf>
    <xf numFmtId="190" fontId="63" fillId="26" borderId="0" xfId="0" applyNumberFormat="1" applyFont="1" applyFill="1" applyBorder="1" applyAlignment="1">
      <alignment vertical="top" wrapText="1"/>
    </xf>
    <xf numFmtId="1" fontId="138" fillId="0" borderId="11" xfId="0" applyNumberFormat="1" applyFont="1" applyBorder="1" applyAlignment="1">
      <alignment horizontal="center" vertical="center" wrapText="1"/>
    </xf>
    <xf numFmtId="0" fontId="81" fillId="26" borderId="0" xfId="0" applyFont="1" applyFill="1" applyAlignment="1">
      <alignment horizontal="left" vertical="center" wrapText="1"/>
    </xf>
    <xf numFmtId="0" fontId="144" fillId="26" borderId="0" xfId="0" applyFont="1" applyFill="1" applyBorder="1" applyAlignment="1">
      <alignment horizontal="left"/>
    </xf>
    <xf numFmtId="0" fontId="144" fillId="26" borderId="0" xfId="0" applyFont="1" applyFill="1" applyAlignment="1">
      <alignment horizontal="center"/>
    </xf>
    <xf numFmtId="0" fontId="144"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49" fillId="26" borderId="0" xfId="0" applyFont="1" applyFill="1" applyBorder="1"/>
    <xf numFmtId="49" fontId="9" fillId="26" borderId="16" xfId="0" applyNumberFormat="1" applyFont="1" applyFill="1" applyBorder="1" applyAlignment="1">
      <alignment horizontal="center" vertical="center" wrapText="1"/>
    </xf>
    <xf numFmtId="4" fontId="4" fillId="26" borderId="17" xfId="0" applyNumberFormat="1" applyFont="1" applyFill="1" applyBorder="1" applyAlignment="1">
      <alignment vertical="top" wrapText="1"/>
    </xf>
    <xf numFmtId="4" fontId="4" fillId="26" borderId="16" xfId="0" applyNumberFormat="1" applyFont="1" applyFill="1" applyBorder="1" applyAlignment="1">
      <alignment vertical="top" wrapText="1"/>
    </xf>
    <xf numFmtId="190" fontId="83" fillId="26" borderId="17" xfId="0" applyNumberFormat="1" applyFont="1" applyFill="1" applyBorder="1" applyAlignment="1">
      <alignment horizontal="center" vertical="center" wrapText="1"/>
    </xf>
    <xf numFmtId="190" fontId="83" fillId="0" borderId="11" xfId="0" applyNumberFormat="1" applyFont="1" applyFill="1" applyBorder="1" applyAlignment="1">
      <alignment horizontal="center" vertical="center" wrapText="1"/>
    </xf>
    <xf numFmtId="0" fontId="74" fillId="26" borderId="16" xfId="0" applyFont="1" applyFill="1" applyBorder="1" applyAlignment="1">
      <alignment horizontal="center" vertical="center" wrapText="1"/>
    </xf>
    <xf numFmtId="4" fontId="36" fillId="26" borderId="16" xfId="0" applyNumberFormat="1" applyFont="1" applyFill="1" applyBorder="1" applyAlignment="1">
      <alignment horizontal="right" vertical="center" wrapText="1"/>
    </xf>
    <xf numFmtId="4" fontId="38" fillId="26" borderId="16" xfId="0" applyNumberFormat="1" applyFont="1" applyFill="1" applyBorder="1" applyAlignment="1">
      <alignment horizontal="right" vertical="center" wrapText="1"/>
    </xf>
    <xf numFmtId="49" fontId="9" fillId="0" borderId="11" xfId="0" applyNumberFormat="1" applyFont="1" applyFill="1" applyBorder="1" applyAlignment="1">
      <alignment horizontal="center" vertical="center" wrapText="1"/>
    </xf>
    <xf numFmtId="4" fontId="38" fillId="26" borderId="16" xfId="0" applyNumberFormat="1" applyFont="1" applyFill="1" applyBorder="1" applyAlignment="1">
      <alignment vertical="center" wrapText="1"/>
    </xf>
    <xf numFmtId="49" fontId="36" fillId="26" borderId="16" xfId="0" applyNumberFormat="1" applyFont="1" applyFill="1" applyBorder="1" applyAlignment="1">
      <alignment horizontal="center" vertical="center" wrapText="1"/>
    </xf>
    <xf numFmtId="4" fontId="38" fillId="26" borderId="17" xfId="0" applyNumberFormat="1" applyFont="1" applyFill="1" applyBorder="1" applyAlignment="1">
      <alignment vertical="center" wrapText="1"/>
    </xf>
    <xf numFmtId="4" fontId="37" fillId="26" borderId="16" xfId="0" applyNumberFormat="1" applyFont="1" applyFill="1" applyBorder="1" applyAlignment="1">
      <alignment horizontal="right" vertical="center" wrapText="1"/>
    </xf>
    <xf numFmtId="4" fontId="36" fillId="26" borderId="17" xfId="0" applyNumberFormat="1" applyFont="1" applyFill="1" applyBorder="1" applyAlignment="1">
      <alignment vertical="center" wrapText="1"/>
    </xf>
    <xf numFmtId="0" fontId="8" fillId="0" borderId="11" xfId="0" applyFont="1" applyBorder="1" applyAlignment="1">
      <alignment horizontal="center" vertical="center" wrapText="1"/>
    </xf>
    <xf numFmtId="0" fontId="38" fillId="26" borderId="16" xfId="0" applyFont="1" applyFill="1" applyBorder="1" applyAlignment="1">
      <alignment horizontal="center" vertical="center" wrapText="1"/>
    </xf>
    <xf numFmtId="0" fontId="0" fillId="26" borderId="0" xfId="0" applyFill="1" applyAlignment="1">
      <alignment horizontal="center"/>
    </xf>
    <xf numFmtId="0" fontId="0" fillId="26" borderId="0" xfId="0" applyFill="1"/>
    <xf numFmtId="0" fontId="144" fillId="26" borderId="0" xfId="0" applyFont="1" applyFill="1" applyAlignment="1">
      <alignment horizontal="center" vertical="center" wrapText="1"/>
    </xf>
    <xf numFmtId="0" fontId="144" fillId="26" borderId="0" xfId="0" applyFont="1" applyFill="1" applyAlignment="1">
      <alignment horizontal="left" vertical="center" wrapText="1"/>
    </xf>
    <xf numFmtId="0" fontId="82" fillId="26" borderId="0" xfId="0" applyFont="1" applyFill="1" applyAlignment="1">
      <alignment horizontal="center" vertical="center" wrapText="1"/>
    </xf>
    <xf numFmtId="0" fontId="12" fillId="26" borderId="0" xfId="0" applyFont="1" applyFill="1" applyAlignment="1">
      <alignment horizontal="center"/>
    </xf>
    <xf numFmtId="0" fontId="151" fillId="26" borderId="0" xfId="0" applyFont="1" applyFill="1" applyAlignment="1">
      <alignment horizontal="center" vertical="center" wrapText="1"/>
    </xf>
    <xf numFmtId="0" fontId="152" fillId="26" borderId="0" xfId="0" applyFont="1" applyFill="1" applyBorder="1" applyAlignment="1">
      <alignment horizontal="center" vertical="center" wrapText="1"/>
    </xf>
    <xf numFmtId="0" fontId="153" fillId="26" borderId="0" xfId="0" applyFont="1" applyFill="1" applyBorder="1" applyAlignment="1">
      <alignment horizontal="center" vertical="center" wrapText="1"/>
    </xf>
    <xf numFmtId="0" fontId="156" fillId="0" borderId="0" xfId="0" applyFont="1"/>
    <xf numFmtId="4" fontId="158" fillId="26" borderId="11" xfId="0" applyNumberFormat="1" applyFont="1" applyFill="1" applyBorder="1" applyAlignment="1">
      <alignment horizontal="center" vertical="center" wrapText="1"/>
    </xf>
    <xf numFmtId="0" fontId="155" fillId="0" borderId="11" xfId="0" applyFont="1" applyFill="1" applyBorder="1" applyAlignment="1">
      <alignment horizontal="center" vertical="center" wrapText="1"/>
    </xf>
    <xf numFmtId="0" fontId="159" fillId="0" borderId="0" xfId="0" applyFont="1" applyFill="1"/>
    <xf numFmtId="0" fontId="154" fillId="26" borderId="11" xfId="0" applyFont="1" applyFill="1" applyBorder="1" applyAlignment="1">
      <alignment horizontal="center"/>
    </xf>
    <xf numFmtId="0" fontId="154" fillId="26" borderId="11" xfId="0" applyFont="1" applyFill="1" applyBorder="1" applyAlignment="1">
      <alignment horizontal="center" vertical="center"/>
    </xf>
    <xf numFmtId="0" fontId="144" fillId="26" borderId="11" xfId="0" applyFont="1" applyFill="1" applyBorder="1" applyAlignment="1">
      <alignment horizontal="center" vertical="center"/>
    </xf>
    <xf numFmtId="0" fontId="154" fillId="0" borderId="11" xfId="0" applyFont="1" applyFill="1" applyBorder="1" applyAlignment="1">
      <alignment horizontal="center" vertical="center" wrapText="1"/>
    </xf>
    <xf numFmtId="0" fontId="1" fillId="0" borderId="0" xfId="0" applyFont="1"/>
    <xf numFmtId="0" fontId="154" fillId="0" borderId="11" xfId="0" applyFont="1" applyBorder="1" applyAlignment="1">
      <alignment horizontal="center" vertical="center" wrapText="1"/>
    </xf>
    <xf numFmtId="4" fontId="154" fillId="0" borderId="11" xfId="0" applyNumberFormat="1" applyFont="1" applyBorder="1"/>
    <xf numFmtId="4" fontId="154" fillId="0" borderId="11" xfId="0" applyNumberFormat="1" applyFont="1" applyBorder="1" applyAlignment="1">
      <alignment horizontal="right"/>
    </xf>
    <xf numFmtId="4" fontId="160" fillId="0" borderId="0" xfId="0" applyNumberFormat="1" applyFont="1"/>
    <xf numFmtId="191" fontId="160" fillId="0" borderId="0" xfId="0" applyNumberFormat="1" applyFont="1"/>
    <xf numFmtId="190" fontId="0" fillId="0" borderId="0" xfId="0" applyNumberFormat="1"/>
    <xf numFmtId="190" fontId="160" fillId="0" borderId="0" xfId="0" applyNumberFormat="1" applyFont="1"/>
    <xf numFmtId="0" fontId="160" fillId="0" borderId="0" xfId="0" applyFont="1"/>
    <xf numFmtId="0" fontId="154" fillId="0" borderId="11" xfId="0" applyNumberFormat="1" applyFont="1" applyBorder="1" applyAlignment="1">
      <alignment horizontal="center" vertical="center" wrapText="1"/>
    </xf>
    <xf numFmtId="0" fontId="152" fillId="0" borderId="11" xfId="0" applyFont="1" applyBorder="1" applyAlignment="1">
      <alignment horizontal="center" vertical="center"/>
    </xf>
    <xf numFmtId="0" fontId="154" fillId="0" borderId="11" xfId="0" applyFont="1" applyFill="1" applyBorder="1" applyAlignment="1">
      <alignment horizontal="left" vertical="center" wrapText="1"/>
    </xf>
    <xf numFmtId="4" fontId="154" fillId="0" borderId="11" xfId="0" applyNumberFormat="1" applyFont="1" applyBorder="1" applyAlignment="1">
      <alignment horizontal="right" vertical="center"/>
    </xf>
    <xf numFmtId="4" fontId="152" fillId="0" borderId="11" xfId="0" applyNumberFormat="1" applyFont="1" applyBorder="1" applyAlignment="1">
      <alignment vertical="center"/>
    </xf>
    <xf numFmtId="0" fontId="144" fillId="0" borderId="11" xfId="0" applyFont="1" applyBorder="1" applyAlignment="1">
      <alignment horizontal="center" vertical="center"/>
    </xf>
    <xf numFmtId="4" fontId="154" fillId="0" borderId="11" xfId="0" applyNumberFormat="1" applyFont="1" applyFill="1" applyBorder="1" applyAlignment="1">
      <alignment horizontal="left" vertical="center" wrapText="1"/>
    </xf>
    <xf numFmtId="4" fontId="154" fillId="0" borderId="11" xfId="0" applyNumberFormat="1" applyFont="1" applyFill="1" applyBorder="1" applyAlignment="1">
      <alignment horizontal="right" vertical="center" wrapText="1"/>
    </xf>
    <xf numFmtId="0" fontId="162" fillId="0" borderId="0" xfId="0" applyFont="1" applyFill="1" applyAlignment="1">
      <alignment horizontal="center"/>
    </xf>
    <xf numFmtId="0" fontId="152" fillId="26" borderId="0" xfId="0" applyFont="1" applyFill="1" applyBorder="1" applyAlignment="1">
      <alignment horizontal="left"/>
    </xf>
    <xf numFmtId="0" fontId="163" fillId="0" borderId="0" xfId="0" applyFont="1" applyBorder="1"/>
    <xf numFmtId="0" fontId="165" fillId="0" borderId="0" xfId="0" applyFont="1"/>
    <xf numFmtId="0" fontId="48" fillId="0" borderId="0" xfId="0" applyFont="1" applyBorder="1" applyAlignment="1">
      <alignment horizontal="center"/>
    </xf>
    <xf numFmtId="0" fontId="48" fillId="0" borderId="0" xfId="0" applyFont="1" applyBorder="1"/>
    <xf numFmtId="190" fontId="165" fillId="0" borderId="0" xfId="0" applyNumberFormat="1" applyFont="1"/>
    <xf numFmtId="0" fontId="43" fillId="0" borderId="0" xfId="0" applyFont="1" applyAlignment="1">
      <alignment horizontal="center"/>
    </xf>
    <xf numFmtId="0" fontId="64" fillId="26" borderId="0" xfId="0" applyFont="1" applyFill="1" applyAlignment="1">
      <alignment horizontal="center" vertical="center"/>
    </xf>
    <xf numFmtId="4" fontId="82" fillId="26" borderId="0" xfId="0" applyNumberFormat="1" applyFont="1" applyFill="1" applyAlignment="1">
      <alignment horizontal="center" vertical="center"/>
    </xf>
    <xf numFmtId="190" fontId="166" fillId="0" borderId="0" xfId="0" applyNumberFormat="1" applyFont="1"/>
    <xf numFmtId="0" fontId="166" fillId="0" borderId="0" xfId="0" applyFont="1"/>
    <xf numFmtId="3" fontId="163" fillId="0" borderId="0" xfId="0" applyNumberFormat="1" applyFont="1" applyBorder="1" applyAlignment="1">
      <alignment horizontal="center" vertical="center"/>
    </xf>
    <xf numFmtId="4" fontId="152" fillId="26" borderId="0" xfId="0" applyNumberFormat="1" applyFont="1" applyFill="1" applyAlignment="1">
      <alignment horizontal="center" vertical="center"/>
    </xf>
    <xf numFmtId="0" fontId="81" fillId="0" borderId="0" xfId="0" applyFont="1" applyAlignment="1">
      <alignment horizontal="center"/>
    </xf>
    <xf numFmtId="203" fontId="154" fillId="0" borderId="0" xfId="0" applyNumberFormat="1" applyFont="1" applyAlignment="1">
      <alignment horizontal="center"/>
    </xf>
    <xf numFmtId="4" fontId="152" fillId="0" borderId="0" xfId="0" applyNumberFormat="1" applyFont="1" applyAlignment="1">
      <alignment horizontal="center"/>
    </xf>
    <xf numFmtId="0" fontId="12" fillId="0" borderId="0" xfId="0" applyFont="1" applyAlignment="1">
      <alignment horizontal="center"/>
    </xf>
    <xf numFmtId="0" fontId="12" fillId="0" borderId="0" xfId="0" applyFont="1"/>
    <xf numFmtId="0" fontId="0" fillId="0" borderId="0" xfId="0" applyAlignment="1">
      <alignment horizontal="center"/>
    </xf>
    <xf numFmtId="4" fontId="154" fillId="0" borderId="11" xfId="0" applyNumberFormat="1" applyFont="1" applyFill="1" applyBorder="1" applyAlignment="1">
      <alignment horizontal="right" vertical="center"/>
    </xf>
    <xf numFmtId="0" fontId="167" fillId="26" borderId="0" xfId="0" applyFont="1" applyFill="1"/>
    <xf numFmtId="0" fontId="81" fillId="26" borderId="0" xfId="0" applyFont="1" applyFill="1" applyAlignment="1">
      <alignment horizontal="left" vertical="center"/>
    </xf>
    <xf numFmtId="4" fontId="44" fillId="26" borderId="11" xfId="0" applyNumberFormat="1" applyFont="1" applyFill="1" applyBorder="1" applyAlignment="1">
      <alignment vertical="center" wrapText="1"/>
    </xf>
    <xf numFmtId="0" fontId="164" fillId="26" borderId="0" xfId="0" applyFont="1" applyFill="1" applyAlignment="1">
      <alignment horizontal="center" wrapText="1"/>
    </xf>
    <xf numFmtId="0" fontId="45" fillId="26" borderId="18" xfId="0" applyFont="1" applyFill="1" applyBorder="1"/>
    <xf numFmtId="0" fontId="66" fillId="26" borderId="18" xfId="0" applyFont="1" applyFill="1" applyBorder="1"/>
    <xf numFmtId="190" fontId="4" fillId="26" borderId="19" xfId="0" applyNumberFormat="1" applyFont="1" applyFill="1" applyBorder="1" applyAlignment="1">
      <alignment vertical="center" wrapText="1"/>
    </xf>
    <xf numFmtId="190" fontId="10" fillId="26" borderId="19" xfId="0" applyNumberFormat="1" applyFont="1" applyFill="1" applyBorder="1" applyAlignment="1">
      <alignment horizontal="center" vertical="center" wrapText="1"/>
    </xf>
    <xf numFmtId="190" fontId="6" fillId="26" borderId="19" xfId="0" applyNumberFormat="1" applyFont="1" applyFill="1" applyBorder="1" applyAlignment="1">
      <alignment vertical="center" wrapText="1"/>
    </xf>
    <xf numFmtId="0" fontId="152" fillId="26" borderId="19" xfId="0" applyFont="1" applyFill="1" applyBorder="1" applyAlignment="1">
      <alignment horizontal="left"/>
    </xf>
    <xf numFmtId="0" fontId="163" fillId="0" borderId="19" xfId="0" applyFont="1" applyBorder="1"/>
    <xf numFmtId="4" fontId="82" fillId="0" borderId="0" xfId="0" applyNumberFormat="1" applyFont="1" applyBorder="1"/>
    <xf numFmtId="0" fontId="154" fillId="26" borderId="11" xfId="0" applyFont="1" applyFill="1" applyBorder="1" applyAlignment="1">
      <alignment horizontal="center" vertical="center" wrapText="1"/>
    </xf>
    <xf numFmtId="0" fontId="84" fillId="26" borderId="11" xfId="0" applyFont="1" applyFill="1" applyBorder="1" applyAlignment="1">
      <alignment horizontal="center" vertical="top" wrapText="1"/>
    </xf>
    <xf numFmtId="0" fontId="171" fillId="26" borderId="0" xfId="0" applyFont="1" applyFill="1"/>
    <xf numFmtId="0" fontId="84" fillId="26" borderId="12" xfId="0" applyFont="1" applyFill="1" applyBorder="1" applyAlignment="1">
      <alignment horizontal="center" vertical="top" wrapText="1"/>
    </xf>
    <xf numFmtId="0" fontId="29" fillId="26" borderId="11" xfId="0" applyFont="1" applyFill="1" applyBorder="1" applyAlignment="1">
      <alignment horizontal="center" vertical="center" wrapText="1"/>
    </xf>
    <xf numFmtId="0" fontId="29" fillId="26" borderId="11" xfId="0" applyFont="1" applyFill="1" applyBorder="1" applyAlignment="1">
      <alignment vertical="center" wrapText="1"/>
    </xf>
    <xf numFmtId="4" fontId="29" fillId="26" borderId="11" xfId="0" applyNumberFormat="1" applyFont="1" applyFill="1" applyBorder="1" applyAlignment="1">
      <alignment vertical="center" wrapText="1"/>
    </xf>
    <xf numFmtId="4" fontId="12" fillId="26" borderId="0" xfId="0" applyNumberFormat="1" applyFont="1" applyFill="1"/>
    <xf numFmtId="0" fontId="38" fillId="26" borderId="11" xfId="0" applyFont="1" applyFill="1" applyBorder="1" applyAlignment="1">
      <alignment vertical="center" wrapText="1"/>
    </xf>
    <xf numFmtId="4" fontId="12" fillId="26" borderId="11" xfId="0" applyNumberFormat="1" applyFont="1" applyFill="1" applyBorder="1" applyAlignment="1">
      <alignment vertical="center" wrapText="1"/>
    </xf>
    <xf numFmtId="0" fontId="38" fillId="26" borderId="12" xfId="0" applyFont="1" applyFill="1" applyBorder="1" applyAlignment="1">
      <alignment horizontal="center" vertical="center" wrapText="1"/>
    </xf>
    <xf numFmtId="0" fontId="38" fillId="26" borderId="12" xfId="0" applyFont="1" applyFill="1" applyBorder="1" applyAlignment="1">
      <alignment vertical="center" wrapText="1"/>
    </xf>
    <xf numFmtId="4" fontId="38" fillId="26" borderId="12" xfId="0" applyNumberFormat="1" applyFont="1" applyFill="1" applyBorder="1" applyAlignment="1">
      <alignment vertical="center" wrapText="1"/>
    </xf>
    <xf numFmtId="0" fontId="74" fillId="0" borderId="11" xfId="0" applyFont="1" applyBorder="1" applyAlignment="1">
      <alignment vertical="center" wrapText="1"/>
    </xf>
    <xf numFmtId="4" fontId="74" fillId="0" borderId="11" xfId="0" applyNumberFormat="1" applyFont="1" applyBorder="1" applyAlignment="1">
      <alignment vertical="center" wrapText="1"/>
    </xf>
    <xf numFmtId="0" fontId="38" fillId="26" borderId="17" xfId="0" applyFont="1" applyFill="1" applyBorder="1" applyAlignment="1">
      <alignment horizontal="center" vertical="center" wrapText="1"/>
    </xf>
    <xf numFmtId="0" fontId="38" fillId="26" borderId="17" xfId="0" applyFont="1" applyFill="1" applyBorder="1" applyAlignment="1">
      <alignment vertical="center" wrapText="1"/>
    </xf>
    <xf numFmtId="0" fontId="38" fillId="26" borderId="16" xfId="0" applyFont="1" applyFill="1" applyBorder="1" applyAlignment="1">
      <alignment vertical="center" wrapText="1"/>
    </xf>
    <xf numFmtId="1" fontId="29" fillId="26" borderId="11" xfId="0" applyNumberFormat="1" applyFont="1" applyFill="1" applyBorder="1" applyAlignment="1">
      <alignment horizontal="center" vertical="center" wrapText="1"/>
    </xf>
    <xf numFmtId="0" fontId="27" fillId="26" borderId="11" xfId="0" applyFont="1" applyFill="1" applyBorder="1" applyAlignment="1">
      <alignment vertical="top" wrapText="1"/>
    </xf>
    <xf numFmtId="4" fontId="12" fillId="26" borderId="11" xfId="0" applyNumberFormat="1" applyFont="1" applyFill="1" applyBorder="1" applyAlignment="1">
      <alignment vertical="top" wrapText="1"/>
    </xf>
    <xf numFmtId="4" fontId="172" fillId="26" borderId="11" xfId="0" applyNumberFormat="1" applyFont="1" applyFill="1" applyBorder="1" applyAlignment="1">
      <alignment horizontal="center" vertical="top" wrapText="1"/>
    </xf>
    <xf numFmtId="1" fontId="173" fillId="26" borderId="11" xfId="0" applyNumberFormat="1" applyFont="1" applyFill="1" applyBorder="1" applyAlignment="1">
      <alignment horizontal="center" vertical="center" wrapText="1"/>
    </xf>
    <xf numFmtId="0" fontId="173" fillId="26" borderId="11" xfId="0" applyFont="1" applyFill="1" applyBorder="1" applyAlignment="1">
      <alignment vertical="center" wrapText="1"/>
    </xf>
    <xf numFmtId="4" fontId="173" fillId="26" borderId="11" xfId="0" applyNumberFormat="1" applyFont="1" applyFill="1" applyBorder="1" applyAlignment="1">
      <alignment vertical="center" wrapText="1"/>
    </xf>
    <xf numFmtId="1" fontId="173" fillId="26" borderId="17" xfId="0" applyNumberFormat="1" applyFont="1" applyFill="1" applyBorder="1" applyAlignment="1">
      <alignment horizontal="center" vertical="center" wrapText="1"/>
    </xf>
    <xf numFmtId="0" fontId="173" fillId="26" borderId="17" xfId="0" applyFont="1" applyFill="1" applyBorder="1" applyAlignment="1">
      <alignment vertical="center" wrapText="1"/>
    </xf>
    <xf numFmtId="4" fontId="173" fillId="26" borderId="17" xfId="0" applyNumberFormat="1" applyFont="1" applyFill="1" applyBorder="1" applyAlignment="1">
      <alignment vertical="center" wrapText="1"/>
    </xf>
    <xf numFmtId="0" fontId="29" fillId="26" borderId="17" xfId="0" applyFont="1" applyFill="1" applyBorder="1" applyAlignment="1">
      <alignment horizontal="center" vertical="center" wrapText="1"/>
    </xf>
    <xf numFmtId="0" fontId="174" fillId="0" borderId="17" xfId="0" applyFont="1" applyBorder="1" applyAlignment="1">
      <alignment vertical="center" wrapText="1"/>
    </xf>
    <xf numFmtId="4" fontId="174" fillId="0" borderId="17" xfId="0" applyNumberFormat="1" applyFont="1" applyBorder="1" applyAlignment="1">
      <alignment vertical="center" wrapText="1"/>
    </xf>
    <xf numFmtId="4" fontId="29" fillId="26" borderId="17" xfId="0" applyNumberFormat="1" applyFont="1" applyFill="1" applyBorder="1" applyAlignment="1">
      <alignment vertical="center" wrapText="1"/>
    </xf>
    <xf numFmtId="0" fontId="74" fillId="0" borderId="16" xfId="0" applyFont="1" applyBorder="1" applyAlignment="1">
      <alignment vertical="center" wrapText="1"/>
    </xf>
    <xf numFmtId="4" fontId="74" fillId="0" borderId="16" xfId="0" applyNumberFormat="1" applyFont="1" applyBorder="1" applyAlignment="1">
      <alignment vertical="center" wrapText="1"/>
    </xf>
    <xf numFmtId="0" fontId="12" fillId="26" borderId="17" xfId="0" applyFont="1" applyFill="1" applyBorder="1" applyAlignment="1">
      <alignment vertical="center" wrapText="1"/>
    </xf>
    <xf numFmtId="4" fontId="12" fillId="26" borderId="17" xfId="0" applyNumberFormat="1" applyFont="1" applyFill="1" applyBorder="1" applyAlignment="1">
      <alignment vertical="center" wrapText="1"/>
    </xf>
    <xf numFmtId="4" fontId="12" fillId="26" borderId="12" xfId="0" applyNumberFormat="1" applyFont="1" applyFill="1" applyBorder="1" applyAlignment="1">
      <alignment vertical="center" wrapText="1"/>
    </xf>
    <xf numFmtId="1" fontId="38" fillId="0" borderId="17" xfId="0" applyNumberFormat="1" applyFont="1" applyBorder="1" applyAlignment="1">
      <alignment wrapText="1"/>
    </xf>
    <xf numFmtId="4" fontId="38" fillId="0" borderId="17" xfId="0" applyNumberFormat="1" applyFont="1" applyBorder="1" applyAlignment="1">
      <alignment wrapText="1"/>
    </xf>
    <xf numFmtId="1" fontId="38" fillId="0" borderId="11" xfId="0" applyNumberFormat="1" applyFont="1" applyBorder="1" applyAlignment="1">
      <alignment wrapText="1"/>
    </xf>
    <xf numFmtId="4" fontId="38" fillId="0" borderId="17" xfId="0" applyNumberFormat="1" applyFont="1" applyBorder="1" applyAlignment="1">
      <alignment vertical="center" wrapText="1"/>
    </xf>
    <xf numFmtId="0" fontId="90" fillId="26" borderId="12" xfId="0" applyFont="1" applyFill="1" applyBorder="1" applyAlignment="1">
      <alignment horizontal="center" vertical="center" wrapText="1"/>
    </xf>
    <xf numFmtId="0" fontId="90" fillId="26" borderId="12" xfId="0" applyFont="1" applyFill="1" applyBorder="1" applyAlignment="1">
      <alignment vertical="center" wrapText="1"/>
    </xf>
    <xf numFmtId="4" fontId="90" fillId="26" borderId="12" xfId="0" applyNumberFormat="1" applyFont="1" applyFill="1" applyBorder="1" applyAlignment="1">
      <alignment vertical="center" wrapText="1"/>
    </xf>
    <xf numFmtId="0" fontId="175" fillId="0" borderId="11" xfId="0" applyFont="1" applyBorder="1" applyAlignment="1">
      <alignment horizontal="center" vertical="center"/>
    </xf>
    <xf numFmtId="0" fontId="175" fillId="0" borderId="11" xfId="0" applyFont="1" applyBorder="1" applyAlignment="1">
      <alignment vertical="center" wrapText="1"/>
    </xf>
    <xf numFmtId="4" fontId="175" fillId="0" borderId="11" xfId="0" applyNumberFormat="1" applyFont="1" applyBorder="1" applyAlignment="1">
      <alignment vertical="center" wrapText="1"/>
    </xf>
    <xf numFmtId="4" fontId="43" fillId="26" borderId="11" xfId="0" applyNumberFormat="1" applyFont="1" applyFill="1" applyBorder="1" applyAlignment="1">
      <alignment vertical="center" wrapText="1"/>
    </xf>
    <xf numFmtId="0" fontId="176" fillId="0" borderId="11" xfId="0" applyFont="1" applyBorder="1" applyAlignment="1">
      <alignment horizontal="center" vertical="center"/>
    </xf>
    <xf numFmtId="0" fontId="176" fillId="0" borderId="11" xfId="0" applyFont="1" applyBorder="1" applyAlignment="1">
      <alignment vertical="center" wrapText="1"/>
    </xf>
    <xf numFmtId="4" fontId="176" fillId="0" borderId="11" xfId="0" applyNumberFormat="1" applyFont="1" applyBorder="1" applyAlignment="1">
      <alignment vertical="center" wrapText="1"/>
    </xf>
    <xf numFmtId="0" fontId="29" fillId="0" borderId="11" xfId="0" applyFont="1" applyBorder="1" applyAlignment="1">
      <alignment horizontal="center" vertical="center"/>
    </xf>
    <xf numFmtId="4" fontId="12" fillId="26" borderId="11" xfId="0" applyNumberFormat="1" applyFont="1" applyFill="1" applyBorder="1"/>
    <xf numFmtId="0" fontId="29" fillId="26" borderId="11" xfId="0" applyFont="1" applyFill="1" applyBorder="1" applyAlignment="1">
      <alignment horizontal="center" vertical="center"/>
    </xf>
    <xf numFmtId="4" fontId="178" fillId="26" borderId="11" xfId="0" applyNumberFormat="1" applyFont="1" applyFill="1" applyBorder="1" applyAlignment="1">
      <alignment vertical="top" wrapText="1"/>
    </xf>
    <xf numFmtId="0" fontId="173" fillId="26" borderId="11" xfId="0" applyFont="1" applyFill="1" applyBorder="1" applyAlignment="1">
      <alignment horizontal="center" vertical="center" wrapText="1"/>
    </xf>
    <xf numFmtId="4" fontId="27" fillId="26" borderId="11" xfId="0" applyNumberFormat="1" applyFont="1" applyFill="1" applyBorder="1" applyAlignment="1">
      <alignment horizontal="right" vertical="top" wrapText="1"/>
    </xf>
    <xf numFmtId="4" fontId="172" fillId="26" borderId="11" xfId="0" applyNumberFormat="1" applyFont="1" applyFill="1" applyBorder="1" applyAlignment="1">
      <alignment horizontal="right" vertical="top" wrapText="1"/>
    </xf>
    <xf numFmtId="0" fontId="179" fillId="26" borderId="0" xfId="0" applyFont="1" applyFill="1"/>
    <xf numFmtId="0" fontId="43" fillId="26" borderId="11" xfId="0" applyFont="1" applyFill="1" applyBorder="1" applyAlignment="1">
      <alignment vertical="top" wrapText="1"/>
    </xf>
    <xf numFmtId="4" fontId="43" fillId="26" borderId="11" xfId="0" applyNumberFormat="1" applyFont="1" applyFill="1" applyBorder="1" applyAlignment="1">
      <alignment vertical="top" wrapText="1"/>
    </xf>
    <xf numFmtId="4" fontId="43" fillId="26" borderId="11" xfId="0" applyNumberFormat="1" applyFont="1" applyFill="1" applyBorder="1" applyAlignment="1">
      <alignment horizontal="right" vertical="top" wrapText="1"/>
    </xf>
    <xf numFmtId="4" fontId="12" fillId="26" borderId="11" xfId="0" applyNumberFormat="1" applyFont="1" applyFill="1" applyBorder="1" applyAlignment="1">
      <alignment horizontal="right" vertical="top" wrapText="1"/>
    </xf>
    <xf numFmtId="0" fontId="12" fillId="26" borderId="11" xfId="0" applyFont="1" applyFill="1" applyBorder="1" applyAlignment="1">
      <alignment vertical="top" wrapText="1"/>
    </xf>
    <xf numFmtId="0" fontId="43" fillId="26" borderId="17" xfId="0" applyFont="1" applyFill="1" applyBorder="1" applyAlignment="1">
      <alignment horizontal="center" vertical="center" wrapText="1"/>
    </xf>
    <xf numFmtId="0" fontId="43" fillId="26" borderId="17" xfId="0" applyFont="1" applyFill="1" applyBorder="1" applyAlignment="1">
      <alignment vertical="center" wrapText="1"/>
    </xf>
    <xf numFmtId="4" fontId="43" fillId="26" borderId="17" xfId="0" applyNumberFormat="1" applyFont="1" applyFill="1" applyBorder="1" applyAlignment="1">
      <alignment vertical="center" wrapText="1"/>
    </xf>
    <xf numFmtId="0" fontId="12" fillId="26" borderId="17" xfId="0" applyFont="1" applyFill="1" applyBorder="1" applyAlignment="1">
      <alignment horizontal="right" vertical="center" wrapText="1"/>
    </xf>
    <xf numFmtId="1" fontId="12" fillId="26" borderId="12" xfId="0" applyNumberFormat="1" applyFont="1" applyFill="1" applyBorder="1" applyAlignment="1">
      <alignment vertical="top" wrapText="1"/>
    </xf>
    <xf numFmtId="0" fontId="12" fillId="26" borderId="12" xfId="0" applyFont="1" applyFill="1" applyBorder="1" applyAlignment="1">
      <alignment vertical="top" wrapText="1"/>
    </xf>
    <xf numFmtId="4" fontId="12" fillId="26" borderId="12"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4" fontId="172" fillId="26" borderId="17" xfId="0" applyNumberFormat="1" applyFont="1" applyFill="1" applyBorder="1" applyAlignment="1">
      <alignment horizontal="center" vertical="top" wrapText="1"/>
    </xf>
    <xf numFmtId="0" fontId="27" fillId="26" borderId="12" xfId="0" applyFont="1" applyFill="1" applyBorder="1" applyAlignment="1">
      <alignment vertical="top" wrapText="1"/>
    </xf>
    <xf numFmtId="4" fontId="27" fillId="26" borderId="12" xfId="0" applyNumberFormat="1" applyFont="1" applyFill="1" applyBorder="1" applyAlignment="1">
      <alignment vertical="top" wrapText="1"/>
    </xf>
    <xf numFmtId="4" fontId="172" fillId="26" borderId="12" xfId="0" applyNumberFormat="1" applyFont="1" applyFill="1" applyBorder="1" applyAlignment="1">
      <alignment horizontal="center" vertical="top" wrapText="1"/>
    </xf>
    <xf numFmtId="4" fontId="173" fillId="26" borderId="11" xfId="0" applyNumberFormat="1" applyFont="1" applyFill="1" applyBorder="1" applyAlignment="1">
      <alignment horizontal="center" vertical="center" wrapText="1"/>
    </xf>
    <xf numFmtId="0" fontId="27" fillId="26" borderId="17" xfId="0" applyFont="1" applyFill="1" applyBorder="1" applyAlignment="1">
      <alignment vertical="top" wrapText="1"/>
    </xf>
    <xf numFmtId="4" fontId="27" fillId="26" borderId="17" xfId="0" applyNumberFormat="1" applyFont="1" applyFill="1" applyBorder="1" applyAlignment="1">
      <alignment vertical="top" wrapText="1"/>
    </xf>
    <xf numFmtId="0" fontId="2" fillId="26" borderId="11" xfId="0" applyFont="1" applyFill="1" applyBorder="1" applyAlignment="1">
      <alignment vertical="top" wrapText="1"/>
    </xf>
    <xf numFmtId="4" fontId="2" fillId="26" borderId="11" xfId="0" applyNumberFormat="1" applyFont="1" applyFill="1" applyBorder="1" applyAlignment="1">
      <alignment vertical="top" wrapText="1"/>
    </xf>
    <xf numFmtId="4" fontId="27" fillId="26" borderId="16" xfId="0" applyNumberFormat="1" applyFont="1" applyFill="1" applyBorder="1" applyAlignment="1">
      <alignment vertical="top" wrapText="1"/>
    </xf>
    <xf numFmtId="4" fontId="172" fillId="26" borderId="16" xfId="0" applyNumberFormat="1" applyFont="1" applyFill="1" applyBorder="1" applyAlignment="1">
      <alignment horizontal="center" vertical="top" wrapText="1"/>
    </xf>
    <xf numFmtId="0" fontId="27" fillId="26" borderId="16" xfId="0" applyFont="1" applyFill="1" applyBorder="1" applyAlignment="1">
      <alignment vertical="top" wrapText="1"/>
    </xf>
    <xf numFmtId="0" fontId="12" fillId="26" borderId="0" xfId="0" applyFont="1" applyFill="1" applyBorder="1"/>
    <xf numFmtId="0" fontId="0" fillId="26" borderId="0" xfId="0" applyFill="1" applyBorder="1"/>
    <xf numFmtId="4" fontId="29" fillId="26" borderId="11" xfId="0" applyNumberFormat="1" applyFont="1" applyFill="1" applyBorder="1" applyAlignment="1">
      <alignment horizontal="center" vertical="center" wrapText="1"/>
    </xf>
    <xf numFmtId="4" fontId="27" fillId="26" borderId="16" xfId="0" applyNumberFormat="1" applyFont="1" applyFill="1" applyBorder="1" applyAlignment="1">
      <alignment horizontal="right" vertical="top" wrapText="1"/>
    </xf>
    <xf numFmtId="0" fontId="27" fillId="26" borderId="16" xfId="0" applyFont="1" applyFill="1" applyBorder="1" applyAlignment="1">
      <alignment horizontal="center" vertical="top" wrapText="1"/>
    </xf>
    <xf numFmtId="4" fontId="27" fillId="26" borderId="11" xfId="0" applyNumberFormat="1" applyFont="1" applyFill="1" applyBorder="1" applyAlignment="1">
      <alignment vertical="center" wrapText="1"/>
    </xf>
    <xf numFmtId="4" fontId="173" fillId="26" borderId="11" xfId="0" applyNumberFormat="1" applyFont="1" applyFill="1" applyBorder="1" applyAlignment="1">
      <alignment horizontal="right" vertical="center" wrapText="1"/>
    </xf>
    <xf numFmtId="4" fontId="172" fillId="26" borderId="11" xfId="0" applyNumberFormat="1" applyFont="1" applyFill="1" applyBorder="1" applyAlignment="1">
      <alignment horizontal="center" vertical="center" wrapText="1"/>
    </xf>
    <xf numFmtId="0" fontId="173" fillId="26" borderId="17" xfId="0" applyFont="1" applyFill="1" applyBorder="1" applyAlignment="1">
      <alignment horizontal="center" vertical="center" wrapText="1"/>
    </xf>
    <xf numFmtId="4" fontId="173" fillId="26" borderId="17" xfId="0" applyNumberFormat="1" applyFont="1" applyFill="1" applyBorder="1" applyAlignment="1">
      <alignment horizontal="right" vertical="center" wrapText="1"/>
    </xf>
    <xf numFmtId="0" fontId="173" fillId="26" borderId="16" xfId="0" applyFont="1" applyFill="1" applyBorder="1" applyAlignment="1">
      <alignment horizontal="center" vertical="center" wrapText="1"/>
    </xf>
    <xf numFmtId="0" fontId="173" fillId="26" borderId="16" xfId="0" applyFont="1" applyFill="1" applyBorder="1" applyAlignment="1">
      <alignment vertical="center" wrapText="1"/>
    </xf>
    <xf numFmtId="4" fontId="173" fillId="26" borderId="16" xfId="0" applyNumberFormat="1" applyFont="1" applyFill="1" applyBorder="1" applyAlignment="1">
      <alignment vertical="center" wrapText="1"/>
    </xf>
    <xf numFmtId="4" fontId="173" fillId="26" borderId="16" xfId="0" applyNumberFormat="1" applyFont="1" applyFill="1" applyBorder="1" applyAlignment="1">
      <alignment horizontal="right" vertical="center" wrapText="1"/>
    </xf>
    <xf numFmtId="0" fontId="43" fillId="26" borderId="0" xfId="0" applyFont="1" applyFill="1"/>
    <xf numFmtId="4" fontId="38" fillId="0" borderId="11" xfId="0" applyNumberFormat="1" applyFont="1" applyFill="1" applyBorder="1" applyAlignment="1">
      <alignment vertical="center" wrapText="1"/>
    </xf>
    <xf numFmtId="4" fontId="181" fillId="26" borderId="11" xfId="0" applyNumberFormat="1" applyFont="1" applyFill="1" applyBorder="1" applyAlignment="1">
      <alignment vertical="center" wrapText="1"/>
    </xf>
    <xf numFmtId="49" fontId="28" fillId="26" borderId="11" xfId="0" applyNumberFormat="1" applyFont="1" applyFill="1" applyBorder="1" applyAlignment="1" applyProtection="1">
      <alignment horizontal="center" vertical="center"/>
    </xf>
    <xf numFmtId="0" fontId="28" fillId="26" borderId="11" xfId="0" applyFont="1" applyFill="1" applyBorder="1" applyAlignment="1">
      <alignment vertical="center" wrapText="1"/>
    </xf>
    <xf numFmtId="4" fontId="28" fillId="26" borderId="11" xfId="0" applyNumberFormat="1" applyFont="1" applyFill="1" applyBorder="1" applyAlignment="1">
      <alignment vertical="center" wrapText="1"/>
    </xf>
    <xf numFmtId="1" fontId="28" fillId="26" borderId="11" xfId="0" applyNumberFormat="1" applyFont="1" applyFill="1" applyBorder="1" applyAlignment="1" applyProtection="1">
      <alignment horizontal="center" vertical="center"/>
    </xf>
    <xf numFmtId="1" fontId="38" fillId="26" borderId="11" xfId="0" applyNumberFormat="1" applyFont="1" applyFill="1" applyBorder="1" applyAlignment="1">
      <alignment horizontal="center" vertical="center"/>
    </xf>
    <xf numFmtId="0" fontId="2" fillId="26" borderId="17" xfId="0" applyFont="1" applyFill="1" applyBorder="1" applyAlignment="1">
      <alignment vertical="top" wrapText="1"/>
    </xf>
    <xf numFmtId="4" fontId="2" fillId="26" borderId="17"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191" fontId="62" fillId="26" borderId="0" xfId="0" applyNumberFormat="1" applyFont="1" applyFill="1"/>
    <xf numFmtId="0" fontId="4" fillId="26" borderId="17" xfId="0" applyFont="1" applyFill="1" applyBorder="1" applyAlignment="1">
      <alignment vertical="top" wrapText="1"/>
    </xf>
    <xf numFmtId="4" fontId="182" fillId="26" borderId="17" xfId="0" applyNumberFormat="1" applyFont="1" applyFill="1" applyBorder="1" applyAlignment="1">
      <alignment horizontal="right" vertical="top" wrapText="1"/>
    </xf>
    <xf numFmtId="4" fontId="4" fillId="26" borderId="17" xfId="0" applyNumberFormat="1" applyFont="1" applyFill="1" applyBorder="1" applyAlignment="1">
      <alignment horizontal="right" vertical="top" wrapText="1"/>
    </xf>
    <xf numFmtId="4" fontId="172" fillId="26" borderId="16" xfId="0" applyNumberFormat="1" applyFont="1" applyFill="1" applyBorder="1" applyAlignment="1">
      <alignment horizontal="right" vertical="top" wrapText="1"/>
    </xf>
    <xf numFmtId="190" fontId="171" fillId="26" borderId="0" xfId="0" applyNumberFormat="1" applyFont="1" applyFill="1"/>
    <xf numFmtId="4" fontId="38" fillId="0" borderId="11" xfId="0" applyNumberFormat="1" applyFont="1" applyBorder="1" applyAlignment="1">
      <alignment vertical="center"/>
    </xf>
    <xf numFmtId="0" fontId="38" fillId="26" borderId="11" xfId="0" applyFont="1" applyFill="1" applyBorder="1" applyAlignment="1" applyProtection="1">
      <alignment horizontal="justify" vertical="center" wrapText="1"/>
    </xf>
    <xf numFmtId="4" fontId="38" fillId="26" borderId="11" xfId="0" applyNumberFormat="1" applyFont="1" applyFill="1" applyBorder="1" applyAlignment="1" applyProtection="1">
      <alignment horizontal="right" vertical="center" wrapText="1"/>
    </xf>
    <xf numFmtId="0" fontId="176" fillId="0" borderId="20" xfId="0" applyFont="1" applyBorder="1" applyAlignment="1">
      <alignment vertical="center" wrapText="1"/>
    </xf>
    <xf numFmtId="4" fontId="168" fillId="26" borderId="16" xfId="0" applyNumberFormat="1" applyFont="1" applyFill="1" applyBorder="1" applyAlignment="1">
      <alignment horizontal="right" vertical="top" wrapText="1"/>
    </xf>
    <xf numFmtId="0" fontId="176" fillId="0" borderId="0" xfId="0" applyFont="1" applyAlignment="1">
      <alignment vertical="center" wrapText="1"/>
    </xf>
    <xf numFmtId="4" fontId="38" fillId="26" borderId="11" xfId="0" applyNumberFormat="1" applyFont="1" applyFill="1" applyBorder="1" applyAlignment="1" applyProtection="1">
      <alignment horizontal="justify" vertical="center" wrapText="1"/>
    </xf>
    <xf numFmtId="0" fontId="38" fillId="26" borderId="16" xfId="0" applyFont="1" applyFill="1" applyBorder="1" applyAlignment="1" applyProtection="1">
      <alignment horizontal="justify" vertical="center" wrapText="1"/>
    </xf>
    <xf numFmtId="4" fontId="38" fillId="26" borderId="16" xfId="0" applyNumberFormat="1" applyFont="1" applyFill="1" applyBorder="1" applyAlignment="1" applyProtection="1">
      <alignment horizontal="justify" vertical="center" wrapText="1"/>
    </xf>
    <xf numFmtId="1" fontId="138" fillId="0" borderId="11" xfId="0" applyNumberFormat="1" applyFont="1" applyBorder="1" applyAlignment="1">
      <alignment vertical="center" wrapText="1"/>
    </xf>
    <xf numFmtId="4" fontId="38" fillId="0" borderId="11" xfId="0" applyNumberFormat="1" applyFont="1" applyBorder="1" applyAlignment="1" applyProtection="1">
      <alignment vertical="center" wrapText="1"/>
    </xf>
    <xf numFmtId="4" fontId="43" fillId="26" borderId="12" xfId="0" applyNumberFormat="1" applyFont="1" applyFill="1" applyBorder="1" applyAlignment="1">
      <alignment vertical="top" wrapText="1"/>
    </xf>
    <xf numFmtId="191" fontId="12" fillId="26" borderId="0" xfId="0" applyNumberFormat="1" applyFont="1" applyFill="1"/>
    <xf numFmtId="0" fontId="37" fillId="26" borderId="11" xfId="0" applyFont="1" applyFill="1" applyBorder="1" applyAlignment="1">
      <alignment vertical="center" wrapText="1"/>
    </xf>
    <xf numFmtId="4" fontId="168" fillId="26" borderId="11" xfId="0" applyNumberFormat="1" applyFont="1" applyFill="1" applyBorder="1" applyAlignment="1">
      <alignment horizontal="right" vertical="center" wrapText="1"/>
    </xf>
    <xf numFmtId="0" fontId="38" fillId="26" borderId="11" xfId="0" applyFont="1" applyFill="1" applyBorder="1" applyAlignment="1">
      <alignment horizontal="left" vertical="center" wrapText="1"/>
    </xf>
    <xf numFmtId="0" fontId="12" fillId="26" borderId="12" xfId="0" applyNumberFormat="1" applyFont="1" applyFill="1" applyBorder="1" applyAlignment="1">
      <alignment vertical="center" wrapText="1"/>
    </xf>
    <xf numFmtId="4" fontId="38" fillId="26" borderId="11" xfId="0" applyNumberFormat="1" applyFont="1" applyFill="1" applyBorder="1" applyAlignment="1">
      <alignment horizontal="left" vertical="center" wrapText="1"/>
    </xf>
    <xf numFmtId="0" fontId="38" fillId="26" borderId="17" xfId="0" applyNumberFormat="1" applyFont="1" applyFill="1" applyBorder="1" applyAlignment="1">
      <alignment vertical="center" wrapText="1"/>
    </xf>
    <xf numFmtId="0" fontId="90" fillId="26" borderId="17" xfId="0" applyFont="1" applyFill="1" applyBorder="1" applyAlignment="1">
      <alignment horizontal="center" vertical="center" wrapText="1"/>
    </xf>
    <xf numFmtId="0" fontId="12" fillId="26" borderId="17" xfId="0" applyFont="1" applyFill="1" applyBorder="1" applyAlignment="1" applyProtection="1">
      <alignment vertical="center" wrapText="1"/>
    </xf>
    <xf numFmtId="4" fontId="12" fillId="26" borderId="17" xfId="0" applyNumberFormat="1" applyFont="1" applyFill="1" applyBorder="1" applyAlignment="1" applyProtection="1">
      <alignment vertical="center" wrapText="1"/>
    </xf>
    <xf numFmtId="0" fontId="90" fillId="26" borderId="21"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0" fontId="90" fillId="26" borderId="21" xfId="0" applyFont="1" applyFill="1" applyBorder="1" applyAlignment="1">
      <alignment vertical="top" wrapText="1"/>
    </xf>
    <xf numFmtId="4" fontId="12" fillId="26" borderId="22" xfId="0" applyNumberFormat="1" applyFont="1" applyFill="1" applyBorder="1" applyAlignment="1">
      <alignment vertical="center" wrapText="1"/>
    </xf>
    <xf numFmtId="4" fontId="12" fillId="26" borderId="11" xfId="0" applyNumberFormat="1" applyFont="1" applyFill="1" applyBorder="1" applyAlignment="1">
      <alignment horizontal="right" vertical="center" wrapText="1"/>
    </xf>
    <xf numFmtId="0" fontId="90" fillId="26" borderId="23"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4" xfId="0" applyNumberFormat="1" applyFont="1" applyFill="1" applyBorder="1" applyAlignment="1">
      <alignment horizontal="left" wrapText="1"/>
    </xf>
    <xf numFmtId="4" fontId="12" fillId="26" borderId="24" xfId="0" applyNumberFormat="1" applyFont="1" applyFill="1" applyBorder="1" applyAlignment="1">
      <alignment vertical="top" wrapText="1"/>
    </xf>
    <xf numFmtId="1" fontId="38" fillId="0" borderId="11" xfId="0" applyNumberFormat="1" applyFont="1" applyBorder="1" applyAlignment="1">
      <alignment horizontal="left" vertical="center" wrapText="1"/>
    </xf>
    <xf numFmtId="4" fontId="38" fillId="0" borderId="11" xfId="0" applyNumberFormat="1" applyFont="1" applyBorder="1" applyAlignment="1">
      <alignment horizontal="right" vertical="center" wrapText="1"/>
    </xf>
    <xf numFmtId="1" fontId="176" fillId="0" borderId="13" xfId="0" applyNumberFormat="1" applyFont="1" applyBorder="1" applyAlignment="1">
      <alignment horizontal="left" vertical="center" wrapText="1"/>
    </xf>
    <xf numFmtId="0" fontId="38" fillId="0" borderId="11" xfId="0" applyFont="1" applyBorder="1" applyAlignment="1" applyProtection="1">
      <alignment vertical="center" wrapText="1"/>
      <protection locked="0"/>
    </xf>
    <xf numFmtId="4" fontId="38" fillId="0" borderId="11" xfId="0" applyNumberFormat="1" applyFont="1" applyBorder="1" applyAlignment="1" applyProtection="1">
      <alignment vertical="center" wrapText="1"/>
      <protection locked="0"/>
    </xf>
    <xf numFmtId="0" fontId="38" fillId="0" borderId="11" xfId="0" applyFont="1" applyBorder="1" applyAlignment="1" applyProtection="1">
      <alignment vertical="center" wrapText="1"/>
    </xf>
    <xf numFmtId="1" fontId="138" fillId="0" borderId="13" xfId="0" applyNumberFormat="1" applyFont="1" applyBorder="1" applyAlignment="1">
      <alignment vertical="center" wrapText="1"/>
    </xf>
    <xf numFmtId="0" fontId="38" fillId="26" borderId="11" xfId="0" applyFont="1" applyFill="1" applyBorder="1" applyAlignment="1" applyProtection="1">
      <alignment vertical="center" wrapText="1"/>
    </xf>
    <xf numFmtId="4" fontId="38" fillId="26" borderId="11" xfId="0" applyNumberFormat="1" applyFont="1" applyFill="1" applyBorder="1" applyAlignment="1" applyProtection="1">
      <alignment vertical="center" wrapText="1"/>
    </xf>
    <xf numFmtId="4" fontId="183" fillId="26" borderId="11" xfId="0" applyNumberFormat="1" applyFont="1" applyFill="1" applyBorder="1" applyAlignment="1">
      <alignment horizontal="center" vertical="center" wrapText="1"/>
    </xf>
    <xf numFmtId="0" fontId="90" fillId="26" borderId="17" xfId="0" applyFont="1" applyFill="1" applyBorder="1" applyAlignment="1">
      <alignment horizontal="right" vertical="top" wrapText="1"/>
    </xf>
    <xf numFmtId="0" fontId="12" fillId="26" borderId="17" xfId="0" applyFont="1" applyFill="1" applyBorder="1" applyAlignment="1">
      <alignment horizontal="left" vertical="top" wrapText="1"/>
    </xf>
    <xf numFmtId="4" fontId="12" fillId="26" borderId="17" xfId="0" applyNumberFormat="1" applyFont="1" applyFill="1" applyBorder="1" applyAlignment="1">
      <alignment horizontal="left" vertical="top" wrapText="1"/>
    </xf>
    <xf numFmtId="0" fontId="90" fillId="26" borderId="21" xfId="0" applyFont="1" applyFill="1" applyBorder="1" applyAlignment="1">
      <alignment horizontal="center" vertical="top" wrapText="1"/>
    </xf>
    <xf numFmtId="4" fontId="12" fillId="26" borderId="22" xfId="0" applyNumberFormat="1" applyFont="1" applyFill="1" applyBorder="1" applyAlignment="1">
      <alignment horizontal="left" vertical="top" wrapText="1"/>
    </xf>
    <xf numFmtId="0" fontId="90" fillId="26" borderId="25"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6" xfId="0" applyNumberFormat="1" applyFont="1" applyFill="1" applyBorder="1" applyAlignment="1" applyProtection="1">
      <alignment horizontal="justify" vertical="center" wrapText="1"/>
    </xf>
    <xf numFmtId="4" fontId="12" fillId="26" borderId="26" xfId="0" applyNumberFormat="1" applyFont="1" applyFill="1" applyBorder="1" applyAlignment="1">
      <alignment vertical="top" wrapText="1"/>
    </xf>
    <xf numFmtId="0" fontId="12" fillId="0" borderId="17" xfId="0" applyFont="1" applyBorder="1" applyAlignment="1" applyProtection="1">
      <alignment vertical="center" wrapText="1"/>
      <protection locked="0"/>
    </xf>
    <xf numFmtId="4" fontId="12"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27" fillId="26" borderId="17" xfId="0" applyNumberFormat="1" applyFont="1" applyFill="1" applyBorder="1" applyAlignment="1">
      <alignment horizontal="right" vertical="center" wrapText="1"/>
    </xf>
    <xf numFmtId="4" fontId="172" fillId="26" borderId="17" xfId="0" applyNumberFormat="1" applyFont="1" applyFill="1" applyBorder="1" applyAlignment="1">
      <alignment horizontal="center" vertical="center" wrapText="1"/>
    </xf>
    <xf numFmtId="0" fontId="90" fillId="26" borderId="11" xfId="0" applyFont="1" applyFill="1" applyBorder="1" applyAlignment="1">
      <alignment horizontal="center" vertical="center" wrapText="1"/>
    </xf>
    <xf numFmtId="0" fontId="12" fillId="0" borderId="11" xfId="0" applyFont="1" applyBorder="1" applyAlignment="1" applyProtection="1">
      <alignment vertical="center" wrapText="1"/>
    </xf>
    <xf numFmtId="4" fontId="12" fillId="0" borderId="11" xfId="0" applyNumberFormat="1" applyFont="1" applyBorder="1" applyAlignment="1" applyProtection="1">
      <alignment vertical="center" wrapText="1"/>
    </xf>
    <xf numFmtId="0" fontId="178" fillId="26" borderId="11" xfId="0" applyFont="1" applyFill="1" applyBorder="1" applyAlignment="1">
      <alignment horizontal="center" vertical="center" wrapText="1"/>
    </xf>
    <xf numFmtId="0" fontId="12" fillId="0" borderId="11" xfId="0" applyFont="1" applyBorder="1" applyAlignment="1" applyProtection="1">
      <alignment vertical="center" wrapText="1"/>
      <protection locked="0"/>
    </xf>
    <xf numFmtId="4" fontId="12" fillId="0" borderId="11" xfId="0" applyNumberFormat="1" applyFont="1" applyBorder="1" applyAlignment="1" applyProtection="1">
      <alignment vertical="center" wrapText="1"/>
      <protection locked="0"/>
    </xf>
    <xf numFmtId="0" fontId="12" fillId="26" borderId="11" xfId="0" applyFont="1" applyFill="1" applyBorder="1" applyAlignment="1" applyProtection="1">
      <alignment horizontal="justify" vertical="center" wrapText="1"/>
    </xf>
    <xf numFmtId="4" fontId="12" fillId="26" borderId="11" xfId="0" applyNumberFormat="1" applyFont="1" applyFill="1" applyBorder="1" applyAlignment="1" applyProtection="1">
      <alignment horizontal="justify" vertical="center" wrapText="1"/>
    </xf>
    <xf numFmtId="0" fontId="90" fillId="26" borderId="17" xfId="0" applyFont="1" applyFill="1" applyBorder="1" applyAlignment="1">
      <alignment vertical="top" wrapText="1"/>
    </xf>
    <xf numFmtId="4" fontId="12" fillId="26" borderId="17" xfId="0" applyNumberFormat="1" applyFont="1" applyFill="1" applyBorder="1" applyAlignment="1">
      <alignment horizontal="right" vertical="top" wrapText="1"/>
    </xf>
    <xf numFmtId="4" fontId="43" fillId="26" borderId="17" xfId="0" applyNumberFormat="1" applyFont="1" applyFill="1" applyBorder="1" applyAlignment="1">
      <alignment horizontal="right" vertical="top" wrapText="1"/>
    </xf>
    <xf numFmtId="0" fontId="184" fillId="26" borderId="17" xfId="0" applyFont="1" applyFill="1" applyBorder="1" applyAlignment="1">
      <alignment vertical="top" wrapText="1"/>
    </xf>
    <xf numFmtId="0" fontId="178" fillId="26" borderId="11" xfId="0" applyFont="1" applyFill="1" applyBorder="1" applyAlignment="1">
      <alignment vertical="top" wrapText="1"/>
    </xf>
    <xf numFmtId="0" fontId="178" fillId="26" borderId="16" xfId="0" applyFont="1" applyFill="1" applyBorder="1" applyAlignment="1">
      <alignment vertical="top" wrapText="1"/>
    </xf>
    <xf numFmtId="4" fontId="27" fillId="26" borderId="24" xfId="0" applyNumberFormat="1" applyFont="1" applyFill="1" applyBorder="1" applyAlignment="1">
      <alignment vertical="top" wrapText="1"/>
    </xf>
    <xf numFmtId="4" fontId="172" fillId="26" borderId="27" xfId="0" applyNumberFormat="1" applyFont="1" applyFill="1" applyBorder="1" applyAlignment="1">
      <alignment horizontal="center" vertical="top" wrapText="1"/>
    </xf>
    <xf numFmtId="0" fontId="178" fillId="26" borderId="11"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72" fillId="26" borderId="15" xfId="0" applyNumberFormat="1" applyFont="1" applyFill="1" applyBorder="1" applyAlignment="1">
      <alignment horizontal="center" vertical="center" wrapText="1"/>
    </xf>
    <xf numFmtId="1" fontId="38" fillId="0" borderId="13" xfId="0" applyNumberFormat="1" applyFont="1" applyBorder="1" applyAlignment="1">
      <alignment horizontal="left" vertical="center" wrapText="1"/>
    </xf>
    <xf numFmtId="4" fontId="38" fillId="0" borderId="12" xfId="0" applyNumberFormat="1" applyFont="1" applyBorder="1" applyAlignment="1">
      <alignment horizontal="right" vertical="center" wrapText="1"/>
    </xf>
    <xf numFmtId="1" fontId="38" fillId="0" borderId="11" xfId="0" applyNumberFormat="1" applyFont="1" applyBorder="1" applyAlignment="1">
      <alignment vertical="center" wrapText="1"/>
    </xf>
    <xf numFmtId="4" fontId="38" fillId="0" borderId="11" xfId="0" applyNumberFormat="1" applyFont="1" applyBorder="1" applyAlignment="1">
      <alignment vertical="center" wrapText="1"/>
    </xf>
    <xf numFmtId="0" fontId="38" fillId="0" borderId="17" xfId="0" applyFont="1" applyBorder="1" applyAlignment="1" applyProtection="1">
      <alignment vertical="center" wrapText="1"/>
      <protection locked="0"/>
    </xf>
    <xf numFmtId="4" fontId="38" fillId="0" borderId="17" xfId="0" applyNumberFormat="1" applyFont="1" applyBorder="1" applyAlignment="1" applyProtection="1">
      <alignment vertical="center" wrapText="1"/>
      <protection locked="0"/>
    </xf>
    <xf numFmtId="0" fontId="38" fillId="0" borderId="16" xfId="0" applyFont="1" applyBorder="1" applyAlignment="1" applyProtection="1">
      <alignment vertical="center" wrapText="1"/>
      <protection locked="0"/>
    </xf>
    <xf numFmtId="4" fontId="38"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172" fillId="26" borderId="16" xfId="0" applyNumberFormat="1" applyFont="1" applyFill="1" applyBorder="1" applyAlignment="1">
      <alignment horizontal="center" vertical="center" wrapText="1"/>
    </xf>
    <xf numFmtId="0" fontId="178" fillId="26" borderId="17" xfId="0" applyFont="1" applyFill="1" applyBorder="1" applyAlignment="1">
      <alignment vertical="center" wrapText="1"/>
    </xf>
    <xf numFmtId="1" fontId="176" fillId="0" borderId="14" xfId="498" applyNumberFormat="1" applyFont="1" applyBorder="1" applyAlignment="1">
      <alignment vertical="center" wrapText="1"/>
    </xf>
    <xf numFmtId="4" fontId="38" fillId="0" borderId="11" xfId="0" applyNumberFormat="1" applyFont="1" applyBorder="1" applyAlignment="1" applyProtection="1">
      <alignment horizontal="right" vertical="center" wrapText="1"/>
      <protection locked="0"/>
    </xf>
    <xf numFmtId="190" fontId="38" fillId="0" borderId="11" xfId="0" applyNumberFormat="1" applyFont="1" applyBorder="1" applyAlignment="1" applyProtection="1">
      <alignment vertical="top" wrapText="1"/>
      <protection locked="0"/>
    </xf>
    <xf numFmtId="4" fontId="38" fillId="0" borderId="11" xfId="0" applyNumberFormat="1" applyFont="1" applyBorder="1" applyAlignment="1" applyProtection="1">
      <alignment vertical="top" wrapText="1"/>
      <protection locked="0"/>
    </xf>
    <xf numFmtId="1" fontId="38" fillId="0" borderId="14" xfId="0" applyNumberFormat="1" applyFont="1" applyBorder="1" applyAlignment="1">
      <alignment vertical="center" wrapText="1"/>
    </xf>
    <xf numFmtId="4" fontId="38" fillId="0" borderId="12" xfId="0" applyNumberFormat="1" applyFont="1" applyBorder="1" applyAlignment="1">
      <alignment vertical="center" wrapText="1"/>
    </xf>
    <xf numFmtId="0" fontId="178" fillId="26" borderId="12" xfId="0" applyFont="1" applyFill="1" applyBorder="1" applyAlignment="1">
      <alignment vertical="top" wrapText="1"/>
    </xf>
    <xf numFmtId="190" fontId="12" fillId="0" borderId="12" xfId="0" applyNumberFormat="1" applyFont="1" applyBorder="1" applyAlignment="1" applyProtection="1">
      <alignment vertical="top" wrapText="1"/>
      <protection locked="0"/>
    </xf>
    <xf numFmtId="4" fontId="12" fillId="0" borderId="26" xfId="0" applyNumberFormat="1" applyFont="1" applyBorder="1" applyAlignment="1" applyProtection="1">
      <alignment vertical="top" wrapText="1"/>
      <protection locked="0"/>
    </xf>
    <xf numFmtId="4" fontId="27" fillId="26" borderId="26" xfId="0" applyNumberFormat="1" applyFont="1" applyFill="1" applyBorder="1" applyAlignment="1">
      <alignment vertical="top" wrapText="1"/>
    </xf>
    <xf numFmtId="0" fontId="178" fillId="26" borderId="27" xfId="0" applyFont="1" applyFill="1" applyBorder="1" applyAlignment="1">
      <alignment vertical="top" wrapText="1"/>
    </xf>
    <xf numFmtId="190" fontId="12" fillId="0" borderId="27" xfId="0" applyNumberFormat="1" applyFont="1" applyBorder="1" applyAlignment="1" applyProtection="1">
      <alignment vertical="top" wrapText="1"/>
      <protection locked="0"/>
    </xf>
    <xf numFmtId="4" fontId="12" fillId="0" borderId="27" xfId="0" applyNumberFormat="1" applyFont="1" applyBorder="1" applyAlignment="1" applyProtection="1">
      <alignment vertical="top" wrapText="1"/>
      <protection locked="0"/>
    </xf>
    <xf numFmtId="4" fontId="27" fillId="26" borderId="27" xfId="0" applyNumberFormat="1" applyFont="1" applyFill="1" applyBorder="1" applyAlignment="1">
      <alignment vertical="top" wrapText="1"/>
    </xf>
    <xf numFmtId="0" fontId="38" fillId="0" borderId="11" xfId="0" applyFont="1" applyBorder="1" applyAlignment="1" applyProtection="1">
      <alignment horizontal="left" vertical="center" wrapText="1"/>
      <protection locked="0"/>
    </xf>
    <xf numFmtId="4" fontId="38" fillId="0" borderId="11" xfId="0" applyNumberFormat="1" applyFont="1" applyBorder="1" applyAlignment="1" applyProtection="1">
      <alignment horizontal="left" vertical="center" wrapText="1"/>
      <protection locked="0"/>
    </xf>
    <xf numFmtId="0" fontId="178" fillId="26" borderId="17" xfId="0" applyFont="1" applyFill="1" applyBorder="1" applyAlignment="1">
      <alignment vertical="top" wrapText="1"/>
    </xf>
    <xf numFmtId="4" fontId="27" fillId="26" borderId="22" xfId="0" applyNumberFormat="1" applyFont="1" applyFill="1" applyBorder="1" applyAlignment="1">
      <alignment vertical="top" wrapText="1"/>
    </xf>
    <xf numFmtId="4" fontId="27" fillId="26" borderId="17" xfId="0" applyNumberFormat="1" applyFont="1" applyFill="1" applyBorder="1" applyAlignment="1">
      <alignment horizontal="right" vertical="top" wrapText="1"/>
    </xf>
    <xf numFmtId="0" fontId="90" fillId="26" borderId="11" xfId="0" applyFont="1" applyFill="1" applyBorder="1" applyAlignment="1">
      <alignment vertical="top" wrapText="1"/>
    </xf>
    <xf numFmtId="4" fontId="12" fillId="26" borderId="28" xfId="0" applyNumberFormat="1" applyFont="1" applyFill="1" applyBorder="1" applyAlignment="1">
      <alignment vertical="top" wrapText="1"/>
    </xf>
    <xf numFmtId="0" fontId="90" fillId="26" borderId="16" xfId="0" applyFont="1" applyFill="1" applyBorder="1" applyAlignment="1">
      <alignment vertical="top" wrapText="1"/>
    </xf>
    <xf numFmtId="0" fontId="90" fillId="26" borderId="27" xfId="0" applyFont="1" applyFill="1" applyBorder="1" applyAlignment="1">
      <alignment vertical="center" wrapText="1"/>
    </xf>
    <xf numFmtId="0" fontId="12" fillId="26" borderId="27" xfId="0" applyFont="1" applyFill="1" applyBorder="1" applyAlignment="1" applyProtection="1">
      <alignment vertical="center" wrapText="1"/>
    </xf>
    <xf numFmtId="4" fontId="12" fillId="26" borderId="27" xfId="0" applyNumberFormat="1" applyFont="1" applyFill="1" applyBorder="1" applyAlignment="1" applyProtection="1">
      <alignment vertical="center" wrapText="1"/>
    </xf>
    <xf numFmtId="4" fontId="12" fillId="26" borderId="27" xfId="0" applyNumberFormat="1" applyFont="1" applyFill="1" applyBorder="1" applyAlignment="1">
      <alignment vertical="center" wrapText="1"/>
    </xf>
    <xf numFmtId="4" fontId="27" fillId="26" borderId="27" xfId="0" applyNumberFormat="1" applyFont="1" applyFill="1" applyBorder="1" applyAlignment="1">
      <alignment vertical="center" wrapText="1"/>
    </xf>
    <xf numFmtId="0" fontId="90"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0"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73" fillId="26" borderId="29" xfId="0" applyFont="1" applyFill="1" applyBorder="1" applyAlignment="1">
      <alignment horizontal="center" vertical="center" wrapText="1"/>
    </xf>
    <xf numFmtId="0" fontId="36" fillId="26" borderId="11" xfId="0" applyFont="1" applyFill="1" applyBorder="1" applyAlignment="1">
      <alignment vertical="center" wrapText="1"/>
    </xf>
    <xf numFmtId="4" fontId="37" fillId="26" borderId="29" xfId="0" applyNumberFormat="1" applyFont="1" applyFill="1" applyBorder="1" applyAlignment="1">
      <alignment horizontal="right" vertical="center" wrapText="1"/>
    </xf>
    <xf numFmtId="4" fontId="4" fillId="26" borderId="29" xfId="0" applyNumberFormat="1" applyFont="1" applyFill="1" applyBorder="1" applyAlignment="1">
      <alignment vertical="center" wrapText="1"/>
    </xf>
    <xf numFmtId="0" fontId="185" fillId="26" borderId="0" xfId="0" applyFont="1" applyFill="1"/>
    <xf numFmtId="0" fontId="29" fillId="0" borderId="11" xfId="0" applyFont="1" applyBorder="1" applyAlignment="1" applyProtection="1">
      <alignment vertical="center" wrapText="1"/>
      <protection locked="0"/>
    </xf>
    <xf numFmtId="4" fontId="4" fillId="26" borderId="11" xfId="0" applyNumberFormat="1" applyFont="1" applyFill="1" applyBorder="1" applyAlignment="1">
      <alignment vertical="center" wrapText="1"/>
    </xf>
    <xf numFmtId="4" fontId="36" fillId="26" borderId="12" xfId="0" applyNumberFormat="1" applyFont="1" applyFill="1" applyBorder="1" applyAlignment="1">
      <alignment vertical="center" wrapText="1"/>
    </xf>
    <xf numFmtId="191" fontId="52" fillId="26" borderId="0" xfId="0" applyNumberFormat="1" applyFont="1" applyFill="1"/>
    <xf numFmtId="0" fontId="6" fillId="26" borderId="16" xfId="0" applyFont="1" applyFill="1" applyBorder="1" applyAlignment="1">
      <alignment vertical="top" wrapText="1"/>
    </xf>
    <xf numFmtId="4" fontId="6" fillId="26" borderId="16" xfId="0" applyNumberFormat="1" applyFont="1" applyFill="1" applyBorder="1" applyAlignment="1">
      <alignment vertical="top" wrapText="1"/>
    </xf>
    <xf numFmtId="4" fontId="183" fillId="26" borderId="16" xfId="0" applyNumberFormat="1" applyFont="1" applyFill="1" applyBorder="1" applyAlignment="1">
      <alignment horizontal="center" vertical="top" wrapText="1"/>
    </xf>
    <xf numFmtId="0" fontId="29" fillId="26" borderId="16" xfId="0" applyFont="1" applyFill="1" applyBorder="1" applyAlignment="1">
      <alignment horizontal="center" vertical="center" wrapText="1"/>
    </xf>
    <xf numFmtId="0" fontId="183" fillId="26" borderId="16" xfId="0" applyFont="1" applyFill="1" applyBorder="1" applyAlignment="1">
      <alignment vertical="center" wrapText="1"/>
    </xf>
    <xf numFmtId="4" fontId="183" fillId="26" borderId="16" xfId="0" applyNumberFormat="1" applyFont="1" applyFill="1" applyBorder="1" applyAlignment="1">
      <alignment vertical="center" wrapText="1"/>
    </xf>
    <xf numFmtId="4" fontId="183" fillId="26" borderId="16" xfId="0" applyNumberFormat="1" applyFont="1" applyFill="1" applyBorder="1" applyAlignment="1">
      <alignment horizontal="center" vertical="center" wrapText="1"/>
    </xf>
    <xf numFmtId="4" fontId="186" fillId="26" borderId="16" xfId="0" applyNumberFormat="1" applyFont="1" applyFill="1" applyBorder="1" applyAlignment="1">
      <alignment vertical="center" wrapText="1"/>
    </xf>
    <xf numFmtId="0" fontId="75" fillId="26" borderId="11" xfId="0" applyFont="1" applyFill="1" applyBorder="1" applyAlignment="1">
      <alignment vertical="center" wrapText="1"/>
    </xf>
    <xf numFmtId="4" fontId="75" fillId="26" borderId="11" xfId="0" applyNumberFormat="1" applyFont="1" applyFill="1" applyBorder="1" applyAlignment="1">
      <alignment horizontal="right" vertical="center" wrapText="1"/>
    </xf>
    <xf numFmtId="4" fontId="186" fillId="26" borderId="11" xfId="0" applyNumberFormat="1" applyFont="1" applyFill="1" applyBorder="1" applyAlignment="1">
      <alignment vertical="center" wrapText="1"/>
    </xf>
    <xf numFmtId="0" fontId="49" fillId="26" borderId="11" xfId="0" applyFont="1" applyFill="1" applyBorder="1" applyAlignment="1">
      <alignment horizontal="center" vertical="center" wrapText="1"/>
    </xf>
    <xf numFmtId="0" fontId="48" fillId="26" borderId="11" xfId="0" applyFont="1" applyFill="1" applyBorder="1" applyAlignment="1">
      <alignment vertical="center" wrapText="1"/>
    </xf>
    <xf numFmtId="190" fontId="1" fillId="26" borderId="0" xfId="0" applyNumberFormat="1" applyFont="1" applyFill="1"/>
    <xf numFmtId="0" fontId="187" fillId="26" borderId="0" xfId="0" applyFont="1" applyFill="1"/>
    <xf numFmtId="190" fontId="4" fillId="26" borderId="0" xfId="0" applyNumberFormat="1" applyFont="1" applyFill="1"/>
    <xf numFmtId="190" fontId="94" fillId="26" borderId="0" xfId="0" applyNumberFormat="1" applyFont="1" applyFill="1" applyBorder="1"/>
    <xf numFmtId="0" fontId="6" fillId="26" borderId="0" xfId="0" applyFont="1" applyFill="1"/>
    <xf numFmtId="190" fontId="7" fillId="26" borderId="0" xfId="0" applyNumberFormat="1" applyFont="1" applyFill="1"/>
    <xf numFmtId="190" fontId="68" fillId="26" borderId="0" xfId="0" applyNumberFormat="1" applyFont="1" applyFill="1"/>
    <xf numFmtId="49" fontId="43" fillId="26" borderId="12" xfId="497" applyNumberFormat="1" applyFont="1" applyFill="1" applyBorder="1" applyAlignment="1" applyProtection="1">
      <alignment horizontal="center" vertical="center" wrapText="1"/>
    </xf>
    <xf numFmtId="0" fontId="43" fillId="26" borderId="15" xfId="0" applyFont="1" applyFill="1" applyBorder="1" applyAlignment="1" applyProtection="1">
      <alignment horizontal="center" vertical="center" wrapText="1"/>
    </xf>
    <xf numFmtId="190" fontId="12" fillId="26" borderId="16" xfId="0" applyNumberFormat="1" applyFont="1" applyFill="1" applyBorder="1" applyAlignment="1">
      <alignment wrapText="1"/>
    </xf>
    <xf numFmtId="0" fontId="43" fillId="26" borderId="11" xfId="0" applyFont="1" applyFill="1" applyBorder="1" applyAlignment="1" applyProtection="1">
      <alignment horizontal="center"/>
    </xf>
    <xf numFmtId="0" fontId="43" fillId="26" borderId="11" xfId="0" applyFont="1" applyFill="1" applyBorder="1" applyAlignment="1" applyProtection="1">
      <alignment horizontal="center" vertical="center" wrapText="1"/>
    </xf>
    <xf numFmtId="190" fontId="43" fillId="26" borderId="11" xfId="0" applyNumberFormat="1" applyFont="1" applyFill="1" applyBorder="1" applyAlignment="1">
      <alignment wrapText="1"/>
    </xf>
    <xf numFmtId="0" fontId="43" fillId="26" borderId="27" xfId="0" applyFont="1" applyFill="1" applyBorder="1" applyAlignment="1" applyProtection="1">
      <alignment horizontal="center"/>
    </xf>
    <xf numFmtId="0" fontId="43" fillId="26" borderId="27" xfId="0" applyFont="1" applyFill="1" applyBorder="1" applyAlignment="1" applyProtection="1">
      <alignment horizontal="left" vertical="center" wrapText="1"/>
    </xf>
    <xf numFmtId="190" fontId="43" fillId="26" borderId="27" xfId="0" applyNumberFormat="1" applyFont="1" applyFill="1" applyBorder="1" applyAlignment="1"/>
    <xf numFmtId="0" fontId="38" fillId="26" borderId="29" xfId="0" applyFont="1" applyFill="1" applyBorder="1" applyAlignment="1" applyProtection="1">
      <alignment horizontal="center"/>
    </xf>
    <xf numFmtId="0" fontId="38" fillId="26" borderId="29" xfId="0" applyFont="1" applyFill="1" applyBorder="1" applyAlignment="1" applyProtection="1">
      <alignment vertical="center" wrapText="1"/>
    </xf>
    <xf numFmtId="190" fontId="12" fillId="26" borderId="29" xfId="0" applyNumberFormat="1" applyFont="1" applyFill="1" applyBorder="1" applyAlignment="1">
      <alignment horizontal="right"/>
    </xf>
    <xf numFmtId="190" fontId="12" fillId="26" borderId="29" xfId="0" applyNumberFormat="1" applyFont="1" applyFill="1" applyBorder="1" applyAlignment="1"/>
    <xf numFmtId="190" fontId="38" fillId="26" borderId="29" xfId="0" applyNumberFormat="1" applyFont="1" applyFill="1" applyBorder="1" applyAlignment="1">
      <alignment horizontal="center"/>
    </xf>
    <xf numFmtId="0" fontId="12" fillId="26" borderId="11" xfId="0" applyFont="1" applyFill="1" applyBorder="1" applyAlignment="1" applyProtection="1">
      <alignment horizontal="center"/>
    </xf>
    <xf numFmtId="0" fontId="43" fillId="26" borderId="11" xfId="0" applyFont="1" applyFill="1" applyBorder="1" applyAlignment="1" applyProtection="1">
      <alignment horizontal="left" vertical="center" wrapText="1"/>
    </xf>
    <xf numFmtId="190" fontId="43" fillId="26" borderId="11" xfId="0" applyNumberFormat="1" applyFont="1" applyFill="1" applyBorder="1" applyAlignment="1"/>
    <xf numFmtId="0" fontId="43" fillId="26" borderId="13" xfId="0" applyFont="1" applyFill="1" applyBorder="1" applyAlignment="1" applyProtection="1">
      <alignment horizontal="center"/>
    </xf>
    <xf numFmtId="0" fontId="43" fillId="26" borderId="13" xfId="0" applyFont="1" applyFill="1" applyBorder="1" applyAlignment="1" applyProtection="1">
      <alignment horizontal="center" vertical="center" wrapText="1"/>
    </xf>
    <xf numFmtId="190" fontId="43" fillId="26" borderId="13" xfId="0" applyNumberFormat="1" applyFont="1" applyFill="1" applyBorder="1" applyAlignment="1"/>
    <xf numFmtId="0" fontId="92" fillId="26" borderId="14" xfId="0" applyFont="1" applyFill="1" applyBorder="1" applyAlignment="1" applyProtection="1">
      <alignment horizontal="center" vertical="top" wrapText="1"/>
    </xf>
    <xf numFmtId="0" fontId="43" fillId="26" borderId="11" xfId="0" applyFont="1" applyFill="1" applyBorder="1" applyAlignment="1" applyProtection="1">
      <alignment horizontal="center" vertical="top" wrapText="1"/>
    </xf>
    <xf numFmtId="0" fontId="43" fillId="26" borderId="11" xfId="0" applyFont="1" applyFill="1" applyBorder="1" applyAlignment="1" applyProtection="1">
      <alignment horizontal="left" vertical="top" wrapText="1"/>
    </xf>
    <xf numFmtId="0" fontId="43" fillId="26" borderId="27" xfId="0" applyFont="1" applyFill="1" applyBorder="1" applyAlignment="1" applyProtection="1">
      <alignment horizontal="center"/>
      <protection hidden="1"/>
    </xf>
    <xf numFmtId="0" fontId="43" fillId="26" borderId="27"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9" xfId="0" applyFont="1" applyFill="1" applyBorder="1" applyAlignment="1" applyProtection="1">
      <alignment horizontal="center"/>
      <protection hidden="1"/>
    </xf>
    <xf numFmtId="0" fontId="12" fillId="26" borderId="29" xfId="0" applyFont="1" applyFill="1" applyBorder="1" applyAlignment="1" applyProtection="1">
      <alignment vertical="center" wrapText="1"/>
    </xf>
    <xf numFmtId="0" fontId="92" fillId="26" borderId="14" xfId="0" applyFont="1" applyFill="1" applyBorder="1" applyAlignment="1" applyProtection="1">
      <alignment horizontal="center"/>
      <protection hidden="1"/>
    </xf>
    <xf numFmtId="0" fontId="12" fillId="26" borderId="27" xfId="0" applyFont="1" applyFill="1" applyBorder="1" applyProtection="1"/>
    <xf numFmtId="0" fontId="43" fillId="26" borderId="27" xfId="0" applyFont="1" applyFill="1" applyBorder="1" applyAlignment="1" applyProtection="1">
      <alignment horizontal="left" vertical="center" wrapText="1"/>
      <protection hidden="1"/>
    </xf>
    <xf numFmtId="0" fontId="124" fillId="26" borderId="29" xfId="0" applyFont="1" applyFill="1" applyBorder="1"/>
    <xf numFmtId="0" fontId="48" fillId="26" borderId="29" xfId="399" applyFont="1" applyFill="1" applyBorder="1" applyAlignment="1" applyProtection="1">
      <alignment horizontal="left" vertical="center" wrapText="1"/>
      <protection hidden="1"/>
    </xf>
    <xf numFmtId="190" fontId="48" fillId="26" borderId="29" xfId="497" applyNumberFormat="1" applyFont="1" applyFill="1" applyBorder="1" applyAlignment="1" applyProtection="1">
      <alignment vertical="center"/>
    </xf>
    <xf numFmtId="0" fontId="124" fillId="26" borderId="0" xfId="0" applyFont="1" applyFill="1" applyBorder="1"/>
    <xf numFmtId="190" fontId="48" fillId="27" borderId="0" xfId="497" applyNumberFormat="1" applyFont="1" applyFill="1" applyBorder="1" applyAlignment="1" applyProtection="1">
      <alignment vertical="center"/>
    </xf>
    <xf numFmtId="0" fontId="12" fillId="26" borderId="0" xfId="0" applyFont="1" applyFill="1" applyBorder="1" applyAlignment="1">
      <alignment horizontal="center"/>
    </xf>
    <xf numFmtId="190" fontId="1" fillId="26" borderId="0" xfId="0" applyNumberFormat="1" applyFont="1" applyFill="1" applyBorder="1"/>
    <xf numFmtId="0" fontId="82" fillId="26" borderId="0" xfId="0" applyFont="1" applyFill="1" applyBorder="1" applyAlignment="1">
      <alignment horizontal="center" wrapText="1"/>
    </xf>
    <xf numFmtId="0" fontId="188" fillId="26" borderId="0" xfId="0" applyFont="1" applyFill="1" applyBorder="1"/>
    <xf numFmtId="0" fontId="189" fillId="26" borderId="0" xfId="0" applyFont="1" applyFill="1" applyBorder="1"/>
    <xf numFmtId="0" fontId="82" fillId="26" borderId="0" xfId="0" applyFont="1" applyFill="1" applyBorder="1" applyAlignment="1">
      <alignment horizontal="center"/>
    </xf>
    <xf numFmtId="0" fontId="45" fillId="26" borderId="0" xfId="0" applyFont="1" applyFill="1" applyAlignment="1">
      <alignment horizontal="center"/>
    </xf>
    <xf numFmtId="190" fontId="169" fillId="28" borderId="0" xfId="0" applyNumberFormat="1" applyFont="1" applyFill="1" applyBorder="1" applyAlignment="1" applyProtection="1">
      <alignment horizontal="center" vertical="center"/>
    </xf>
    <xf numFmtId="0" fontId="154" fillId="26" borderId="0" xfId="0" applyFont="1" applyFill="1" applyAlignment="1">
      <alignment horizontal="left" vertical="center" wrapText="1"/>
    </xf>
    <xf numFmtId="0" fontId="12" fillId="26" borderId="18" xfId="0" applyFont="1" applyFill="1" applyBorder="1"/>
    <xf numFmtId="190" fontId="12" fillId="26" borderId="18" xfId="0" applyNumberFormat="1" applyFont="1" applyFill="1" applyBorder="1"/>
    <xf numFmtId="190" fontId="1" fillId="0" borderId="18" xfId="0" applyNumberFormat="1" applyFont="1" applyFill="1" applyBorder="1"/>
    <xf numFmtId="0" fontId="154" fillId="26" borderId="0" xfId="0" applyFont="1" applyFill="1" applyAlignment="1">
      <alignment horizontal="left" vertical="center"/>
    </xf>
    <xf numFmtId="0" fontId="141" fillId="26" borderId="0" xfId="0" applyFont="1" applyFill="1" applyAlignment="1">
      <alignment wrapText="1"/>
    </xf>
    <xf numFmtId="0" fontId="141" fillId="26" borderId="0" xfId="0" applyFont="1" applyFill="1" applyAlignment="1"/>
    <xf numFmtId="4" fontId="141" fillId="26" borderId="0" xfId="0" applyNumberFormat="1" applyFont="1" applyFill="1"/>
    <xf numFmtId="0" fontId="191" fillId="26" borderId="0" xfId="0" applyFont="1" applyFill="1" applyAlignment="1">
      <alignment horizontal="center"/>
    </xf>
    <xf numFmtId="4" fontId="154" fillId="0" borderId="11" xfId="0" applyNumberFormat="1" applyFont="1" applyBorder="1" applyAlignment="1">
      <alignment vertical="center"/>
    </xf>
    <xf numFmtId="0" fontId="0" fillId="0" borderId="11" xfId="0" applyBorder="1" applyAlignment="1">
      <alignment vertical="center"/>
    </xf>
    <xf numFmtId="4" fontId="152" fillId="0" borderId="11" xfId="0" applyNumberFormat="1" applyFont="1" applyFill="1" applyBorder="1" applyAlignment="1">
      <alignment vertical="center"/>
    </xf>
    <xf numFmtId="4" fontId="154" fillId="0" borderId="11" xfId="400" applyNumberFormat="1" applyFont="1" applyFill="1" applyBorder="1" applyAlignment="1">
      <alignment vertical="center" wrapText="1"/>
    </xf>
    <xf numFmtId="4" fontId="154" fillId="0" borderId="11" xfId="0" applyNumberFormat="1" applyFont="1" applyFill="1" applyBorder="1" applyAlignment="1">
      <alignment vertical="center"/>
    </xf>
    <xf numFmtId="4" fontId="154" fillId="0" borderId="11" xfId="401" applyNumberFormat="1" applyFont="1" applyFill="1" applyBorder="1" applyAlignment="1">
      <alignment vertical="center" wrapText="1"/>
    </xf>
    <xf numFmtId="4" fontId="152" fillId="0" borderId="11" xfId="401" applyNumberFormat="1" applyFont="1" applyFill="1" applyBorder="1" applyAlignment="1">
      <alignment horizontal="right" vertical="center" wrapText="1"/>
    </xf>
    <xf numFmtId="4" fontId="161" fillId="0" borderId="11" xfId="0" applyNumberFormat="1" applyFont="1" applyFill="1" applyBorder="1" applyAlignment="1">
      <alignment horizontal="right" vertical="center"/>
    </xf>
    <xf numFmtId="4" fontId="158" fillId="26" borderId="16" xfId="0" applyNumberFormat="1" applyFont="1" applyFill="1" applyBorder="1" applyAlignment="1">
      <alignment vertical="center" wrapText="1"/>
    </xf>
    <xf numFmtId="4" fontId="158" fillId="26" borderId="17" xfId="0" applyNumberFormat="1" applyFont="1" applyFill="1" applyBorder="1" applyAlignment="1">
      <alignment vertical="center" wrapText="1"/>
    </xf>
    <xf numFmtId="4" fontId="154" fillId="0" borderId="11" xfId="0" applyNumberFormat="1" applyFont="1" applyBorder="1" applyAlignment="1">
      <alignment horizontal="right" vertical="center" wrapText="1"/>
    </xf>
    <xf numFmtId="0" fontId="4" fillId="26" borderId="0" xfId="0" applyFont="1" applyFill="1" applyBorder="1" applyAlignment="1">
      <alignment vertical="center"/>
    </xf>
    <xf numFmtId="0" fontId="6" fillId="26" borderId="0" xfId="0" applyFont="1" applyFill="1" applyBorder="1" applyAlignment="1">
      <alignment vertical="center"/>
    </xf>
    <xf numFmtId="0" fontId="154" fillId="26" borderId="0" xfId="0" applyFont="1" applyFill="1" applyAlignment="1">
      <alignment vertical="center"/>
    </xf>
    <xf numFmtId="0" fontId="154" fillId="26" borderId="20" xfId="0" applyFont="1" applyFill="1" applyBorder="1" applyAlignment="1">
      <alignment horizontal="center" vertical="center" wrapText="1"/>
    </xf>
    <xf numFmtId="0" fontId="154" fillId="26" borderId="19" xfId="0" applyFont="1" applyFill="1" applyBorder="1" applyAlignment="1">
      <alignment horizontal="center" vertical="center" wrapText="1"/>
    </xf>
    <xf numFmtId="4" fontId="192" fillId="26" borderId="0" xfId="0" applyNumberFormat="1" applyFont="1" applyFill="1" applyBorder="1" applyAlignment="1">
      <alignment vertical="center"/>
    </xf>
    <xf numFmtId="0" fontId="192" fillId="26" borderId="0" xfId="0" applyFont="1" applyFill="1" applyBorder="1" applyAlignment="1">
      <alignment vertical="center"/>
    </xf>
    <xf numFmtId="191" fontId="141" fillId="26" borderId="0" xfId="0" applyNumberFormat="1" applyFont="1" applyFill="1"/>
    <xf numFmtId="4" fontId="194" fillId="26" borderId="0" xfId="0" applyNumberFormat="1" applyFont="1" applyFill="1" applyBorder="1" applyAlignment="1">
      <alignment vertical="center"/>
    </xf>
    <xf numFmtId="4" fontId="195" fillId="26" borderId="0" xfId="0" applyNumberFormat="1" applyFont="1" applyFill="1" applyBorder="1" applyAlignment="1">
      <alignment horizontal="center" vertical="center" wrapText="1"/>
    </xf>
    <xf numFmtId="190" fontId="142" fillId="26" borderId="0" xfId="0" applyNumberFormat="1" applyFont="1" applyFill="1" applyBorder="1" applyAlignment="1">
      <alignment vertical="top" wrapText="1"/>
    </xf>
    <xf numFmtId="0" fontId="196" fillId="26" borderId="0" xfId="0" applyFont="1" applyFill="1"/>
    <xf numFmtId="0" fontId="196" fillId="26" borderId="0" xfId="0" applyFont="1" applyFill="1" applyBorder="1"/>
    <xf numFmtId="190" fontId="192" fillId="26" borderId="0" xfId="0" applyNumberFormat="1" applyFont="1" applyFill="1" applyBorder="1" applyAlignment="1">
      <alignment vertical="top" wrapText="1"/>
    </xf>
    <xf numFmtId="4" fontId="194" fillId="26" borderId="0" xfId="0" applyNumberFormat="1" applyFont="1" applyFill="1" applyBorder="1" applyAlignment="1">
      <alignment horizontal="center" vertical="center"/>
    </xf>
    <xf numFmtId="0" fontId="192" fillId="26" borderId="0" xfId="0" applyFont="1" applyFill="1" applyBorder="1" applyAlignment="1">
      <alignment horizontal="center" vertical="center"/>
    </xf>
    <xf numFmtId="0" fontId="29" fillId="0" borderId="0" xfId="0" applyFont="1" applyFill="1" applyBorder="1" applyAlignment="1">
      <alignment horizontal="left" vertical="center" wrapText="1"/>
    </xf>
    <xf numFmtId="1" fontId="29" fillId="0" borderId="18" xfId="0" applyNumberFormat="1" applyFont="1" applyFill="1" applyBorder="1" applyAlignment="1">
      <alignment horizontal="left" vertical="center" wrapText="1"/>
    </xf>
    <xf numFmtId="1" fontId="38" fillId="0" borderId="17" xfId="0" applyNumberFormat="1" applyFont="1" applyBorder="1" applyAlignment="1">
      <alignment horizontal="left" vertical="center" wrapText="1"/>
    </xf>
    <xf numFmtId="0" fontId="154" fillId="0" borderId="20" xfId="0" applyFont="1" applyFill="1" applyBorder="1" applyAlignment="1">
      <alignment horizontal="center" vertical="center" wrapText="1"/>
    </xf>
    <xf numFmtId="4" fontId="152" fillId="0" borderId="11" xfId="0" applyNumberFormat="1" applyFont="1" applyBorder="1" applyAlignment="1">
      <alignment horizontal="right" vertical="center"/>
    </xf>
    <xf numFmtId="4" fontId="154" fillId="0" borderId="11" xfId="400" applyNumberFormat="1" applyFont="1" applyFill="1" applyBorder="1" applyAlignment="1">
      <alignment horizontal="right" vertical="center" wrapText="1"/>
    </xf>
    <xf numFmtId="4" fontId="154" fillId="0" borderId="11" xfId="401" applyNumberFormat="1" applyFont="1" applyFill="1" applyBorder="1" applyAlignment="1">
      <alignment horizontal="right" vertical="center" wrapText="1"/>
    </xf>
    <xf numFmtId="0" fontId="155" fillId="0" borderId="19" xfId="0" applyFont="1" applyFill="1" applyBorder="1" applyAlignment="1">
      <alignment vertical="center" wrapText="1"/>
    </xf>
    <xf numFmtId="0" fontId="155" fillId="0" borderId="28" xfId="0" applyFont="1" applyFill="1" applyBorder="1" applyAlignment="1">
      <alignment vertical="center" wrapText="1"/>
    </xf>
    <xf numFmtId="0" fontId="154" fillId="0" borderId="23" xfId="0" applyFont="1" applyFill="1" applyBorder="1" applyAlignment="1">
      <alignment horizontal="center" vertical="center" wrapText="1"/>
    </xf>
    <xf numFmtId="0" fontId="154" fillId="0" borderId="25" xfId="0" applyFont="1" applyFill="1" applyBorder="1" applyAlignment="1">
      <alignment horizontal="center" vertical="center" wrapText="1"/>
    </xf>
    <xf numFmtId="0" fontId="154" fillId="0" borderId="21" xfId="0" applyFont="1" applyFill="1" applyBorder="1" applyAlignment="1">
      <alignment horizontal="center" vertical="center" wrapText="1"/>
    </xf>
    <xf numFmtId="0" fontId="38" fillId="0" borderId="11" xfId="0" applyNumberFormat="1" applyFont="1" applyBorder="1" applyAlignment="1">
      <alignment horizontal="center" vertical="center" wrapText="1"/>
    </xf>
    <xf numFmtId="0" fontId="154" fillId="0" borderId="19" xfId="0" applyFont="1" applyFill="1" applyBorder="1" applyAlignment="1">
      <alignment horizontal="center" vertical="center" wrapText="1"/>
    </xf>
    <xf numFmtId="0" fontId="154" fillId="0" borderId="28" xfId="0" applyFont="1" applyFill="1" applyBorder="1" applyAlignment="1">
      <alignment horizontal="center" vertical="center" wrapText="1"/>
    </xf>
    <xf numFmtId="0" fontId="154" fillId="0" borderId="11" xfId="0" applyFont="1" applyFill="1" applyBorder="1" applyAlignment="1">
      <alignment horizontal="right" vertical="center" wrapText="1"/>
    </xf>
    <xf numFmtId="0" fontId="154" fillId="26" borderId="28" xfId="0" applyFont="1" applyFill="1" applyBorder="1" applyAlignment="1">
      <alignment horizontal="center" vertical="center" wrapText="1"/>
    </xf>
    <xf numFmtId="0" fontId="29" fillId="0" borderId="18" xfId="0" applyFont="1" applyFill="1" applyBorder="1" applyAlignment="1">
      <alignment horizontal="center" vertical="center" wrapText="1"/>
    </xf>
    <xf numFmtId="4" fontId="152" fillId="0" borderId="20" xfId="401" applyNumberFormat="1" applyFont="1" applyFill="1" applyBorder="1" applyAlignment="1">
      <alignment horizontal="right" vertical="center" wrapText="1"/>
    </xf>
    <xf numFmtId="4" fontId="154" fillId="0" borderId="20" xfId="0" applyNumberFormat="1" applyFont="1" applyFill="1" applyBorder="1" applyAlignment="1">
      <alignment horizontal="right" vertical="center" wrapText="1"/>
    </xf>
    <xf numFmtId="0" fontId="154" fillId="0" borderId="20" xfId="0" applyFont="1" applyBorder="1" applyAlignment="1">
      <alignment horizontal="center" vertical="center" wrapText="1"/>
    </xf>
    <xf numFmtId="0" fontId="154" fillId="0" borderId="20" xfId="0" applyNumberFormat="1" applyFont="1" applyBorder="1" applyAlignment="1">
      <alignment horizontal="center" vertical="center" wrapText="1"/>
    </xf>
    <xf numFmtId="4" fontId="161" fillId="0" borderId="20" xfId="0" applyNumberFormat="1" applyFont="1" applyFill="1" applyBorder="1" applyAlignment="1">
      <alignment horizontal="right" vertical="center"/>
    </xf>
    <xf numFmtId="4" fontId="154" fillId="0" borderId="19" xfId="0" applyNumberFormat="1" applyFont="1" applyBorder="1" applyAlignment="1">
      <alignment horizontal="right" vertical="center" wrapText="1"/>
    </xf>
    <xf numFmtId="4" fontId="152" fillId="0" borderId="19" xfId="401" applyNumberFormat="1" applyFont="1" applyFill="1" applyBorder="1" applyAlignment="1">
      <alignment horizontal="right" vertical="center" wrapText="1"/>
    </xf>
    <xf numFmtId="4" fontId="154" fillId="0" borderId="19" xfId="0" applyNumberFormat="1" applyFont="1" applyFill="1" applyBorder="1" applyAlignment="1">
      <alignment horizontal="right" vertical="center" wrapText="1"/>
    </xf>
    <xf numFmtId="0" fontId="154" fillId="0" borderId="28" xfId="0" applyFont="1" applyBorder="1" applyAlignment="1">
      <alignment horizontal="center" vertical="center" wrapText="1"/>
    </xf>
    <xf numFmtId="0" fontId="154" fillId="0" borderId="28" xfId="0" applyNumberFormat="1" applyFont="1" applyBorder="1" applyAlignment="1">
      <alignment horizontal="center" vertical="center" wrapText="1"/>
    </xf>
    <xf numFmtId="4" fontId="152" fillId="0" borderId="28" xfId="401" applyNumberFormat="1" applyFont="1" applyFill="1" applyBorder="1" applyAlignment="1">
      <alignment horizontal="right" vertical="center" wrapText="1"/>
    </xf>
    <xf numFmtId="4" fontId="154" fillId="0" borderId="28" xfId="0" applyNumberFormat="1" applyFont="1" applyFill="1" applyBorder="1" applyAlignment="1">
      <alignment horizontal="right" vertical="center" wrapText="1"/>
    </xf>
    <xf numFmtId="0" fontId="154" fillId="0" borderId="28" xfId="0" applyFont="1" applyFill="1" applyBorder="1" applyAlignment="1">
      <alignment horizontal="left" vertical="center" wrapText="1"/>
    </xf>
    <xf numFmtId="0" fontId="154" fillId="26" borderId="28" xfId="0" applyFont="1" applyFill="1" applyBorder="1" applyAlignment="1">
      <alignment horizontal="center" vertical="center"/>
    </xf>
    <xf numFmtId="4" fontId="154" fillId="0" borderId="28" xfId="0" applyNumberFormat="1" applyFont="1" applyBorder="1"/>
    <xf numFmtId="4" fontId="154" fillId="0" borderId="28" xfId="0" applyNumberFormat="1" applyFont="1" applyBorder="1" applyAlignment="1">
      <alignment vertical="center"/>
    </xf>
    <xf numFmtId="4" fontId="152" fillId="0" borderId="28" xfId="0" applyNumberFormat="1" applyFont="1" applyBorder="1" applyAlignment="1">
      <alignment vertical="center"/>
    </xf>
    <xf numFmtId="4" fontId="154" fillId="0" borderId="28" xfId="400" applyNumberFormat="1" applyFont="1" applyFill="1" applyBorder="1" applyAlignment="1">
      <alignment vertical="center" wrapText="1"/>
    </xf>
    <xf numFmtId="4" fontId="154" fillId="0" borderId="28" xfId="401" applyNumberFormat="1" applyFont="1" applyFill="1" applyBorder="1" applyAlignment="1">
      <alignment vertical="center" wrapText="1"/>
    </xf>
    <xf numFmtId="4" fontId="154" fillId="0" borderId="28" xfId="0" applyNumberFormat="1" applyFont="1" applyFill="1" applyBorder="1" applyAlignment="1">
      <alignment horizontal="left" vertical="center" wrapText="1"/>
    </xf>
    <xf numFmtId="4" fontId="161" fillId="0" borderId="19" xfId="0" applyNumberFormat="1" applyFont="1" applyFill="1" applyBorder="1" applyAlignment="1">
      <alignment horizontal="right" vertical="center"/>
    </xf>
    <xf numFmtId="4" fontId="161" fillId="0" borderId="28" xfId="0" applyNumberFormat="1" applyFont="1" applyFill="1" applyBorder="1" applyAlignment="1">
      <alignment horizontal="right" vertical="center"/>
    </xf>
    <xf numFmtId="1" fontId="154" fillId="0" borderId="11" xfId="0" applyNumberFormat="1" applyFont="1" applyFill="1" applyBorder="1" applyAlignment="1">
      <alignment horizontal="center" vertical="center" wrapText="1"/>
    </xf>
    <xf numFmtId="0" fontId="154" fillId="26" borderId="20" xfId="0" applyFont="1" applyFill="1" applyBorder="1" applyAlignment="1">
      <alignment horizontal="center" vertical="center"/>
    </xf>
    <xf numFmtId="4" fontId="36" fillId="26" borderId="11" xfId="0" applyNumberFormat="1" applyFont="1" applyFill="1" applyBorder="1" applyAlignment="1">
      <alignment horizontal="center" vertical="center" wrapText="1"/>
    </xf>
    <xf numFmtId="190" fontId="192" fillId="26" borderId="0" xfId="0" applyNumberFormat="1" applyFont="1" applyFill="1" applyBorder="1" applyAlignment="1">
      <alignment vertical="center" wrapText="1"/>
    </xf>
    <xf numFmtId="0" fontId="47" fillId="26" borderId="11" xfId="0" applyFont="1" applyFill="1" applyBorder="1" applyAlignment="1" applyProtection="1">
      <alignment horizontal="center" vertical="center" wrapText="1"/>
    </xf>
    <xf numFmtId="0" fontId="44" fillId="26" borderId="11" xfId="0" applyFont="1" applyFill="1" applyBorder="1" applyAlignment="1" applyProtection="1">
      <alignment horizontal="center" vertical="center"/>
      <protection hidden="1"/>
    </xf>
    <xf numFmtId="0" fontId="83" fillId="26" borderId="11" xfId="0" applyFont="1" applyFill="1" applyBorder="1" applyAlignment="1" applyProtection="1">
      <alignment horizontal="center" vertical="center"/>
      <protection hidden="1"/>
    </xf>
    <xf numFmtId="0" fontId="83" fillId="26" borderId="11" xfId="0" applyFont="1" applyFill="1" applyBorder="1" applyAlignment="1" applyProtection="1">
      <alignment vertical="center"/>
    </xf>
    <xf numFmtId="4" fontId="44" fillId="26" borderId="11" xfId="0" applyNumberFormat="1" applyFont="1" applyFill="1" applyBorder="1" applyAlignment="1">
      <alignment horizontal="right" vertical="center"/>
    </xf>
    <xf numFmtId="4" fontId="82" fillId="0" borderId="18" xfId="0" applyNumberFormat="1" applyFont="1" applyBorder="1"/>
    <xf numFmtId="0" fontId="190" fillId="26" borderId="0" xfId="0" applyFont="1" applyFill="1" applyBorder="1"/>
    <xf numFmtId="190" fontId="190" fillId="26" borderId="0" xfId="0" applyNumberFormat="1" applyFont="1" applyFill="1" applyBorder="1" applyAlignment="1">
      <alignment vertical="top" wrapText="1"/>
    </xf>
    <xf numFmtId="0" fontId="190" fillId="26" borderId="0" xfId="0" applyFont="1" applyFill="1"/>
    <xf numFmtId="0" fontId="192" fillId="26" borderId="0" xfId="0" applyFont="1" applyFill="1" applyAlignment="1">
      <alignment horizontal="center" vertical="center"/>
    </xf>
    <xf numFmtId="4" fontId="28" fillId="26" borderId="11" xfId="0" applyNumberFormat="1" applyFont="1" applyFill="1" applyBorder="1" applyAlignment="1">
      <alignment horizontal="center" vertical="center" wrapText="1"/>
    </xf>
    <xf numFmtId="4" fontId="36" fillId="26" borderId="12" xfId="0" applyNumberFormat="1" applyFont="1" applyFill="1" applyBorder="1" applyAlignment="1">
      <alignment horizontal="center" vertical="center" wrapText="1"/>
    </xf>
    <xf numFmtId="4" fontId="173" fillId="26" borderId="17" xfId="0" applyNumberFormat="1" applyFont="1" applyFill="1" applyBorder="1" applyAlignment="1">
      <alignment horizontal="center" vertical="center" wrapText="1"/>
    </xf>
    <xf numFmtId="4" fontId="48" fillId="26" borderId="11" xfId="0" applyNumberFormat="1" applyFont="1" applyFill="1" applyBorder="1" applyAlignment="1">
      <alignment horizontal="center" vertical="center" wrapText="1"/>
    </xf>
    <xf numFmtId="49" fontId="83" fillId="0" borderId="11" xfId="0" applyNumberFormat="1" applyFont="1" applyFill="1" applyBorder="1" applyAlignment="1">
      <alignment horizontal="center" vertical="center"/>
    </xf>
    <xf numFmtId="0" fontId="212" fillId="26" borderId="0" xfId="0" applyFont="1" applyFill="1" applyBorder="1" applyAlignment="1">
      <alignment vertical="center"/>
    </xf>
    <xf numFmtId="4" fontId="212" fillId="26" borderId="0" xfId="0" applyNumberFormat="1" applyFont="1" applyFill="1" applyBorder="1" applyAlignment="1">
      <alignment vertical="center"/>
    </xf>
    <xf numFmtId="4" fontId="212" fillId="26" borderId="0" xfId="0" applyNumberFormat="1" applyFont="1" applyFill="1" applyBorder="1" applyAlignment="1">
      <alignment horizontal="center" vertical="center" wrapText="1"/>
    </xf>
    <xf numFmtId="0" fontId="212" fillId="0" borderId="0" xfId="0" applyFont="1" applyFill="1" applyBorder="1" applyAlignment="1">
      <alignment vertical="center"/>
    </xf>
    <xf numFmtId="0" fontId="190" fillId="0" borderId="0" xfId="0" applyFont="1" applyFill="1" applyBorder="1"/>
    <xf numFmtId="4" fontId="212" fillId="0" borderId="0" xfId="0" applyNumberFormat="1" applyFont="1" applyFill="1" applyBorder="1" applyAlignment="1">
      <alignment vertical="center"/>
    </xf>
    <xf numFmtId="4" fontId="212" fillId="0" borderId="0" xfId="0" applyNumberFormat="1" applyFont="1" applyFill="1" applyBorder="1" applyAlignment="1">
      <alignment horizontal="center" vertical="center" wrapText="1"/>
    </xf>
    <xf numFmtId="190" fontId="190" fillId="0" borderId="0" xfId="0" applyNumberFormat="1" applyFont="1" applyFill="1" applyBorder="1" applyAlignment="1">
      <alignment vertical="top" wrapText="1"/>
    </xf>
    <xf numFmtId="0" fontId="190" fillId="0" borderId="0" xfId="0" applyFont="1" applyFill="1"/>
    <xf numFmtId="0" fontId="128" fillId="0" borderId="0" xfId="0" applyFont="1" applyFill="1"/>
    <xf numFmtId="0" fontId="9" fillId="0" borderId="0" xfId="0" applyFont="1" applyFill="1"/>
    <xf numFmtId="0" fontId="83" fillId="0" borderId="11" xfId="0" applyFont="1" applyFill="1" applyBorder="1" applyAlignment="1">
      <alignment horizontal="center" vertical="center"/>
    </xf>
    <xf numFmtId="4" fontId="190" fillId="0" borderId="0" xfId="0" applyNumberFormat="1" applyFont="1" applyFill="1"/>
    <xf numFmtId="0" fontId="154" fillId="0" borderId="16" xfId="0" applyFont="1" applyFill="1" applyBorder="1" applyAlignment="1">
      <alignment horizontal="center" vertical="center" wrapText="1"/>
    </xf>
    <xf numFmtId="190" fontId="212" fillId="26" borderId="0" xfId="0" applyNumberFormat="1" applyFont="1" applyFill="1" applyBorder="1" applyAlignment="1">
      <alignment vertical="center" wrapText="1"/>
    </xf>
    <xf numFmtId="190" fontId="212" fillId="26" borderId="0" xfId="0" applyNumberFormat="1" applyFont="1" applyFill="1" applyBorder="1" applyAlignment="1">
      <alignment vertical="top" wrapText="1"/>
    </xf>
    <xf numFmtId="190" fontId="83" fillId="0" borderId="17" xfId="0" applyNumberFormat="1" applyFont="1" applyFill="1" applyBorder="1" applyAlignment="1">
      <alignment horizontal="center" vertical="center" wrapText="1"/>
    </xf>
    <xf numFmtId="4" fontId="152" fillId="0" borderId="11" xfId="0" applyNumberFormat="1" applyFont="1" applyFill="1" applyBorder="1" applyAlignment="1">
      <alignment horizontal="right" vertical="center"/>
    </xf>
    <xf numFmtId="190" fontId="154" fillId="0" borderId="11" xfId="0" applyNumberFormat="1" applyFont="1" applyFill="1" applyBorder="1" applyAlignment="1">
      <alignment horizontal="right" vertical="center" wrapText="1"/>
    </xf>
    <xf numFmtId="4" fontId="154" fillId="0" borderId="11" xfId="0" applyNumberFormat="1" applyFont="1" applyFill="1" applyBorder="1" applyAlignment="1">
      <alignment horizontal="center" vertical="center" wrapText="1"/>
    </xf>
    <xf numFmtId="4" fontId="152" fillId="0" borderId="11" xfId="0" applyNumberFormat="1" applyFont="1" applyFill="1" applyBorder="1" applyAlignment="1">
      <alignment horizontal="center" vertical="center"/>
    </xf>
    <xf numFmtId="0" fontId="152" fillId="0" borderId="11" xfId="0" applyFont="1" applyBorder="1" applyAlignment="1">
      <alignment horizontal="center" vertical="center" wrapText="1"/>
    </xf>
    <xf numFmtId="4" fontId="152" fillId="0" borderId="11" xfId="401" applyNumberFormat="1" applyFont="1" applyFill="1" applyBorder="1" applyAlignment="1">
      <alignment horizontal="center" vertical="center" wrapText="1"/>
    </xf>
    <xf numFmtId="4" fontId="152" fillId="0" borderId="11" xfId="0" applyNumberFormat="1" applyFont="1" applyBorder="1" applyAlignment="1">
      <alignment horizontal="center" vertical="center"/>
    </xf>
    <xf numFmtId="4" fontId="161" fillId="0" borderId="11" xfId="0" applyNumberFormat="1" applyFont="1" applyFill="1" applyBorder="1" applyAlignment="1">
      <alignment horizontal="center" vertical="center"/>
    </xf>
    <xf numFmtId="0" fontId="213" fillId="26" borderId="0" xfId="0" applyFont="1" applyFill="1" applyBorder="1" applyAlignment="1">
      <alignment horizontal="center" vertical="center" wrapText="1"/>
    </xf>
    <xf numFmtId="0" fontId="0" fillId="28" borderId="0" xfId="0" applyFill="1"/>
    <xf numFmtId="191" fontId="160" fillId="28" borderId="0" xfId="0" applyNumberFormat="1" applyFont="1" applyFill="1"/>
    <xf numFmtId="190" fontId="0" fillId="28" borderId="0" xfId="0" applyNumberFormat="1" applyFill="1"/>
    <xf numFmtId="190" fontId="160" fillId="28" borderId="0" xfId="0" applyNumberFormat="1" applyFont="1" applyFill="1"/>
    <xf numFmtId="0" fontId="160" fillId="28" borderId="0" xfId="0" applyFont="1" applyFill="1"/>
    <xf numFmtId="190" fontId="154" fillId="0" borderId="28" xfId="0" applyNumberFormat="1" applyFont="1" applyFill="1" applyBorder="1" applyAlignment="1">
      <alignment horizontal="right" vertical="center" wrapText="1"/>
    </xf>
    <xf numFmtId="190" fontId="154" fillId="0" borderId="20" xfId="0" applyNumberFormat="1" applyFont="1" applyFill="1" applyBorder="1" applyAlignment="1">
      <alignment horizontal="right" vertical="center" wrapText="1"/>
    </xf>
    <xf numFmtId="4" fontId="154" fillId="0" borderId="19" xfId="400" applyNumberFormat="1" applyFont="1" applyFill="1" applyBorder="1" applyAlignment="1">
      <alignment horizontal="right" vertical="center" wrapText="1"/>
    </xf>
    <xf numFmtId="0" fontId="154" fillId="0" borderId="11" xfId="400" applyFont="1" applyFill="1" applyBorder="1" applyAlignment="1">
      <alignment horizontal="center" vertical="center" wrapText="1"/>
    </xf>
    <xf numFmtId="0" fontId="154" fillId="0" borderId="28" xfId="400" applyFont="1" applyFill="1" applyBorder="1" applyAlignment="1">
      <alignment horizontal="center" vertical="center" wrapText="1"/>
    </xf>
    <xf numFmtId="0" fontId="154" fillId="0" borderId="20" xfId="400" applyFont="1" applyFill="1" applyBorder="1" applyAlignment="1">
      <alignment horizontal="center" vertical="center" wrapText="1"/>
    </xf>
    <xf numFmtId="0" fontId="154" fillId="26" borderId="19" xfId="0" applyFont="1" applyFill="1" applyBorder="1" applyAlignment="1">
      <alignment horizontal="center" vertical="center"/>
    </xf>
    <xf numFmtId="0" fontId="154" fillId="0" borderId="11" xfId="0" applyNumberFormat="1" applyFont="1" applyFill="1" applyBorder="1" applyAlignment="1">
      <alignment horizontal="center" vertical="center" wrapText="1"/>
    </xf>
    <xf numFmtId="4" fontId="154" fillId="0" borderId="11" xfId="0" applyNumberFormat="1" applyFont="1" applyBorder="1" applyAlignment="1">
      <alignment horizontal="center" vertical="center" wrapText="1"/>
    </xf>
    <xf numFmtId="4" fontId="154" fillId="0" borderId="11" xfId="400" applyNumberFormat="1" applyFont="1" applyFill="1" applyBorder="1" applyAlignment="1">
      <alignment horizontal="center" vertical="center" wrapText="1"/>
    </xf>
    <xf numFmtId="0" fontId="154" fillId="0" borderId="17" xfId="0" applyFont="1" applyFill="1" applyBorder="1" applyAlignment="1">
      <alignment horizontal="center" vertical="center" wrapText="1"/>
    </xf>
    <xf numFmtId="0" fontId="47" fillId="0" borderId="11" xfId="0" applyFont="1" applyBorder="1" applyAlignment="1">
      <alignment horizontal="center" vertical="center" wrapText="1"/>
    </xf>
    <xf numFmtId="49" fontId="44" fillId="26" borderId="11" xfId="0" applyNumberFormat="1" applyFont="1" applyFill="1" applyBorder="1" applyAlignment="1">
      <alignment horizontal="center" vertical="center"/>
    </xf>
    <xf numFmtId="0" fontId="44" fillId="26" borderId="11" xfId="0" applyFont="1" applyFill="1" applyBorder="1" applyAlignment="1">
      <alignment horizontal="center" vertical="center" wrapText="1"/>
    </xf>
    <xf numFmtId="0" fontId="192" fillId="26" borderId="0" xfId="0" applyFont="1" applyFill="1"/>
    <xf numFmtId="4" fontId="152" fillId="0" borderId="11" xfId="0" applyNumberFormat="1" applyFont="1" applyBorder="1" applyAlignment="1">
      <alignment horizontal="center" vertical="center" wrapText="1"/>
    </xf>
    <xf numFmtId="218" fontId="154" fillId="0" borderId="11" xfId="0" applyNumberFormat="1" applyFont="1" applyFill="1" applyBorder="1" applyAlignment="1">
      <alignment horizontal="center" vertical="center" wrapText="1"/>
    </xf>
    <xf numFmtId="190" fontId="83" fillId="26" borderId="11" xfId="0" applyNumberFormat="1" applyFont="1" applyFill="1" applyBorder="1" applyAlignment="1">
      <alignment vertical="top" wrapText="1"/>
    </xf>
    <xf numFmtId="190" fontId="83" fillId="26" borderId="11" xfId="0" applyNumberFormat="1" applyFont="1" applyFill="1" applyBorder="1" applyAlignment="1">
      <alignment horizontal="right" vertical="center" wrapText="1"/>
    </xf>
    <xf numFmtId="190" fontId="9" fillId="0" borderId="11" xfId="0" applyNumberFormat="1" applyFont="1" applyFill="1" applyBorder="1" applyAlignment="1">
      <alignment horizontal="center" vertical="top" wrapText="1"/>
    </xf>
    <xf numFmtId="190" fontId="9" fillId="26" borderId="11" xfId="0" applyNumberFormat="1" applyFont="1" applyFill="1" applyBorder="1" applyAlignment="1">
      <alignment vertical="center" wrapText="1"/>
    </xf>
    <xf numFmtId="190" fontId="10" fillId="26" borderId="11" xfId="0" applyNumberFormat="1" applyFont="1" applyFill="1" applyBorder="1" applyAlignment="1">
      <alignment vertical="center" wrapText="1"/>
    </xf>
    <xf numFmtId="190" fontId="10" fillId="26" borderId="11" xfId="0" applyNumberFormat="1" applyFont="1" applyFill="1" applyBorder="1" applyAlignment="1">
      <alignment horizontal="center" vertical="center" wrapText="1"/>
    </xf>
    <xf numFmtId="0" fontId="76" fillId="26" borderId="0" xfId="0" applyFont="1" applyFill="1" applyAlignment="1">
      <alignment horizontal="right"/>
    </xf>
    <xf numFmtId="0" fontId="213" fillId="26" borderId="0" xfId="0" applyFont="1" applyFill="1" applyBorder="1" applyAlignment="1">
      <alignment horizontal="right" vertical="center" wrapText="1"/>
    </xf>
    <xf numFmtId="0" fontId="38" fillId="26" borderId="0" xfId="0" applyFont="1" applyFill="1" applyAlignment="1">
      <alignment horizontal="left" vertical="center" wrapText="1"/>
    </xf>
    <xf numFmtId="0" fontId="144" fillId="26" borderId="0" xfId="0" applyFont="1" applyFill="1" applyBorder="1" applyAlignment="1">
      <alignment horizontal="left" wrapText="1"/>
    </xf>
    <xf numFmtId="0" fontId="84" fillId="26" borderId="11" xfId="0" applyFont="1" applyFill="1" applyBorder="1" applyAlignment="1">
      <alignment horizontal="center" vertical="center" wrapText="1"/>
    </xf>
    <xf numFmtId="0" fontId="83" fillId="26" borderId="11" xfId="0" applyFont="1" applyFill="1" applyBorder="1" applyAlignment="1">
      <alignment horizontal="center" vertical="center" wrapText="1"/>
    </xf>
    <xf numFmtId="0" fontId="84" fillId="26" borderId="11" xfId="0" applyFont="1" applyFill="1" applyBorder="1" applyAlignment="1">
      <alignment horizontal="center" vertical="top" wrapText="1"/>
    </xf>
    <xf numFmtId="0" fontId="84" fillId="26" borderId="12" xfId="0" applyFont="1" applyFill="1" applyBorder="1" applyAlignment="1">
      <alignment horizontal="center" vertical="top" wrapText="1"/>
    </xf>
    <xf numFmtId="0" fontId="23" fillId="26" borderId="0" xfId="0" applyFont="1" applyFill="1" applyAlignment="1">
      <alignment horizontal="center" vertical="center" wrapText="1"/>
    </xf>
    <xf numFmtId="0" fontId="47" fillId="26" borderId="11" xfId="0" applyFont="1" applyFill="1" applyBorder="1" applyAlignment="1">
      <alignment horizontal="center" vertical="center" wrapText="1"/>
    </xf>
    <xf numFmtId="0" fontId="24" fillId="26" borderId="0" xfId="0" applyFont="1" applyFill="1" applyAlignment="1">
      <alignment horizontal="left" vertical="center" wrapText="1"/>
    </xf>
    <xf numFmtId="0" fontId="81" fillId="26" borderId="0" xfId="0" applyFont="1" applyFill="1" applyAlignment="1">
      <alignment horizontal="left" vertical="center" wrapText="1"/>
    </xf>
    <xf numFmtId="0" fontId="83" fillId="26" borderId="11" xfId="0" applyFont="1" applyFill="1" applyBorder="1" applyAlignment="1">
      <alignment horizontal="center" vertical="top" wrapText="1"/>
    </xf>
    <xf numFmtId="0" fontId="12" fillId="26" borderId="12" xfId="0" applyFont="1" applyFill="1" applyBorder="1" applyAlignment="1">
      <alignment horizontal="center" vertical="top" wrapText="1"/>
    </xf>
    <xf numFmtId="0" fontId="98" fillId="26" borderId="12" xfId="0" applyFont="1" applyFill="1" applyBorder="1" applyAlignment="1">
      <alignment horizontal="center" vertical="top" wrapText="1"/>
    </xf>
    <xf numFmtId="0" fontId="81" fillId="26" borderId="0" xfId="0" applyFont="1" applyFill="1" applyAlignment="1">
      <alignment horizontal="left" wrapText="1"/>
    </xf>
    <xf numFmtId="0" fontId="81" fillId="26" borderId="0" xfId="0" applyFont="1" applyFill="1" applyAlignment="1">
      <alignment horizontal="center" wrapText="1"/>
    </xf>
    <xf numFmtId="0" fontId="44" fillId="26" borderId="0" xfId="0" applyFont="1" applyFill="1" applyAlignment="1">
      <alignment horizontal="center" wrapText="1"/>
    </xf>
    <xf numFmtId="0" fontId="46" fillId="26" borderId="12" xfId="0" applyFont="1" applyFill="1" applyBorder="1" applyAlignment="1">
      <alignment horizontal="center" vertical="top" wrapText="1"/>
    </xf>
    <xf numFmtId="49" fontId="38" fillId="26" borderId="11" xfId="0" applyNumberFormat="1" applyFont="1" applyFill="1" applyBorder="1" applyAlignment="1">
      <alignment horizontal="center" vertical="center" wrapText="1"/>
    </xf>
    <xf numFmtId="49" fontId="83"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31" fillId="26" borderId="0" xfId="0" applyFont="1" applyFill="1" applyAlignment="1">
      <alignment horizontal="center" vertical="center" wrapText="1"/>
    </xf>
    <xf numFmtId="0" fontId="10" fillId="26" borderId="11" xfId="0" applyFont="1" applyFill="1" applyBorder="1" applyAlignment="1">
      <alignment horizontal="center" vertical="center" wrapText="1"/>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10"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34"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34" fillId="26" borderId="23" xfId="0" applyFont="1" applyFill="1" applyBorder="1" applyAlignment="1">
      <alignment horizontal="center" vertical="center" wrapText="1"/>
    </xf>
    <xf numFmtId="0" fontId="34" fillId="26" borderId="30" xfId="0" applyFont="1" applyFill="1" applyBorder="1" applyAlignment="1">
      <alignment horizontal="center" vertical="center" wrapText="1"/>
    </xf>
    <xf numFmtId="0" fontId="34" fillId="26" borderId="24" xfId="0" applyFont="1" applyFill="1" applyBorder="1" applyAlignment="1">
      <alignment horizontal="center" vertical="center" wrapText="1"/>
    </xf>
    <xf numFmtId="0" fontId="34" fillId="26" borderId="25" xfId="0" applyFont="1" applyFill="1" applyBorder="1" applyAlignment="1">
      <alignment horizontal="center" vertical="center" wrapText="1"/>
    </xf>
    <xf numFmtId="0" fontId="34" fillId="26" borderId="0" xfId="0" applyFont="1" applyFill="1" applyBorder="1" applyAlignment="1">
      <alignment horizontal="center" vertical="center" wrapText="1"/>
    </xf>
    <xf numFmtId="0" fontId="34" fillId="26" borderId="26" xfId="0" applyFont="1" applyFill="1" applyBorder="1" applyAlignment="1">
      <alignment horizontal="center" vertical="center" wrapText="1"/>
    </xf>
    <xf numFmtId="0" fontId="34" fillId="26" borderId="21" xfId="0" applyFont="1" applyFill="1" applyBorder="1" applyAlignment="1">
      <alignment horizontal="center" vertical="center" wrapText="1"/>
    </xf>
    <xf numFmtId="0" fontId="34" fillId="26" borderId="18" xfId="0" applyFont="1" applyFill="1" applyBorder="1" applyAlignment="1">
      <alignment horizontal="center" vertical="center" wrapText="1"/>
    </xf>
    <xf numFmtId="0" fontId="34" fillId="26" borderId="22" xfId="0" applyFont="1" applyFill="1" applyBorder="1" applyAlignment="1">
      <alignment horizontal="center" vertical="center" wrapText="1"/>
    </xf>
    <xf numFmtId="0" fontId="52" fillId="26" borderId="0" xfId="0" applyFont="1" applyFill="1" applyBorder="1" applyAlignment="1">
      <alignment horizontal="center"/>
    </xf>
    <xf numFmtId="0" fontId="60" fillId="26" borderId="0" xfId="0" applyFont="1" applyFill="1" applyBorder="1" applyAlignment="1">
      <alignment horizontal="center"/>
    </xf>
    <xf numFmtId="0" fontId="61" fillId="26" borderId="0" xfId="0" applyFont="1" applyFill="1" applyBorder="1" applyAlignment="1">
      <alignment horizontal="center" vertical="top" wrapText="1"/>
    </xf>
    <xf numFmtId="0" fontId="29" fillId="0" borderId="18" xfId="0" applyFont="1" applyFill="1" applyBorder="1" applyAlignment="1">
      <alignment horizontal="center" vertical="center" wrapText="1"/>
    </xf>
    <xf numFmtId="0" fontId="91" fillId="26" borderId="0" xfId="0" applyFont="1" applyFill="1" applyAlignment="1">
      <alignment horizontal="center" vertical="top"/>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9" fillId="26" borderId="17" xfId="0" applyFont="1" applyFill="1" applyBorder="1" applyAlignment="1">
      <alignment horizontal="center" vertical="center" textRotation="90" wrapText="1"/>
    </xf>
    <xf numFmtId="0" fontId="154" fillId="0" borderId="20" xfId="0" applyFont="1" applyFill="1" applyBorder="1" applyAlignment="1">
      <alignment horizontal="center" vertical="center" wrapText="1"/>
    </xf>
    <xf numFmtId="0" fontId="0" fillId="0" borderId="28" xfId="0" applyBorder="1" applyAlignment="1">
      <alignment horizontal="center" vertical="center" wrapText="1"/>
    </xf>
    <xf numFmtId="0" fontId="154" fillId="0" borderId="11" xfId="0" applyFont="1" applyFill="1" applyBorder="1" applyAlignment="1">
      <alignment horizontal="center" vertical="center" wrapText="1"/>
    </xf>
    <xf numFmtId="1" fontId="157" fillId="0" borderId="11" xfId="0" applyNumberFormat="1" applyFont="1" applyBorder="1" applyAlignment="1">
      <alignment horizontal="center" vertical="center" wrapText="1"/>
    </xf>
    <xf numFmtId="0" fontId="154" fillId="26" borderId="20" xfId="0" applyFont="1" applyFill="1" applyBorder="1" applyAlignment="1">
      <alignment horizontal="center" vertical="center" wrapText="1"/>
    </xf>
    <xf numFmtId="0" fontId="154" fillId="26" borderId="19" xfId="0" applyFont="1" applyFill="1" applyBorder="1" applyAlignment="1">
      <alignment horizontal="center" vertical="center" wrapText="1"/>
    </xf>
    <xf numFmtId="0" fontId="154" fillId="0" borderId="16" xfId="0" applyFont="1" applyFill="1" applyBorder="1" applyAlignment="1">
      <alignment horizontal="center" vertical="center" wrapText="1"/>
    </xf>
    <xf numFmtId="0" fontId="154" fillId="0" borderId="17" xfId="0" applyFont="1" applyFill="1" applyBorder="1" applyAlignment="1">
      <alignment horizontal="center" vertical="center" wrapText="1"/>
    </xf>
    <xf numFmtId="0" fontId="197" fillId="26" borderId="16" xfId="0" applyFont="1" applyFill="1" applyBorder="1" applyAlignment="1">
      <alignment horizontal="center" vertical="center" wrapText="1"/>
    </xf>
    <xf numFmtId="0" fontId="197" fillId="26" borderId="12" xfId="0" applyFont="1" applyFill="1" applyBorder="1" applyAlignment="1">
      <alignment horizontal="center" vertical="center" wrapText="1"/>
    </xf>
    <xf numFmtId="0" fontId="197" fillId="26" borderId="17" xfId="0" applyFont="1" applyFill="1" applyBorder="1" applyAlignment="1">
      <alignment horizontal="center" vertical="center" wrapText="1"/>
    </xf>
    <xf numFmtId="4" fontId="158" fillId="26" borderId="11" xfId="0" applyNumberFormat="1" applyFont="1" applyFill="1" applyBorder="1" applyAlignment="1">
      <alignment horizontal="center" vertical="center" wrapText="1"/>
    </xf>
    <xf numFmtId="0" fontId="154" fillId="26" borderId="16" xfId="0" applyFont="1" applyFill="1" applyBorder="1" applyAlignment="1">
      <alignment horizontal="center" vertical="center" wrapText="1"/>
    </xf>
    <xf numFmtId="0" fontId="154" fillId="26" borderId="12" xfId="0" applyFont="1" applyFill="1" applyBorder="1" applyAlignment="1">
      <alignment horizontal="center" vertical="center" wrapText="1"/>
    </xf>
    <xf numFmtId="0" fontId="154" fillId="26" borderId="17" xfId="0" applyFont="1" applyFill="1" applyBorder="1" applyAlignment="1">
      <alignment horizontal="center" vertical="center" wrapText="1"/>
    </xf>
    <xf numFmtId="0" fontId="214" fillId="26" borderId="0" xfId="0" applyFont="1" applyFill="1" applyAlignment="1">
      <alignment horizontal="center" vertical="center" wrapText="1"/>
    </xf>
    <xf numFmtId="0" fontId="215" fillId="0" borderId="0" xfId="0" applyFont="1" applyAlignment="1">
      <alignment horizontal="center" vertical="center" wrapText="1"/>
    </xf>
    <xf numFmtId="0" fontId="154" fillId="0" borderId="24" xfId="0" applyFont="1" applyFill="1" applyBorder="1" applyAlignment="1">
      <alignment horizontal="center" vertical="center" wrapText="1"/>
    </xf>
    <xf numFmtId="0" fontId="154" fillId="0" borderId="22" xfId="0" applyFont="1" applyFill="1" applyBorder="1" applyAlignment="1">
      <alignment horizontal="center" vertical="center" wrapText="1"/>
    </xf>
    <xf numFmtId="0" fontId="154" fillId="26" borderId="28" xfId="0" applyFont="1" applyFill="1" applyBorder="1" applyAlignment="1">
      <alignment horizontal="center" vertical="center" wrapText="1"/>
    </xf>
    <xf numFmtId="0" fontId="154" fillId="0" borderId="19" xfId="0" applyFont="1" applyFill="1" applyBorder="1" applyAlignment="1">
      <alignment horizontal="center" vertical="center" wrapText="1"/>
    </xf>
    <xf numFmtId="0" fontId="0" fillId="0" borderId="19" xfId="0" applyBorder="1" applyAlignment="1">
      <alignment horizontal="center" vertical="center" wrapText="1"/>
    </xf>
    <xf numFmtId="0" fontId="161" fillId="0" borderId="20" xfId="0" applyFont="1" applyFill="1" applyBorder="1" applyAlignment="1">
      <alignment horizontal="center" vertical="center"/>
    </xf>
    <xf numFmtId="0" fontId="161" fillId="0" borderId="19" xfId="0" applyFont="1" applyFill="1" applyBorder="1" applyAlignment="1">
      <alignment horizontal="center" vertical="center"/>
    </xf>
    <xf numFmtId="0" fontId="161" fillId="0" borderId="28" xfId="0" applyFont="1" applyFill="1" applyBorder="1" applyAlignment="1">
      <alignment horizontal="center" vertical="center"/>
    </xf>
    <xf numFmtId="0" fontId="154" fillId="26" borderId="11" xfId="0" applyFont="1" applyFill="1" applyBorder="1" applyAlignment="1">
      <alignment horizontal="center" vertical="center" wrapText="1"/>
    </xf>
    <xf numFmtId="0" fontId="154" fillId="0" borderId="30" xfId="0" applyFont="1" applyFill="1" applyBorder="1" applyAlignment="1">
      <alignment horizontal="center" vertical="center" wrapText="1"/>
    </xf>
    <xf numFmtId="0" fontId="154" fillId="0" borderId="18" xfId="0" applyFont="1" applyFill="1" applyBorder="1" applyAlignment="1">
      <alignment horizontal="center" vertical="center" wrapText="1"/>
    </xf>
    <xf numFmtId="0" fontId="0" fillId="0" borderId="17" xfId="0" applyBorder="1" applyAlignment="1">
      <alignment horizontal="center" vertical="center" wrapText="1"/>
    </xf>
    <xf numFmtId="0" fontId="154" fillId="0" borderId="23" xfId="0" applyFont="1" applyFill="1" applyBorder="1" applyAlignment="1">
      <alignment horizontal="center" vertical="center" wrapText="1"/>
    </xf>
    <xf numFmtId="0" fontId="154" fillId="0" borderId="21" xfId="0" applyFont="1" applyFill="1" applyBorder="1" applyAlignment="1">
      <alignment horizontal="center" vertical="center" wrapText="1"/>
    </xf>
    <xf numFmtId="0" fontId="154" fillId="26" borderId="11" xfId="0" applyFont="1" applyFill="1" applyBorder="1" applyAlignment="1">
      <alignment horizontal="center" vertical="center"/>
    </xf>
    <xf numFmtId="0" fontId="155" fillId="0" borderId="23" xfId="0" applyFont="1" applyFill="1" applyBorder="1" applyAlignment="1">
      <alignment horizontal="center" vertical="center" wrapText="1"/>
    </xf>
    <xf numFmtId="0" fontId="155" fillId="0" borderId="25" xfId="0" applyFont="1" applyFill="1" applyBorder="1" applyAlignment="1">
      <alignment horizontal="center" vertical="center" wrapText="1"/>
    </xf>
    <xf numFmtId="0" fontId="155" fillId="0" borderId="21" xfId="0" applyFont="1" applyFill="1" applyBorder="1" applyAlignment="1">
      <alignment horizontal="center" vertical="center" wrapText="1"/>
    </xf>
    <xf numFmtId="0" fontId="154" fillId="0" borderId="25" xfId="0" applyFont="1" applyFill="1" applyBorder="1" applyAlignment="1">
      <alignment horizontal="center" vertical="center" wrapText="1"/>
    </xf>
    <xf numFmtId="0" fontId="154" fillId="0" borderId="26" xfId="0" applyFont="1" applyFill="1" applyBorder="1" applyAlignment="1">
      <alignment horizontal="center" vertical="center" wrapText="1"/>
    </xf>
    <xf numFmtId="0" fontId="152" fillId="0" borderId="24" xfId="0" applyFont="1" applyFill="1" applyBorder="1" applyAlignment="1">
      <alignment horizontal="center" vertical="center" wrapText="1"/>
    </xf>
    <xf numFmtId="0" fontId="166" fillId="0" borderId="26" xfId="0" applyFont="1" applyBorder="1" applyAlignment="1">
      <alignment horizontal="center" vertical="center" wrapText="1"/>
    </xf>
    <xf numFmtId="0" fontId="0" fillId="0" borderId="22" xfId="0" applyBorder="1" applyAlignment="1">
      <alignment horizontal="center" vertical="center"/>
    </xf>
  </cellXfs>
  <cellStyles count="529">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дод 8 передача установ" xfId="26"/>
    <cellStyle name="_доходи_дод 8 передача установ" xfId="27"/>
    <cellStyle name="_доходи_дод 8 передача установ_ дод_4" xfId="28"/>
    <cellStyle name="_доходи_дод 8 передача установ_ дод_4" xfId="29"/>
    <cellStyle name="_доходи_дод 8 передача установ_дод_1 - 6" xfId="30"/>
    <cellStyle name="_доходи_дод 8 передача установ_дод_1 - 6" xfId="31"/>
    <cellStyle name="_доходи_дод 8 передача установ_дод_1 - 7" xfId="32"/>
    <cellStyle name="_доходи_дод 8 передача установ_дод_1 - 7" xfId="33"/>
    <cellStyle name="_доходи_дод 8 передача установ_дод_1 - 7_дод_4" xfId="34"/>
    <cellStyle name="_доходи_дод 8 передача установ_дод_1 - 7_дод_4" xfId="35"/>
    <cellStyle name="_доходи_дод 8 передача установ_дод_1 - 8 _онов_СЕСІЯ" xfId="36"/>
    <cellStyle name="_доходи_дод 8 передача установ_дод_1 - 8 _онов_СЕСІЯ" xfId="37"/>
    <cellStyle name="_доходи_дод 8 передача установ_дод_4" xfId="38"/>
    <cellStyle name="_доходи_дод 8 передача установ_дод_4" xfId="39"/>
    <cellStyle name="_доходи_дод 8 передача установ_дод5" xfId="40"/>
    <cellStyle name="_доходи_дод 8 передача установ_дод5" xfId="41"/>
    <cellStyle name="_доходи_дод 8 передача установ_дод6" xfId="42"/>
    <cellStyle name="_доходи_дод 8 передача установ_дод6" xfId="43"/>
    <cellStyle name="_доходи_дод 8 передача установ_Додатки до розпорядження 2023 1-7 19.07.2023 " xfId="44"/>
    <cellStyle name="_доходи_дод 8 передача установ_Додатки до розпорядження 2023 1-7 19.07.2023 " xfId="45"/>
    <cellStyle name="_доходи_дод 8 передача установ_Додатки до розпорядження 2023 3-7 19.07.2023 " xfId="46"/>
    <cellStyle name="_доходи_дод 8 передача установ_Додатки до розпорядження 2023 3-7 19.07.2023 " xfId="47"/>
    <cellStyle name="_доходи_дод 8 передача установ_Додаток 8 до розпорядження (1)" xfId="48"/>
    <cellStyle name="_доходи_дод 8 передача установ_Додаток 8 до розпорядження (1)" xfId="49"/>
    <cellStyle name="_доходи_дод 8 передача установ_Книга1" xfId="50"/>
    <cellStyle name="_доходи_дод 8 передача установ_Книга1" xfId="51"/>
    <cellStyle name="_доходи_дод 8 передача установ_робДодатки до розпорядження 2023 3-7 .2023 " xfId="52"/>
    <cellStyle name="_доходи_дод 8 передача установ_робДодатки до розпорядження 2023 3-7 .2023 " xfId="53"/>
    <cellStyle name="_доходи_дод_1 - 5 " xfId="54"/>
    <cellStyle name="_доходи_дод_1 - 5 " xfId="55"/>
    <cellStyle name="_доходи_дод_1 - 6" xfId="56"/>
    <cellStyle name="_доходи_дод_1 - 6" xfId="57"/>
    <cellStyle name="_доходи_дод_1 - 7" xfId="58"/>
    <cellStyle name="_доходи_дод_1 - 7" xfId="59"/>
    <cellStyle name="_доходи_дод_1 - 7 АПК  ПРОЄКТ НА 2023  " xfId="60"/>
    <cellStyle name="_доходи_дод_1 - 7 АПК  ПРОЄКТ НА 2023  " xfId="61"/>
    <cellStyle name="_доходи_дод_1 - 8 " xfId="62"/>
    <cellStyle name="_доходи_дод_1 - 8 " xfId="63"/>
    <cellStyle name="_доходи_дод_1 - 8 _онов_СЕСІЯ" xfId="64"/>
    <cellStyle name="_доходи_дод_1 - 8 _онов_СЕСІЯ" xfId="65"/>
    <cellStyle name="_доходи_дод_1-5 " xfId="66"/>
    <cellStyle name="_доходи_дод_1-5 " xfId="67"/>
    <cellStyle name="_доходи_дод_1-6 " xfId="68"/>
    <cellStyle name="_доходи_дод_1-6 " xfId="69"/>
    <cellStyle name="_доходи_дод_1-6 _ дод_4" xfId="70"/>
    <cellStyle name="_доходи_дод_1-6 _ дод_4" xfId="71"/>
    <cellStyle name="_доходи_дод_1-6 _дод_1 - 5 " xfId="72"/>
    <cellStyle name="_доходи_дод_1-6 _дод_1 - 5 " xfId="73"/>
    <cellStyle name="_доходи_дод_1-6 _дод_1 - 6" xfId="74"/>
    <cellStyle name="_доходи_дод_1-6 _дод_1 - 6" xfId="75"/>
    <cellStyle name="_доходи_дод_1-6 _дод_1 - 7" xfId="76"/>
    <cellStyle name="_доходи_дод_1-6 _дод_1 - 7" xfId="77"/>
    <cellStyle name="_доходи_дод_1-6 _дод_1 - 7 АПК  ПРОЄКТ НА 2023  " xfId="78"/>
    <cellStyle name="_доходи_дод_1-6 _дод_1 - 7 АПК  ПРОЄКТ НА 2023  " xfId="79"/>
    <cellStyle name="_доходи_дод_1-6 _дод_1 - 8 " xfId="80"/>
    <cellStyle name="_доходи_дод_1-6 _дод_1 - 8 " xfId="81"/>
    <cellStyle name="_доходи_дод_1-6 _дод_1 - 8 _онов_СЕСІЯ" xfId="82"/>
    <cellStyle name="_доходи_дод_1-6 _дод_1 - 8 _онов_СЕСІЯ" xfId="83"/>
    <cellStyle name="_доходи_дод_1-6 _дод_1-5 " xfId="84"/>
    <cellStyle name="_доходи_дод_1-6 _дод_1-5 " xfId="85"/>
    <cellStyle name="_доходи_дод_1-6 _дод_1-7 " xfId="86"/>
    <cellStyle name="_доходи_дод_1-6 _дод_1-7 " xfId="87"/>
    <cellStyle name="_доходи_дод_1-6 _дод_4" xfId="88"/>
    <cellStyle name="_доходи_дод_1-6 _дод_4" xfId="89"/>
    <cellStyle name="_доходи_дод_1-6 _дод5" xfId="90"/>
    <cellStyle name="_доходи_дод_1-6 _дод5" xfId="91"/>
    <cellStyle name="_доходи_дод_1-6 _дод6" xfId="92"/>
    <cellStyle name="_доходи_дод_1-6 _дод6" xfId="93"/>
    <cellStyle name="_доходи_дод_1-6 _Додатки до розпорядження 2023 1-7 19.07.2023 " xfId="94"/>
    <cellStyle name="_доходи_дод_1-6 _Додатки до розпорядження 2023 1-7 19.07.2023 " xfId="95"/>
    <cellStyle name="_доходи_дод_1-6 _Додатки до розпорядження 2023 3-7 19.07.2023 " xfId="96"/>
    <cellStyle name="_доходи_дод_1-6 _Додатки до розпорядження 2023 3-7 19.07.2023 " xfId="97"/>
    <cellStyle name="_доходи_дод_1-6 _Додаток 8 до розпорядження (1)" xfId="98"/>
    <cellStyle name="_доходи_дод_1-6 _Додаток 8 до розпорядження (1)" xfId="99"/>
    <cellStyle name="_доходи_дод_1-6 _Книга1" xfId="100"/>
    <cellStyle name="_доходи_дод_1-6 _Книга1" xfId="101"/>
    <cellStyle name="_доходи_дод_1-6 _робДодатки до розпорядження 2023 3-7 .2023 " xfId="102"/>
    <cellStyle name="_доходи_дод_1-6 _робДодатки до розпорядження 2023 3-7 .2023 " xfId="103"/>
    <cellStyle name="_доходи_дод_1-7 " xfId="104"/>
    <cellStyle name="_доходи_дод_1-7 " xfId="105"/>
    <cellStyle name="_доходи_дод_1-8 " xfId="106"/>
    <cellStyle name="_доходи_дод_1-8 " xfId="107"/>
    <cellStyle name="_доходи_дод_1-9" xfId="108"/>
    <cellStyle name="_доходи_дод_1-9" xfId="109"/>
    <cellStyle name="_доходи_дод_1-9_ дод_4" xfId="110"/>
    <cellStyle name="_доходи_дод_1-9_ дод_4" xfId="111"/>
    <cellStyle name="_доходи_дод_1-9_дод_1 - 5 " xfId="112"/>
    <cellStyle name="_доходи_дод_1-9_дод_1 - 5 " xfId="113"/>
    <cellStyle name="_доходи_дод_1-9_дод_1 - 6" xfId="114"/>
    <cellStyle name="_доходи_дод_1-9_дод_1 - 6" xfId="115"/>
    <cellStyle name="_доходи_дод_1-9_дод_1 - 7" xfId="116"/>
    <cellStyle name="_доходи_дод_1-9_дод_1 - 7" xfId="117"/>
    <cellStyle name="_доходи_дод_1-9_дод_1 - 7 АПК  ПРОЄКТ НА 2023  " xfId="118"/>
    <cellStyle name="_доходи_дод_1-9_дод_1 - 7 АПК  ПРОЄКТ НА 2023  " xfId="119"/>
    <cellStyle name="_доходи_дод_1-9_дод_1 - 8 " xfId="120"/>
    <cellStyle name="_доходи_дод_1-9_дод_1 - 8 " xfId="121"/>
    <cellStyle name="_доходи_дод_1-9_дод_1 - 8 _онов_СЕСІЯ" xfId="122"/>
    <cellStyle name="_доходи_дод_1-9_дод_1 - 8 _онов_СЕСІЯ" xfId="123"/>
    <cellStyle name="_доходи_дод_1-9_дод_1-5 " xfId="124"/>
    <cellStyle name="_доходи_дод_1-9_дод_1-5 " xfId="125"/>
    <cellStyle name="_доходи_дод_1-9_дод_1-7 " xfId="126"/>
    <cellStyle name="_доходи_дод_1-9_дод_1-7 " xfId="127"/>
    <cellStyle name="_доходи_дод_1-9_дод_4" xfId="128"/>
    <cellStyle name="_доходи_дод_1-9_дод_4" xfId="129"/>
    <cellStyle name="_доходи_дод_1-9_дод5" xfId="130"/>
    <cellStyle name="_доходи_дод_1-9_дод5" xfId="131"/>
    <cellStyle name="_доходи_дод_1-9_дод6" xfId="132"/>
    <cellStyle name="_доходи_дод_1-9_дод6" xfId="133"/>
    <cellStyle name="_доходи_дод_1-9_Додатки до розпорядження 2023 1-7 19.07.2023 " xfId="134"/>
    <cellStyle name="_доходи_дод_1-9_Додатки до розпорядження 2023 1-7 19.07.2023 " xfId="135"/>
    <cellStyle name="_доходи_дод_1-9_Додатки до розпорядження 2023 3-7 19.07.2023 " xfId="136"/>
    <cellStyle name="_доходи_дод_1-9_Додатки до розпорядження 2023 3-7 19.07.2023 " xfId="137"/>
    <cellStyle name="_доходи_дод_1-9_Додаток 8 до розпорядження (1)" xfId="138"/>
    <cellStyle name="_доходи_дод_1-9_Додаток 8 до розпорядження (1)" xfId="139"/>
    <cellStyle name="_доходи_дод_1-9_Книга1" xfId="140"/>
    <cellStyle name="_доходи_дод_1-9_Книга1" xfId="141"/>
    <cellStyle name="_доходи_дод_1-9_робДодатки до розпорядження 2023 3-7 .2023 " xfId="142"/>
    <cellStyle name="_доходи_дод_1-9_робДодатки до розпорядження 2023 3-7 .2023 " xfId="143"/>
    <cellStyle name="_доходи_дод_4" xfId="144"/>
    <cellStyle name="_доходи_дод_4" xfId="145"/>
    <cellStyle name="_доходи_дод5" xfId="146"/>
    <cellStyle name="_доходи_дод5" xfId="147"/>
    <cellStyle name="_доходи_дод6" xfId="148"/>
    <cellStyle name="_доходи_дод6" xfId="149"/>
    <cellStyle name="_доходи_Додатки до розпорядження 2023 1-7 19.07.2023 " xfId="150"/>
    <cellStyle name="_доходи_Додатки до розпорядження 2023 1-7 19.07.2023 " xfId="151"/>
    <cellStyle name="_доходи_Додатки до розпорядження 2023 3-7 19.07.2023 " xfId="152"/>
    <cellStyle name="_доходи_Додатки до розпорядження 2023 3-7 19.07.2023 " xfId="153"/>
    <cellStyle name="_доходи_Додаток 8 до розпорядження (1)" xfId="154"/>
    <cellStyle name="_доходи_Додаток 8 до розпорядження (1)" xfId="155"/>
    <cellStyle name="_доходи_Книга1" xfId="156"/>
    <cellStyle name="_доходи_Книга1" xfId="157"/>
    <cellStyle name="_доходи_робДодатки до розпорядження 2023 3-7 .2023 " xfId="158"/>
    <cellStyle name="_доходи_робДодатки до розпорядження 2023 3-7 .2023 " xfId="159"/>
    <cellStyle name="" xfId="160"/>
    <cellStyle name="" xfId="161"/>
    <cellStyle name="_доходи" xfId="162"/>
    <cellStyle name="_доходи" xfId="163"/>
    <cellStyle name="_доходи_ дод_4" xfId="164"/>
    <cellStyle name="_доходи_ дод_4" xfId="165"/>
    <cellStyle name="_доходи_дод 8 передача установ" xfId="166"/>
    <cellStyle name="_доходи_дод 8 передача установ" xfId="167"/>
    <cellStyle name="_доходи_дод 8 передача установ_ дод_4" xfId="168"/>
    <cellStyle name="_доходи_дод 8 передача установ_ дод_4" xfId="169"/>
    <cellStyle name="_доходи_дод 8 передача установ_дод_1 - 6" xfId="170"/>
    <cellStyle name="_доходи_дод 8 передача установ_дод_1 - 6" xfId="171"/>
    <cellStyle name="_доходи_дод 8 передача установ_дод_1 - 7" xfId="172"/>
    <cellStyle name="_доходи_дод 8 передача установ_дод_1 - 7" xfId="173"/>
    <cellStyle name="_доходи_дод 8 передача установ_дод_1 - 7_дод_4" xfId="174"/>
    <cellStyle name="_доходи_дод 8 передача установ_дод_1 - 7_дод_4" xfId="175"/>
    <cellStyle name="_доходи_дод 8 передача установ_дод_1 - 8 _онов_СЕСІЯ" xfId="176"/>
    <cellStyle name="_доходи_дод 8 передача установ_дод_1 - 8 _онов_СЕСІЯ" xfId="177"/>
    <cellStyle name="_доходи_дод 8 передача установ_дод_4" xfId="178"/>
    <cellStyle name="_доходи_дод 8 передача установ_дод_4" xfId="179"/>
    <cellStyle name="_доходи_дод 8 передача установ_дод5" xfId="180"/>
    <cellStyle name="_доходи_дод 8 передача установ_дод5" xfId="181"/>
    <cellStyle name="_доходи_дод 8 передача установ_дод6" xfId="182"/>
    <cellStyle name="_доходи_дод 8 передача установ_дод6" xfId="183"/>
    <cellStyle name="_доходи_дод 8 передача установ_Додатки до розпорядження 2023 1-7 19.07.2023 " xfId="184"/>
    <cellStyle name="_доходи_дод 8 передача установ_Додатки до розпорядження 2023 1-7 19.07.2023 " xfId="185"/>
    <cellStyle name="_доходи_дод 8 передача установ_Додатки до розпорядження 2023 3-7 19.07.2023 " xfId="186"/>
    <cellStyle name="_доходи_дод 8 передача установ_Додатки до розпорядження 2023 3-7 19.07.2023 " xfId="187"/>
    <cellStyle name="_доходи_дод 8 передача установ_Додаток 8 до розпорядження (1)" xfId="188"/>
    <cellStyle name="_доходи_дод 8 передача установ_Додаток 8 до розпорядження (1)" xfId="189"/>
    <cellStyle name="_доходи_дод 8 передача установ_Книга1" xfId="190"/>
    <cellStyle name="_доходи_дод 8 передача установ_Книга1" xfId="191"/>
    <cellStyle name="_доходи_дод 8 передача установ_робДодатки до розпорядження 2023 3-7 .2023 " xfId="192"/>
    <cellStyle name="_доходи_дод 8 передача установ_робДодатки до розпорядження 2023 3-7 .2023 " xfId="193"/>
    <cellStyle name="_доходи_дод_1 - 5 " xfId="194"/>
    <cellStyle name="_доходи_дод_1 - 5 " xfId="195"/>
    <cellStyle name="_доходи_дод_1 - 6" xfId="196"/>
    <cellStyle name="_доходи_дод_1 - 6" xfId="197"/>
    <cellStyle name="_доходи_дод_1 - 7" xfId="198"/>
    <cellStyle name="_доходи_дод_1 - 7" xfId="199"/>
    <cellStyle name="_доходи_дод_1 - 7 АПК  ПРОЄКТ НА 2023  " xfId="200"/>
    <cellStyle name="_доходи_дод_1 - 7 АПК  ПРОЄКТ НА 2023  " xfId="201"/>
    <cellStyle name="_доходи_дод_1 - 8 " xfId="202"/>
    <cellStyle name="_доходи_дод_1 - 8 " xfId="203"/>
    <cellStyle name="_доходи_дод_1 - 8 _онов_СЕСІЯ" xfId="204"/>
    <cellStyle name="_доходи_дод_1 - 8 _онов_СЕСІЯ" xfId="205"/>
    <cellStyle name="_доходи_дод_1-5 " xfId="206"/>
    <cellStyle name="_доходи_дод_1-5 " xfId="207"/>
    <cellStyle name="_доходи_дод_1-6 " xfId="208"/>
    <cellStyle name="_доходи_дод_1-6 " xfId="209"/>
    <cellStyle name="_доходи_дод_1-6 _ дод_4" xfId="210"/>
    <cellStyle name="_доходи_дод_1-6 _ дод_4" xfId="211"/>
    <cellStyle name="_доходи_дод_1-6 _дод_1 - 5 " xfId="212"/>
    <cellStyle name="_доходи_дод_1-6 _дод_1 - 5 " xfId="213"/>
    <cellStyle name="_доходи_дод_1-6 _дод_1 - 6" xfId="214"/>
    <cellStyle name="_доходи_дод_1-6 _дод_1 - 6" xfId="215"/>
    <cellStyle name="_доходи_дод_1-6 _дод_1 - 7" xfId="216"/>
    <cellStyle name="_доходи_дод_1-6 _дод_1 - 7" xfId="217"/>
    <cellStyle name="_доходи_дод_1-6 _дод_1 - 7 АПК  ПРОЄКТ НА 2023  " xfId="218"/>
    <cellStyle name="_доходи_дод_1-6 _дод_1 - 7 АПК  ПРОЄКТ НА 2023  " xfId="219"/>
    <cellStyle name="_доходи_дод_1-6 _дод_1 - 8 " xfId="220"/>
    <cellStyle name="_доходи_дод_1-6 _дод_1 - 8 " xfId="221"/>
    <cellStyle name="_доходи_дод_1-6 _дод_1 - 8 _онов_СЕСІЯ" xfId="222"/>
    <cellStyle name="_доходи_дод_1-6 _дод_1 - 8 _онов_СЕСІЯ" xfId="223"/>
    <cellStyle name="_доходи_дод_1-6 _дод_1-5 " xfId="224"/>
    <cellStyle name="_доходи_дод_1-6 _дод_1-5 " xfId="225"/>
    <cellStyle name="_доходи_дод_1-6 _дод_1-7 " xfId="226"/>
    <cellStyle name="_доходи_дод_1-6 _дод_1-7 " xfId="227"/>
    <cellStyle name="_доходи_дод_1-6 _дод_4" xfId="228"/>
    <cellStyle name="_доходи_дод_1-6 _дод_4" xfId="229"/>
    <cellStyle name="_доходи_дод_1-6 _дод5" xfId="230"/>
    <cellStyle name="_доходи_дод_1-6 _дод5" xfId="231"/>
    <cellStyle name="_доходи_дод_1-6 _дод6" xfId="232"/>
    <cellStyle name="_доходи_дод_1-6 _дод6" xfId="233"/>
    <cellStyle name="_доходи_дод_1-6 _Додатки до розпорядження 2023 1-7 19.07.2023 " xfId="234"/>
    <cellStyle name="_доходи_дод_1-6 _Додатки до розпорядження 2023 1-7 19.07.2023 " xfId="235"/>
    <cellStyle name="_доходи_дод_1-6 _Додатки до розпорядження 2023 3-7 19.07.2023 " xfId="236"/>
    <cellStyle name="_доходи_дод_1-6 _Додатки до розпорядження 2023 3-7 19.07.2023 " xfId="237"/>
    <cellStyle name="_доходи_дод_1-6 _Додаток 8 до розпорядження (1)" xfId="238"/>
    <cellStyle name="_доходи_дод_1-6 _Додаток 8 до розпорядження (1)" xfId="239"/>
    <cellStyle name="_доходи_дод_1-6 _Книга1" xfId="240"/>
    <cellStyle name="_доходи_дод_1-6 _Книга1" xfId="241"/>
    <cellStyle name="_доходи_дод_1-6 _робДодатки до розпорядження 2023 3-7 .2023 " xfId="242"/>
    <cellStyle name="_доходи_дод_1-6 _робДодатки до розпорядження 2023 3-7 .2023 " xfId="243"/>
    <cellStyle name="_доходи_дод_1-7 " xfId="244"/>
    <cellStyle name="_доходи_дод_1-7 " xfId="245"/>
    <cellStyle name="_доходи_дод_1-8 " xfId="246"/>
    <cellStyle name="_доходи_дод_1-8 " xfId="247"/>
    <cellStyle name="_доходи_дод_1-9" xfId="248"/>
    <cellStyle name="_доходи_дод_1-9" xfId="249"/>
    <cellStyle name="_доходи_дод_1-9_ дод_4" xfId="250"/>
    <cellStyle name="_доходи_дод_1-9_ дод_4" xfId="251"/>
    <cellStyle name="_доходи_дод_1-9_дод_1 - 5 " xfId="252"/>
    <cellStyle name="_доходи_дод_1-9_дод_1 - 5 " xfId="253"/>
    <cellStyle name="_доходи_дод_1-9_дод_1 - 6" xfId="254"/>
    <cellStyle name="_доходи_дод_1-9_дод_1 - 6" xfId="255"/>
    <cellStyle name="_доходи_дод_1-9_дод_1 - 7" xfId="256"/>
    <cellStyle name="_доходи_дод_1-9_дод_1 - 7" xfId="257"/>
    <cellStyle name="_доходи_дод_1-9_дод_1 - 7 АПК  ПРОЄКТ НА 2023  " xfId="258"/>
    <cellStyle name="_доходи_дод_1-9_дод_1 - 7 АПК  ПРОЄКТ НА 2023  " xfId="259"/>
    <cellStyle name="_доходи_дод_1-9_дод_1 - 8 " xfId="260"/>
    <cellStyle name="_доходи_дод_1-9_дод_1 - 8 " xfId="261"/>
    <cellStyle name="_доходи_дод_1-9_дод_1 - 8 _онов_СЕСІЯ" xfId="262"/>
    <cellStyle name="_доходи_дод_1-9_дод_1 - 8 _онов_СЕСІЯ" xfId="263"/>
    <cellStyle name="_доходи_дод_1-9_дод_1-5 " xfId="264"/>
    <cellStyle name="_доходи_дод_1-9_дод_1-5 " xfId="265"/>
    <cellStyle name="_доходи_дод_1-9_дод_1-7 " xfId="266"/>
    <cellStyle name="_доходи_дод_1-9_дод_1-7 " xfId="267"/>
    <cellStyle name="_доходи_дод_1-9_дод_4" xfId="268"/>
    <cellStyle name="_доходи_дод_1-9_дод_4" xfId="269"/>
    <cellStyle name="_доходи_дод_1-9_дод5" xfId="270"/>
    <cellStyle name="_доходи_дод_1-9_дод5" xfId="271"/>
    <cellStyle name="_доходи_дод_1-9_дод6" xfId="272"/>
    <cellStyle name="_доходи_дод_1-9_дод6" xfId="273"/>
    <cellStyle name="_доходи_дод_1-9_Додатки до розпорядження 2023 1-7 19.07.2023 " xfId="274"/>
    <cellStyle name="_доходи_дод_1-9_Додатки до розпорядження 2023 1-7 19.07.2023 " xfId="275"/>
    <cellStyle name="_доходи_дод_1-9_Додатки до розпорядження 2023 3-7 19.07.2023 " xfId="276"/>
    <cellStyle name="_доходи_дод_1-9_Додатки до розпорядження 2023 3-7 19.07.2023 " xfId="277"/>
    <cellStyle name="_доходи_дод_1-9_Додаток 8 до розпорядження (1)" xfId="278"/>
    <cellStyle name="_доходи_дод_1-9_Додаток 8 до розпорядження (1)" xfId="279"/>
    <cellStyle name="_доходи_дод_1-9_Книга1" xfId="280"/>
    <cellStyle name="_доходи_дод_1-9_Книга1" xfId="281"/>
    <cellStyle name="_доходи_дод_1-9_робДодатки до розпорядження 2023 3-7 .2023 " xfId="282"/>
    <cellStyle name="_доходи_дод_1-9_робДодатки до розпорядження 2023 3-7 .2023 " xfId="283"/>
    <cellStyle name="_доходи_дод_4" xfId="284"/>
    <cellStyle name="_доходи_дод_4" xfId="285"/>
    <cellStyle name="_доходи_дод5" xfId="286"/>
    <cellStyle name="_доходи_дод5" xfId="287"/>
    <cellStyle name="_доходи_дод6" xfId="288"/>
    <cellStyle name="_доходи_дод6" xfId="289"/>
    <cellStyle name="_доходи_Додатки до розпорядження 2023 1-7 19.07.2023 " xfId="290"/>
    <cellStyle name="_доходи_Додатки до розпорядження 2023 1-7 19.07.2023 " xfId="291"/>
    <cellStyle name="_доходи_Додатки до розпорядження 2023 3-7 19.07.2023 " xfId="292"/>
    <cellStyle name="_доходи_Додатки до розпорядження 2023 3-7 19.07.2023 " xfId="293"/>
    <cellStyle name="_доходи_Додаток 8 до розпорядження (1)" xfId="294"/>
    <cellStyle name="_доходи_Додаток 8 до розпорядження (1)" xfId="295"/>
    <cellStyle name="_доходи_Книга1" xfId="296"/>
    <cellStyle name="_доходи_Книга1" xfId="297"/>
    <cellStyle name="_доходи_робДодатки до розпорядження 2023 3-7 .2023 " xfId="298"/>
    <cellStyle name="_доходи_робДодатки до розпорядження 2023 3-7 .2023 " xfId="299"/>
    <cellStyle name="" xfId="300"/>
    <cellStyle name="1" xfId="301"/>
    <cellStyle name="2" xfId="302"/>
    <cellStyle name="20% - Акцент1" xfId="303"/>
    <cellStyle name="20% - Акцент2" xfId="304"/>
    <cellStyle name="20% - Акцент3" xfId="305"/>
    <cellStyle name="20% - Акцент4" xfId="306"/>
    <cellStyle name="20% - Акцент5" xfId="307"/>
    <cellStyle name="20% - Акцент6" xfId="308"/>
    <cellStyle name="20% – Акцентування1" xfId="309"/>
    <cellStyle name="20% – Акцентування1 2" xfId="310"/>
    <cellStyle name="20% – Акцентування1_дод_4" xfId="311"/>
    <cellStyle name="20% – Акцентування2" xfId="312"/>
    <cellStyle name="20% – Акцентування2 2" xfId="313"/>
    <cellStyle name="20% – Акцентування2_дод_4" xfId="314"/>
    <cellStyle name="20% – Акцентування3" xfId="315"/>
    <cellStyle name="20% – Акцентування3 2" xfId="316"/>
    <cellStyle name="20% – Акцентування3_дод_4" xfId="317"/>
    <cellStyle name="20% – Акцентування4" xfId="318"/>
    <cellStyle name="20% – Акцентування4 2" xfId="319"/>
    <cellStyle name="20% – Акцентування4_дод_4" xfId="320"/>
    <cellStyle name="20% – Акцентування5" xfId="321"/>
    <cellStyle name="20% – Акцентування5 2" xfId="322"/>
    <cellStyle name="20% – Акцентування5_дод_4" xfId="323"/>
    <cellStyle name="20% – Акцентування6" xfId="324"/>
    <cellStyle name="20% – Акцентування6 2" xfId="325"/>
    <cellStyle name="20% – Акцентування6_дод_4" xfId="326"/>
    <cellStyle name="40% - Акцент1" xfId="327"/>
    <cellStyle name="40% - Акцент2" xfId="328"/>
    <cellStyle name="40% - Акцент3" xfId="329"/>
    <cellStyle name="40% - Акцент4" xfId="330"/>
    <cellStyle name="40% - Акцент5" xfId="331"/>
    <cellStyle name="40% - Акцент6" xfId="332"/>
    <cellStyle name="40% – Акцентування1" xfId="333"/>
    <cellStyle name="40% – Акцентування1 2" xfId="334"/>
    <cellStyle name="40% – Акцентування1_дод_4" xfId="335"/>
    <cellStyle name="40% – Акцентування2" xfId="336"/>
    <cellStyle name="40% – Акцентування2 2" xfId="337"/>
    <cellStyle name="40% – Акцентування2_дод_4" xfId="338"/>
    <cellStyle name="40% – Акцентування3" xfId="339"/>
    <cellStyle name="40% – Акцентування3 2" xfId="340"/>
    <cellStyle name="40% – Акцентування3_дод_4" xfId="341"/>
    <cellStyle name="40% – Акцентування4" xfId="342"/>
    <cellStyle name="40% – Акцентування4 2" xfId="343"/>
    <cellStyle name="40% – Акцентування4_дод_4" xfId="344"/>
    <cellStyle name="40% – Акцентування5" xfId="345"/>
    <cellStyle name="40% – Акцентування5 2" xfId="346"/>
    <cellStyle name="40% – Акцентування5_дод_4" xfId="347"/>
    <cellStyle name="40% – Акцентування6" xfId="348"/>
    <cellStyle name="40% – Акцентування6 2" xfId="349"/>
    <cellStyle name="40% – Акцентування6_дод_4" xfId="350"/>
    <cellStyle name="60% - Акцент1" xfId="351"/>
    <cellStyle name="60% - Акцент2" xfId="352"/>
    <cellStyle name="60% - Акцент3" xfId="353"/>
    <cellStyle name="60% - Акцент4" xfId="354"/>
    <cellStyle name="60% - Акцент5" xfId="355"/>
    <cellStyle name="60% - Акцент6" xfId="356"/>
    <cellStyle name="60% – Акцентування1" xfId="357"/>
    <cellStyle name="60% – Акцентування1 2" xfId="358"/>
    <cellStyle name="60% – Акцентування1_дод_4" xfId="359"/>
    <cellStyle name="60% – Акцентування2" xfId="360"/>
    <cellStyle name="60% – Акцентування2 2" xfId="361"/>
    <cellStyle name="60% – Акцентування2_дод_4" xfId="362"/>
    <cellStyle name="60% – Акцентування3" xfId="363"/>
    <cellStyle name="60% – Акцентування3 2" xfId="364"/>
    <cellStyle name="60% – Акцентування3_дод_4" xfId="365"/>
    <cellStyle name="60% – Акцентування4" xfId="366"/>
    <cellStyle name="60% – Акцентування4 2" xfId="367"/>
    <cellStyle name="60% – Акцентування4_дод_4" xfId="368"/>
    <cellStyle name="60% – Акцентування5" xfId="369"/>
    <cellStyle name="60% – Акцентування5 2" xfId="370"/>
    <cellStyle name="60% – Акцентування5_дод_4" xfId="371"/>
    <cellStyle name="60% – Акцентування6" xfId="372"/>
    <cellStyle name="60% – Акцентування6 2" xfId="373"/>
    <cellStyle name="60% – Акцентування6_дод_4" xfId="374"/>
    <cellStyle name="Aaia?iue [0]_laroux" xfId="375"/>
    <cellStyle name="Aaia?iue_laroux" xfId="376"/>
    <cellStyle name="C?O" xfId="377"/>
    <cellStyle name="Cena$" xfId="378"/>
    <cellStyle name="CenaZ?" xfId="379"/>
    <cellStyle name="Ceny$" xfId="380"/>
    <cellStyle name="CenyZ?" xfId="381"/>
    <cellStyle name="Comma [0]_1996-1997-план 10 місяців" xfId="382"/>
    <cellStyle name="Comma_1996-1997-план 10 місяців" xfId="383"/>
    <cellStyle name="Currency [0]_1996-1997-план 10 місяців" xfId="384"/>
    <cellStyle name="Currency_1996-1997-план 10 місяців" xfId="385"/>
    <cellStyle name="Data" xfId="386"/>
    <cellStyle name="Dziesietny [0]_Arkusz1" xfId="387"/>
    <cellStyle name="Dziesietny_Arkusz1" xfId="388"/>
    <cellStyle name="Excel Built-in Normal" xfId="389"/>
    <cellStyle name="Headline I" xfId="390"/>
    <cellStyle name="Headline II" xfId="391"/>
    <cellStyle name="Headline III" xfId="392"/>
    <cellStyle name="Iau?iue_laroux" xfId="393"/>
    <cellStyle name="Marza" xfId="394"/>
    <cellStyle name="Marza%" xfId="395"/>
    <cellStyle name="Marza_Veresen_derg" xfId="396"/>
    <cellStyle name="Nazwa" xfId="397"/>
    <cellStyle name="Normal" xfId="398"/>
    <cellStyle name="Normal_Дж" xfId="399"/>
    <cellStyle name="Normal_Доходи" xfId="400"/>
    <cellStyle name="Normal_Доходи_Видатки І кошик" xfId="401"/>
    <cellStyle name="normalni_laroux" xfId="402"/>
    <cellStyle name="Normalny 2 2" xfId="403"/>
    <cellStyle name="Normalny_A-FOUR TECH" xfId="404"/>
    <cellStyle name="Oeiainiaue [0]_laroux" xfId="405"/>
    <cellStyle name="Oeiainiaue_laroux" xfId="406"/>
    <cellStyle name="TrOds" xfId="407"/>
    <cellStyle name="Tytul" xfId="408"/>
    <cellStyle name="Walutowy [0]_Arkusz1" xfId="409"/>
    <cellStyle name="Walutowy_Arkusz1" xfId="410"/>
    <cellStyle name="Акцент1" xfId="411"/>
    <cellStyle name="Акцент2" xfId="412"/>
    <cellStyle name="Акцент3" xfId="413"/>
    <cellStyle name="Акцент4" xfId="414"/>
    <cellStyle name="Акцент5" xfId="415"/>
    <cellStyle name="Акцент6" xfId="416"/>
    <cellStyle name="Акцентування1" xfId="417"/>
    <cellStyle name="Акцентування1 2" xfId="418"/>
    <cellStyle name="Акцентування1_дод_4" xfId="419"/>
    <cellStyle name="Акцентування2" xfId="420"/>
    <cellStyle name="Акцентування2 2" xfId="421"/>
    <cellStyle name="Акцентування2_дод_4" xfId="422"/>
    <cellStyle name="Акцентування3" xfId="423"/>
    <cellStyle name="Акцентування3 2" xfId="424"/>
    <cellStyle name="Акцентування3_дод_4" xfId="425"/>
    <cellStyle name="Акцентування4" xfId="426"/>
    <cellStyle name="Акцентування4 2" xfId="427"/>
    <cellStyle name="Акцентування4_дод_4" xfId="428"/>
    <cellStyle name="Акцентування5" xfId="429"/>
    <cellStyle name="Акцентування5 2" xfId="430"/>
    <cellStyle name="Акцентування5_дод_4" xfId="431"/>
    <cellStyle name="Акцентування6" xfId="432"/>
    <cellStyle name="Акцентування6 2" xfId="433"/>
    <cellStyle name="Акцентування6_дод_4" xfId="434"/>
    <cellStyle name="Ввід" xfId="435"/>
    <cellStyle name="Ввід 2" xfId="436"/>
    <cellStyle name="Ввід_дод_4" xfId="437"/>
    <cellStyle name="Ввод " xfId="438"/>
    <cellStyle name="Вывод" xfId="439"/>
    <cellStyle name="Вычисление" xfId="440"/>
    <cellStyle name="Гарний" xfId="441"/>
    <cellStyle name="Добре" xfId="442"/>
    <cellStyle name="Заголовок 1" xfId="443" builtinId="16" customBuiltin="1"/>
    <cellStyle name="Заголовок 1 2" xfId="444"/>
    <cellStyle name="Заголовок 2" xfId="445" builtinId="17" customBuiltin="1"/>
    <cellStyle name="Заголовок 2 2" xfId="446"/>
    <cellStyle name="Заголовок 3" xfId="447" builtinId="18" customBuiltin="1"/>
    <cellStyle name="Заголовок 3 2" xfId="448"/>
    <cellStyle name="Заголовок 4" xfId="449" builtinId="19" customBuiltin="1"/>
    <cellStyle name="Заголовок 4 2" xfId="450"/>
    <cellStyle name="Звичайний" xfId="0" builtinId="0"/>
    <cellStyle name="Звичайний 10" xfId="451"/>
    <cellStyle name="Звичайний 11" xfId="452"/>
    <cellStyle name="Звичайний 12" xfId="453"/>
    <cellStyle name="Звичайний 13" xfId="454"/>
    <cellStyle name="Звичайний 14" xfId="455"/>
    <cellStyle name="Звичайний 15" xfId="456"/>
    <cellStyle name="Звичайний 16" xfId="457"/>
    <cellStyle name="Звичайний 17" xfId="458"/>
    <cellStyle name="Звичайний 18" xfId="459"/>
    <cellStyle name="Звичайний 19" xfId="460"/>
    <cellStyle name="Звичайний 2" xfId="461"/>
    <cellStyle name="Звичайний 2 2" xfId="462"/>
    <cellStyle name="Звичайний 2 3" xfId="463"/>
    <cellStyle name="Звичайний 2_13 Додаток ПТУ 1" xfId="464"/>
    <cellStyle name="Звичайний 20" xfId="465"/>
    <cellStyle name="Звичайний 21" xfId="466"/>
    <cellStyle name="Звичайний 22" xfId="467"/>
    <cellStyle name="Звичайний 23" xfId="468"/>
    <cellStyle name="Звичайний 3" xfId="469"/>
    <cellStyle name="Звичайний 4" xfId="470"/>
    <cellStyle name="Звичайний 4 2" xfId="471"/>
    <cellStyle name="Звичайний 4_13 Додаток ПТУ 1" xfId="472"/>
    <cellStyle name="Звичайний 5" xfId="473"/>
    <cellStyle name="Звичайний 6" xfId="474"/>
    <cellStyle name="Звичайний 7" xfId="475"/>
    <cellStyle name="Звичайний 8" xfId="476"/>
    <cellStyle name="Звичайний 9" xfId="477"/>
    <cellStyle name="Зв'язана клітинка" xfId="478"/>
    <cellStyle name="Зв'язана клітинка 2" xfId="479"/>
    <cellStyle name="Зв'язана клітинка_дод_4" xfId="480"/>
    <cellStyle name="Итог" xfId="481"/>
    <cellStyle name="Контрольна клітинка" xfId="482"/>
    <cellStyle name="Контрольна клітинка 2" xfId="483"/>
    <cellStyle name="Контрольна клітинка_дод_4" xfId="484"/>
    <cellStyle name="Контрольная ячейка" xfId="485"/>
    <cellStyle name="Назва" xfId="486"/>
    <cellStyle name="Назва 2" xfId="487"/>
    <cellStyle name="Назва_дод_4" xfId="488"/>
    <cellStyle name="Название" xfId="489"/>
    <cellStyle name="Нейтральний" xfId="490"/>
    <cellStyle name="Нейтральный" xfId="491"/>
    <cellStyle name="Обчислення" xfId="492"/>
    <cellStyle name="Обчислення 2" xfId="493"/>
    <cellStyle name="Обчислення_дод_4" xfId="494"/>
    <cellStyle name="Обычный 2" xfId="495"/>
    <cellStyle name="Обычный 3" xfId="496"/>
    <cellStyle name="Обычный_ZV1PIV98" xfId="497"/>
    <cellStyle name="Обычный_доходи" xfId="498"/>
    <cellStyle name="Підсумок" xfId="499"/>
    <cellStyle name="Підсумок 2" xfId="500"/>
    <cellStyle name="Підсумок_дод_4" xfId="501"/>
    <cellStyle name="Плохой" xfId="502"/>
    <cellStyle name="Поганий" xfId="503"/>
    <cellStyle name="Поганий 2" xfId="504"/>
    <cellStyle name="Поганий_дод_4" xfId="505"/>
    <cellStyle name="Пояснение" xfId="506"/>
    <cellStyle name="Примечание" xfId="507"/>
    <cellStyle name="Примітка" xfId="508"/>
    <cellStyle name="Примітка 2" xfId="509"/>
    <cellStyle name="Результат" xfId="510"/>
    <cellStyle name="Результат 2" xfId="511"/>
    <cellStyle name="Результат_дод_4" xfId="512"/>
    <cellStyle name="Связанная ячейка" xfId="513"/>
    <cellStyle name="Середній" xfId="514"/>
    <cellStyle name="Стиль 1" xfId="515"/>
    <cellStyle name="Текст попередження" xfId="516"/>
    <cellStyle name="Текст попередження 2" xfId="517"/>
    <cellStyle name="Текст попередження_дод_4" xfId="518"/>
    <cellStyle name="Текст пояснення" xfId="519"/>
    <cellStyle name="Текст пояснення 2" xfId="520"/>
    <cellStyle name="Текст пояснення_дод_4" xfId="521"/>
    <cellStyle name="Текст предупреждения" xfId="522"/>
    <cellStyle name="Тысячи [0]_Додаток №1" xfId="523"/>
    <cellStyle name="Тысячи_Додаток №1" xfId="524"/>
    <cellStyle name="Фінансовий 2" xfId="525"/>
    <cellStyle name="Фінансовий 2 2" xfId="526"/>
    <cellStyle name="Хороший" xfId="527"/>
    <cellStyle name="ЏђЋ–…Ќ’Ќ›‰" xfId="5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R444"/>
  <sheetViews>
    <sheetView showZeros="0" view="pageBreakPreview" zoomScale="75" zoomScaleNormal="75" zoomScaleSheetLayoutView="75" workbookViewId="0">
      <pane xSplit="3" ySplit="10" topLeftCell="D11" activePane="bottomRight" state="frozen"/>
      <selection pane="topRight" activeCell="D1" sqref="D1"/>
      <selection pane="bottomLeft" activeCell="A14" sqref="A14"/>
      <selection pane="bottomRight" activeCell="N279" sqref="N279"/>
    </sheetView>
  </sheetViews>
  <sheetFormatPr defaultColWidth="9.1796875" defaultRowHeight="13"/>
  <cols>
    <col min="1" max="1" width="1.54296875" style="19" customWidth="1"/>
    <col min="2" max="2" width="14.54296875" style="390" customWidth="1"/>
    <col min="3" max="3" width="63.453125" style="19" customWidth="1"/>
    <col min="4" max="4" width="21.1796875" style="19" customWidth="1"/>
    <col min="5" max="5" width="17.453125" style="19" customWidth="1"/>
    <col min="6" max="6" width="24.26953125" style="19" customWidth="1"/>
    <col min="7" max="7" width="17.453125" style="19" customWidth="1"/>
    <col min="8" max="8" width="13.1796875" style="335" bestFit="1" customWidth="1"/>
    <col min="9" max="11" width="9.1796875" style="47"/>
    <col min="12" max="16384" width="9.1796875" style="19"/>
  </cols>
  <sheetData>
    <row r="1" spans="1:9" ht="70.5" customHeight="1">
      <c r="F1" s="919" t="s">
        <v>1478</v>
      </c>
      <c r="G1" s="919"/>
    </row>
    <row r="2" spans="1:9" ht="69.75" customHeight="1">
      <c r="A2" s="925" t="s">
        <v>1484</v>
      </c>
      <c r="B2" s="925"/>
      <c r="C2" s="925"/>
      <c r="D2" s="925"/>
      <c r="E2" s="925"/>
      <c r="F2" s="925"/>
      <c r="G2" s="925"/>
      <c r="H2" s="773"/>
      <c r="I2" s="137"/>
    </row>
    <row r="3" spans="1:9" ht="29.15" customHeight="1">
      <c r="B3" s="805">
        <v>1310000000</v>
      </c>
      <c r="C3" s="315"/>
      <c r="D3" s="315"/>
      <c r="E3" s="315"/>
      <c r="F3" s="315"/>
      <c r="G3" s="315"/>
      <c r="H3" s="774"/>
      <c r="I3" s="139"/>
    </row>
    <row r="4" spans="1:9" ht="32.15" customHeight="1">
      <c r="B4" s="316" t="s">
        <v>212</v>
      </c>
      <c r="G4" s="917" t="s">
        <v>533</v>
      </c>
    </row>
    <row r="5" spans="1:9" ht="18" customHeight="1">
      <c r="B5" s="921" t="s">
        <v>765</v>
      </c>
      <c r="C5" s="921" t="s">
        <v>1059</v>
      </c>
      <c r="D5" s="926" t="s">
        <v>368</v>
      </c>
      <c r="E5" s="921" t="s">
        <v>1044</v>
      </c>
      <c r="F5" s="921" t="s">
        <v>799</v>
      </c>
      <c r="G5" s="921"/>
      <c r="I5" s="454"/>
    </row>
    <row r="6" spans="1:9" ht="18" customHeight="1">
      <c r="B6" s="922"/>
      <c r="C6" s="921"/>
      <c r="D6" s="926"/>
      <c r="E6" s="921"/>
      <c r="F6" s="921"/>
      <c r="G6" s="921"/>
      <c r="I6" s="454"/>
    </row>
    <row r="7" spans="1:9" ht="13.4" customHeight="1">
      <c r="B7" s="922"/>
      <c r="C7" s="921"/>
      <c r="D7" s="926"/>
      <c r="E7" s="921"/>
      <c r="F7" s="921" t="s">
        <v>368</v>
      </c>
      <c r="G7" s="921" t="s">
        <v>1181</v>
      </c>
      <c r="I7" s="454"/>
    </row>
    <row r="8" spans="1:9" ht="38.5" customHeight="1">
      <c r="B8" s="922"/>
      <c r="C8" s="921"/>
      <c r="D8" s="926"/>
      <c r="E8" s="921"/>
      <c r="F8" s="921"/>
      <c r="G8" s="921"/>
      <c r="I8" s="454"/>
    </row>
    <row r="9" spans="1:9" ht="15.5">
      <c r="B9" s="923">
        <v>1</v>
      </c>
      <c r="C9" s="923">
        <v>2</v>
      </c>
      <c r="D9" s="453">
        <v>3</v>
      </c>
      <c r="E9" s="923">
        <v>4</v>
      </c>
      <c r="F9" s="923">
        <v>5</v>
      </c>
      <c r="G9" s="923">
        <v>6</v>
      </c>
      <c r="I9" s="454"/>
    </row>
    <row r="10" spans="1:9" ht="1.4" hidden="1" customHeight="1">
      <c r="B10" s="924"/>
      <c r="C10" s="924"/>
      <c r="D10" s="455"/>
      <c r="E10" s="924"/>
      <c r="F10" s="924"/>
      <c r="G10" s="924"/>
      <c r="H10" s="19"/>
    </row>
    <row r="11" spans="1:9" ht="22.75" hidden="1" customHeight="1">
      <c r="B11" s="456">
        <v>10000000</v>
      </c>
      <c r="C11" s="457" t="s">
        <v>1060</v>
      </c>
      <c r="D11" s="458">
        <f t="shared" ref="D11:D30" si="0">+E11+F11</f>
        <v>0</v>
      </c>
      <c r="E11" s="458">
        <f>+E12+E48+E58+E80</f>
        <v>0</v>
      </c>
      <c r="F11" s="458">
        <f>+F48+F80</f>
        <v>0</v>
      </c>
      <c r="G11" s="458"/>
      <c r="H11" s="775">
        <f t="shared" ref="H11:H74" si="1">+D11</f>
        <v>0</v>
      </c>
      <c r="I11" s="454"/>
    </row>
    <row r="12" spans="1:9" ht="39" hidden="1" customHeight="1">
      <c r="B12" s="456">
        <v>11000000</v>
      </c>
      <c r="C12" s="457" t="s">
        <v>1061</v>
      </c>
      <c r="D12" s="458">
        <f t="shared" si="0"/>
        <v>0</v>
      </c>
      <c r="E12" s="458">
        <f>+E13+E30</f>
        <v>0</v>
      </c>
      <c r="F12" s="458"/>
      <c r="G12" s="458"/>
      <c r="H12" s="775">
        <f t="shared" si="1"/>
        <v>0</v>
      </c>
      <c r="I12" s="454"/>
    </row>
    <row r="13" spans="1:9" ht="23.5" hidden="1" customHeight="1">
      <c r="B13" s="456">
        <v>11010000</v>
      </c>
      <c r="C13" s="457" t="s">
        <v>1062</v>
      </c>
      <c r="D13" s="458">
        <f t="shared" si="0"/>
        <v>0</v>
      </c>
      <c r="E13" s="458">
        <f>SUM(E14:E29)</f>
        <v>0</v>
      </c>
      <c r="F13" s="100"/>
      <c r="G13" s="100"/>
      <c r="H13" s="775">
        <f t="shared" si="1"/>
        <v>0</v>
      </c>
      <c r="I13" s="454"/>
    </row>
    <row r="14" spans="1:9" ht="30.65" hidden="1" customHeight="1">
      <c r="B14" s="178">
        <v>11010100</v>
      </c>
      <c r="C14" s="460" t="s">
        <v>1063</v>
      </c>
      <c r="D14" s="100">
        <f t="shared" si="0"/>
        <v>0</v>
      </c>
      <c r="E14" s="100"/>
      <c r="F14" s="100"/>
      <c r="G14" s="100"/>
      <c r="H14" s="459">
        <f t="shared" si="1"/>
        <v>0</v>
      </c>
      <c r="I14" s="454"/>
    </row>
    <row r="15" spans="1:9" ht="58.4" hidden="1" customHeight="1">
      <c r="B15" s="178">
        <v>11010200</v>
      </c>
      <c r="C15" s="460" t="s">
        <v>1064</v>
      </c>
      <c r="D15" s="100">
        <f t="shared" si="0"/>
        <v>0</v>
      </c>
      <c r="E15" s="100"/>
      <c r="F15" s="100"/>
      <c r="G15" s="100"/>
      <c r="H15" s="775">
        <f t="shared" si="1"/>
        <v>0</v>
      </c>
      <c r="I15" s="454"/>
    </row>
    <row r="16" spans="1:9" ht="30" hidden="1" customHeight="1">
      <c r="B16" s="178">
        <v>11010300</v>
      </c>
      <c r="C16" s="460" t="s">
        <v>1065</v>
      </c>
      <c r="D16" s="100">
        <f t="shared" si="0"/>
        <v>0</v>
      </c>
      <c r="E16" s="100"/>
      <c r="F16" s="100"/>
      <c r="G16" s="100"/>
      <c r="H16" s="459">
        <f t="shared" si="1"/>
        <v>0</v>
      </c>
    </row>
    <row r="17" spans="2:9" ht="32.5" hidden="1" customHeight="1">
      <c r="B17" s="178">
        <v>11010400</v>
      </c>
      <c r="C17" s="460" t="s">
        <v>1298</v>
      </c>
      <c r="D17" s="100">
        <f t="shared" si="0"/>
        <v>0</v>
      </c>
      <c r="E17" s="100"/>
      <c r="F17" s="100"/>
      <c r="G17" s="100"/>
      <c r="H17" s="459">
        <f t="shared" si="1"/>
        <v>0</v>
      </c>
      <c r="I17" s="454"/>
    </row>
    <row r="18" spans="2:9" ht="32.5" hidden="1" customHeight="1">
      <c r="B18" s="178">
        <v>11010500</v>
      </c>
      <c r="C18" s="460" t="s">
        <v>411</v>
      </c>
      <c r="D18" s="100">
        <f t="shared" si="0"/>
        <v>0</v>
      </c>
      <c r="E18" s="100"/>
      <c r="F18" s="461"/>
      <c r="G18" s="461"/>
      <c r="H18" s="459">
        <f t="shared" si="1"/>
        <v>0</v>
      </c>
      <c r="I18" s="454"/>
    </row>
    <row r="19" spans="2:9" ht="42" hidden="1">
      <c r="B19" s="462">
        <v>11010600</v>
      </c>
      <c r="C19" s="463" t="s">
        <v>1091</v>
      </c>
      <c r="D19" s="464">
        <f t="shared" si="0"/>
        <v>0</v>
      </c>
      <c r="E19" s="464"/>
      <c r="F19" s="464"/>
      <c r="G19" s="464"/>
      <c r="H19" s="459">
        <f t="shared" si="1"/>
        <v>0</v>
      </c>
    </row>
    <row r="20" spans="2:9" ht="28" hidden="1">
      <c r="B20" s="178">
        <v>11010700</v>
      </c>
      <c r="C20" s="465" t="s">
        <v>1092</v>
      </c>
      <c r="D20" s="466">
        <f t="shared" si="0"/>
        <v>0</v>
      </c>
      <c r="E20" s="100"/>
      <c r="F20" s="100"/>
      <c r="G20" s="100"/>
      <c r="H20" s="459">
        <f t="shared" si="1"/>
        <v>0</v>
      </c>
    </row>
    <row r="21" spans="2:9" ht="28" hidden="1">
      <c r="B21" s="467">
        <v>11010800</v>
      </c>
      <c r="C21" s="468" t="s">
        <v>303</v>
      </c>
      <c r="D21" s="380">
        <f t="shared" si="0"/>
        <v>0</v>
      </c>
      <c r="E21" s="380"/>
      <c r="F21" s="380"/>
      <c r="G21" s="380"/>
      <c r="H21" s="459">
        <f t="shared" si="1"/>
        <v>0</v>
      </c>
    </row>
    <row r="22" spans="2:9" ht="60" hidden="1" customHeight="1">
      <c r="B22" s="178">
        <v>11010900</v>
      </c>
      <c r="C22" s="460" t="s">
        <v>890</v>
      </c>
      <c r="D22" s="100">
        <f t="shared" si="0"/>
        <v>0</v>
      </c>
      <c r="E22" s="100"/>
      <c r="F22" s="100"/>
      <c r="G22" s="100"/>
      <c r="H22" s="459">
        <f t="shared" si="1"/>
        <v>0</v>
      </c>
    </row>
    <row r="23" spans="2:9" ht="42" hidden="1">
      <c r="B23" s="178">
        <v>11011000</v>
      </c>
      <c r="C23" s="460" t="s">
        <v>219</v>
      </c>
      <c r="D23" s="100">
        <f t="shared" si="0"/>
        <v>0</v>
      </c>
      <c r="E23" s="100"/>
      <c r="F23" s="100"/>
      <c r="G23" s="100"/>
      <c r="H23" s="459">
        <f t="shared" si="1"/>
        <v>0</v>
      </c>
    </row>
    <row r="24" spans="2:9" ht="14" hidden="1">
      <c r="B24" s="178">
        <v>11011100</v>
      </c>
      <c r="C24" s="460" t="s">
        <v>220</v>
      </c>
      <c r="D24" s="100">
        <f t="shared" si="0"/>
        <v>0</v>
      </c>
      <c r="E24" s="100"/>
      <c r="F24" s="100"/>
      <c r="G24" s="100"/>
      <c r="H24" s="459">
        <f t="shared" si="1"/>
        <v>0</v>
      </c>
    </row>
    <row r="25" spans="2:9" ht="28" hidden="1">
      <c r="B25" s="178">
        <v>11011200</v>
      </c>
      <c r="C25" s="460" t="s">
        <v>256</v>
      </c>
      <c r="D25" s="100">
        <f t="shared" si="0"/>
        <v>0</v>
      </c>
      <c r="E25" s="100"/>
      <c r="F25" s="100"/>
      <c r="G25" s="100"/>
      <c r="H25" s="459">
        <f t="shared" si="1"/>
        <v>0</v>
      </c>
    </row>
    <row r="26" spans="2:9" ht="28" hidden="1">
      <c r="B26" s="178">
        <v>11011300</v>
      </c>
      <c r="C26" s="460" t="s">
        <v>257</v>
      </c>
      <c r="D26" s="100">
        <f t="shared" si="0"/>
        <v>0</v>
      </c>
      <c r="E26" s="100"/>
      <c r="F26" s="100"/>
      <c r="G26" s="100"/>
      <c r="H26" s="459">
        <f t="shared" si="1"/>
        <v>0</v>
      </c>
    </row>
    <row r="27" spans="2:9" ht="42" hidden="1">
      <c r="B27" s="178">
        <v>11011400</v>
      </c>
      <c r="C27" s="460" t="s">
        <v>601</v>
      </c>
      <c r="D27" s="100">
        <f t="shared" si="0"/>
        <v>0</v>
      </c>
      <c r="E27" s="100"/>
      <c r="F27" s="100"/>
      <c r="G27" s="100"/>
      <c r="H27" s="459">
        <f t="shared" si="1"/>
        <v>0</v>
      </c>
    </row>
    <row r="28" spans="2:9" ht="14" hidden="1">
      <c r="B28" s="178">
        <v>11011500</v>
      </c>
      <c r="C28" s="460" t="s">
        <v>602</v>
      </c>
      <c r="D28" s="100">
        <f t="shared" si="0"/>
        <v>0</v>
      </c>
      <c r="E28" s="100"/>
      <c r="F28" s="100"/>
      <c r="G28" s="100"/>
      <c r="H28" s="459">
        <f t="shared" si="1"/>
        <v>0</v>
      </c>
    </row>
    <row r="29" spans="2:9" ht="28" hidden="1">
      <c r="B29" s="384">
        <v>11011600</v>
      </c>
      <c r="C29" s="469" t="s">
        <v>603</v>
      </c>
      <c r="D29" s="378">
        <f t="shared" si="0"/>
        <v>0</v>
      </c>
      <c r="E29" s="378"/>
      <c r="F29" s="378"/>
      <c r="G29" s="378"/>
      <c r="H29" s="459">
        <f t="shared" si="1"/>
        <v>0</v>
      </c>
    </row>
    <row r="30" spans="2:9" ht="20.5" hidden="1" customHeight="1">
      <c r="B30" s="470">
        <v>11020000</v>
      </c>
      <c r="C30" s="457" t="s">
        <v>604</v>
      </c>
      <c r="D30" s="458">
        <f t="shared" si="0"/>
        <v>0</v>
      </c>
      <c r="E30" s="458">
        <f>+E31+E32+E47+E34+E35+E36+E37+E38+E39+E40+E42+E43+E44+E45+E46+E41+E33</f>
        <v>0</v>
      </c>
      <c r="F30" s="458"/>
      <c r="G30" s="100"/>
      <c r="H30" s="459">
        <f t="shared" si="1"/>
        <v>0</v>
      </c>
      <c r="I30" s="454"/>
    </row>
    <row r="31" spans="2:9" s="386" customFormat="1" ht="14.25" hidden="1" customHeight="1">
      <c r="B31" s="471">
        <v>11020100</v>
      </c>
      <c r="C31" s="471" t="s">
        <v>605</v>
      </c>
      <c r="D31" s="472">
        <f>+E31</f>
        <v>0</v>
      </c>
      <c r="E31" s="220"/>
      <c r="F31" s="473" t="s">
        <v>606</v>
      </c>
      <c r="G31" s="473" t="s">
        <v>606</v>
      </c>
      <c r="H31" s="459">
        <f t="shared" si="1"/>
        <v>0</v>
      </c>
    </row>
    <row r="32" spans="2:9" ht="30.65" hidden="1" customHeight="1">
      <c r="B32" s="474">
        <v>11020200</v>
      </c>
      <c r="C32" s="475" t="s">
        <v>600</v>
      </c>
      <c r="D32" s="476">
        <f t="shared" ref="D32:D63" si="2">+E32+F32</f>
        <v>0</v>
      </c>
      <c r="E32" s="100"/>
      <c r="F32" s="100"/>
      <c r="G32" s="100"/>
      <c r="H32" s="459">
        <f t="shared" si="1"/>
        <v>0</v>
      </c>
      <c r="I32" s="454"/>
    </row>
    <row r="33" spans="2:9" ht="30.65" hidden="1" customHeight="1">
      <c r="B33" s="474">
        <v>11020300</v>
      </c>
      <c r="C33" s="475" t="s">
        <v>607</v>
      </c>
      <c r="D33" s="476">
        <f t="shared" si="2"/>
        <v>0</v>
      </c>
      <c r="E33" s="100"/>
      <c r="F33" s="100"/>
      <c r="G33" s="100"/>
      <c r="H33" s="459">
        <f t="shared" si="1"/>
        <v>0</v>
      </c>
      <c r="I33" s="454"/>
    </row>
    <row r="34" spans="2:9" ht="18.649999999999999" hidden="1" customHeight="1">
      <c r="B34" s="474">
        <v>11020500</v>
      </c>
      <c r="C34" s="475" t="s">
        <v>608</v>
      </c>
      <c r="D34" s="476">
        <f t="shared" si="2"/>
        <v>0</v>
      </c>
      <c r="E34" s="100"/>
      <c r="F34" s="100"/>
      <c r="G34" s="100"/>
      <c r="H34" s="459">
        <f t="shared" si="1"/>
        <v>0</v>
      </c>
      <c r="I34" s="454"/>
    </row>
    <row r="35" spans="2:9" ht="33" hidden="1" customHeight="1">
      <c r="B35" s="474">
        <v>11020600</v>
      </c>
      <c r="C35" s="475" t="s">
        <v>609</v>
      </c>
      <c r="D35" s="476">
        <f t="shared" si="2"/>
        <v>0</v>
      </c>
      <c r="E35" s="100"/>
      <c r="F35" s="100"/>
      <c r="G35" s="100"/>
      <c r="H35" s="459">
        <f t="shared" si="1"/>
        <v>0</v>
      </c>
      <c r="I35" s="454"/>
    </row>
    <row r="36" spans="2:9" ht="35.5" hidden="1" customHeight="1">
      <c r="B36" s="474">
        <v>11020700</v>
      </c>
      <c r="C36" s="475" t="s">
        <v>719</v>
      </c>
      <c r="D36" s="476">
        <f t="shared" si="2"/>
        <v>0</v>
      </c>
      <c r="E36" s="100"/>
      <c r="F36" s="100"/>
      <c r="G36" s="100"/>
      <c r="H36" s="459">
        <f t="shared" si="1"/>
        <v>0</v>
      </c>
      <c r="I36" s="454"/>
    </row>
    <row r="37" spans="2:9" ht="34.4" hidden="1" customHeight="1">
      <c r="B37" s="474">
        <v>11020900</v>
      </c>
      <c r="C37" s="475" t="s">
        <v>720</v>
      </c>
      <c r="D37" s="476">
        <f t="shared" si="2"/>
        <v>0</v>
      </c>
      <c r="E37" s="100"/>
      <c r="F37" s="100"/>
      <c r="G37" s="100"/>
      <c r="H37" s="459">
        <f t="shared" si="1"/>
        <v>0</v>
      </c>
      <c r="I37" s="454"/>
    </row>
    <row r="38" spans="2:9" ht="31.5" hidden="1" customHeight="1">
      <c r="B38" s="474">
        <v>11021000</v>
      </c>
      <c r="C38" s="475" t="s">
        <v>837</v>
      </c>
      <c r="D38" s="476">
        <f t="shared" si="2"/>
        <v>0</v>
      </c>
      <c r="E38" s="100"/>
      <c r="F38" s="100"/>
      <c r="G38" s="100"/>
      <c r="H38" s="459">
        <f t="shared" si="1"/>
        <v>0</v>
      </c>
      <c r="I38" s="454"/>
    </row>
    <row r="39" spans="2:9" ht="46.75" hidden="1" customHeight="1">
      <c r="B39" s="474">
        <v>11021600</v>
      </c>
      <c r="C39" s="475" t="s">
        <v>721</v>
      </c>
      <c r="D39" s="476">
        <f t="shared" si="2"/>
        <v>0</v>
      </c>
      <c r="E39" s="100"/>
      <c r="F39" s="100"/>
      <c r="G39" s="100"/>
      <c r="H39" s="459">
        <f t="shared" si="1"/>
        <v>0</v>
      </c>
      <c r="I39" s="454"/>
    </row>
    <row r="40" spans="2:9" ht="44.5" hidden="1" customHeight="1">
      <c r="B40" s="474">
        <v>11023200</v>
      </c>
      <c r="C40" s="475" t="s">
        <v>722</v>
      </c>
      <c r="D40" s="476">
        <f t="shared" si="2"/>
        <v>0</v>
      </c>
      <c r="E40" s="100"/>
      <c r="F40" s="100"/>
      <c r="G40" s="100"/>
      <c r="H40" s="459">
        <f t="shared" si="1"/>
        <v>0</v>
      </c>
    </row>
    <row r="41" spans="2:9" ht="40.4" hidden="1" customHeight="1">
      <c r="B41" s="474">
        <v>11023300</v>
      </c>
      <c r="C41" s="475" t="s">
        <v>1113</v>
      </c>
      <c r="D41" s="476">
        <f t="shared" si="2"/>
        <v>0</v>
      </c>
      <c r="E41" s="100"/>
      <c r="F41" s="100"/>
      <c r="G41" s="100"/>
      <c r="H41" s="459">
        <f t="shared" si="1"/>
        <v>0</v>
      </c>
    </row>
    <row r="42" spans="2:9" ht="46.75" hidden="1" customHeight="1">
      <c r="B42" s="474">
        <v>11023600</v>
      </c>
      <c r="C42" s="475" t="s">
        <v>310</v>
      </c>
      <c r="D42" s="476">
        <f t="shared" si="2"/>
        <v>0</v>
      </c>
      <c r="E42" s="100"/>
      <c r="F42" s="100"/>
      <c r="G42" s="100"/>
      <c r="H42" s="459">
        <f t="shared" si="1"/>
        <v>0</v>
      </c>
    </row>
    <row r="43" spans="2:9" ht="42" hidden="1">
      <c r="B43" s="474">
        <v>11023700</v>
      </c>
      <c r="C43" s="475" t="s">
        <v>590</v>
      </c>
      <c r="D43" s="476">
        <f t="shared" si="2"/>
        <v>0</v>
      </c>
      <c r="E43" s="100"/>
      <c r="F43" s="100"/>
      <c r="G43" s="100"/>
      <c r="H43" s="459">
        <f t="shared" si="1"/>
        <v>0</v>
      </c>
    </row>
    <row r="44" spans="2:9" ht="28.4" hidden="1" customHeight="1">
      <c r="B44" s="474">
        <v>11024000</v>
      </c>
      <c r="C44" s="475" t="s">
        <v>591</v>
      </c>
      <c r="D44" s="476">
        <f t="shared" si="2"/>
        <v>0</v>
      </c>
      <c r="E44" s="100"/>
      <c r="F44" s="100"/>
      <c r="G44" s="100"/>
      <c r="H44" s="459">
        <f t="shared" si="1"/>
        <v>0</v>
      </c>
    </row>
    <row r="45" spans="2:9" ht="60" hidden="1" customHeight="1">
      <c r="B45" s="474">
        <v>11024600</v>
      </c>
      <c r="C45" s="475" t="s">
        <v>1106</v>
      </c>
      <c r="D45" s="476">
        <f t="shared" si="2"/>
        <v>0</v>
      </c>
      <c r="E45" s="100"/>
      <c r="F45" s="100"/>
      <c r="G45" s="100"/>
      <c r="H45" s="459">
        <f t="shared" si="1"/>
        <v>0</v>
      </c>
    </row>
    <row r="46" spans="2:9" ht="14" hidden="1">
      <c r="B46" s="477"/>
      <c r="C46" s="478"/>
      <c r="D46" s="479">
        <f t="shared" si="2"/>
        <v>0</v>
      </c>
      <c r="E46" s="380"/>
      <c r="F46" s="380"/>
      <c r="G46" s="380"/>
      <c r="H46" s="459">
        <f t="shared" si="1"/>
        <v>0</v>
      </c>
    </row>
    <row r="47" spans="2:9" ht="14" hidden="1">
      <c r="B47" s="474"/>
      <c r="C47" s="475"/>
      <c r="D47" s="476">
        <f t="shared" si="2"/>
        <v>0</v>
      </c>
      <c r="E47" s="100"/>
      <c r="F47" s="100"/>
      <c r="G47" s="100"/>
      <c r="H47" s="459">
        <f t="shared" si="1"/>
        <v>0</v>
      </c>
    </row>
    <row r="48" spans="2:9" ht="14" hidden="1">
      <c r="B48" s="456">
        <v>12000000</v>
      </c>
      <c r="C48" s="457" t="s">
        <v>1235</v>
      </c>
      <c r="D48" s="458">
        <f t="shared" si="2"/>
        <v>0</v>
      </c>
      <c r="E48" s="458"/>
      <c r="F48" s="458">
        <f>F53+F49</f>
        <v>0</v>
      </c>
      <c r="G48" s="458"/>
      <c r="H48" s="459">
        <f t="shared" si="1"/>
        <v>0</v>
      </c>
      <c r="I48" s="47">
        <v>1</v>
      </c>
    </row>
    <row r="49" spans="2:9" ht="28" hidden="1">
      <c r="B49" s="480">
        <v>12020000</v>
      </c>
      <c r="C49" s="481" t="s">
        <v>1236</v>
      </c>
      <c r="D49" s="482">
        <f t="shared" si="2"/>
        <v>0</v>
      </c>
      <c r="E49" s="483"/>
      <c r="F49" s="483">
        <f>+F50+F51+F52</f>
        <v>0</v>
      </c>
      <c r="G49" s="483"/>
      <c r="H49" s="459">
        <f t="shared" si="1"/>
        <v>0</v>
      </c>
    </row>
    <row r="50" spans="2:9" ht="28" hidden="1">
      <c r="B50" s="178">
        <v>12020100</v>
      </c>
      <c r="C50" s="465" t="s">
        <v>1237</v>
      </c>
      <c r="D50" s="466">
        <f t="shared" si="2"/>
        <v>0</v>
      </c>
      <c r="E50" s="100"/>
      <c r="F50" s="100"/>
      <c r="G50" s="100"/>
      <c r="H50" s="459">
        <f t="shared" si="1"/>
        <v>0</v>
      </c>
    </row>
    <row r="51" spans="2:9" ht="28" hidden="1">
      <c r="B51" s="384">
        <v>12020200</v>
      </c>
      <c r="C51" s="484" t="s">
        <v>1238</v>
      </c>
      <c r="D51" s="485">
        <f t="shared" si="2"/>
        <v>0</v>
      </c>
      <c r="E51" s="378"/>
      <c r="F51" s="378"/>
      <c r="G51" s="378"/>
      <c r="H51" s="459">
        <f t="shared" si="1"/>
        <v>0</v>
      </c>
    </row>
    <row r="52" spans="2:9" ht="14" hidden="1">
      <c r="B52" s="384">
        <v>12020400</v>
      </c>
      <c r="C52" s="484" t="s">
        <v>1239</v>
      </c>
      <c r="D52" s="485">
        <f t="shared" si="2"/>
        <v>0</v>
      </c>
      <c r="E52" s="378"/>
      <c r="F52" s="378"/>
      <c r="G52" s="378"/>
      <c r="H52" s="459">
        <f t="shared" si="1"/>
        <v>0</v>
      </c>
    </row>
    <row r="53" spans="2:9" ht="14" hidden="1">
      <c r="B53" s="456">
        <v>12030000</v>
      </c>
      <c r="C53" s="457" t="s">
        <v>1240</v>
      </c>
      <c r="D53" s="458">
        <f t="shared" si="2"/>
        <v>0</v>
      </c>
      <c r="E53" s="458"/>
      <c r="F53" s="458">
        <f>F54+F55+F56+F57</f>
        <v>0</v>
      </c>
      <c r="G53" s="100"/>
      <c r="H53" s="459">
        <f t="shared" si="1"/>
        <v>0</v>
      </c>
    </row>
    <row r="54" spans="2:9" ht="28" hidden="1">
      <c r="B54" s="178">
        <v>12030100</v>
      </c>
      <c r="C54" s="460" t="s">
        <v>1241</v>
      </c>
      <c r="D54" s="100">
        <f t="shared" si="2"/>
        <v>0</v>
      </c>
      <c r="E54" s="100"/>
      <c r="F54" s="100"/>
      <c r="G54" s="100"/>
      <c r="H54" s="459">
        <f t="shared" si="1"/>
        <v>0</v>
      </c>
    </row>
    <row r="55" spans="2:9" ht="28" hidden="1">
      <c r="B55" s="178">
        <v>12030200</v>
      </c>
      <c r="C55" s="460" t="s">
        <v>1242</v>
      </c>
      <c r="D55" s="100">
        <f t="shared" si="2"/>
        <v>0</v>
      </c>
      <c r="E55" s="100"/>
      <c r="F55" s="100"/>
      <c r="G55" s="100"/>
      <c r="H55" s="459">
        <f t="shared" si="1"/>
        <v>0</v>
      </c>
    </row>
    <row r="56" spans="2:9" ht="21.65" hidden="1" customHeight="1">
      <c r="B56" s="467">
        <v>120304000</v>
      </c>
      <c r="C56" s="486" t="s">
        <v>1243</v>
      </c>
      <c r="D56" s="487">
        <f t="shared" si="2"/>
        <v>0</v>
      </c>
      <c r="E56" s="487"/>
      <c r="F56" s="380"/>
      <c r="G56" s="487"/>
      <c r="H56" s="459">
        <f t="shared" si="1"/>
        <v>0</v>
      </c>
    </row>
    <row r="57" spans="2:9" ht="14" hidden="1">
      <c r="B57" s="384">
        <v>120305000</v>
      </c>
      <c r="C57" s="486" t="s">
        <v>1244</v>
      </c>
      <c r="D57" s="488">
        <f t="shared" si="2"/>
        <v>0</v>
      </c>
      <c r="E57" s="378"/>
      <c r="F57" s="378"/>
      <c r="G57" s="378"/>
      <c r="H57" s="459">
        <f t="shared" si="1"/>
        <v>0</v>
      </c>
    </row>
    <row r="58" spans="2:9" ht="29.5" hidden="1" customHeight="1">
      <c r="B58" s="456">
        <v>13000000</v>
      </c>
      <c r="C58" s="457" t="s">
        <v>1416</v>
      </c>
      <c r="D58" s="458">
        <f t="shared" si="2"/>
        <v>0</v>
      </c>
      <c r="E58" s="458">
        <f>+E59+E61+E65+E77</f>
        <v>0</v>
      </c>
      <c r="F58" s="458">
        <f>+F59+F61+F65+F71+F77</f>
        <v>0</v>
      </c>
      <c r="G58" s="458">
        <f>+G59+G61+G65+G71+G77</f>
        <v>0</v>
      </c>
      <c r="H58" s="459">
        <f t="shared" si="1"/>
        <v>0</v>
      </c>
      <c r="I58" s="454"/>
    </row>
    <row r="59" spans="2:9" ht="20.5" hidden="1" customHeight="1">
      <c r="B59" s="456">
        <v>13010000</v>
      </c>
      <c r="C59" s="457" t="s">
        <v>1417</v>
      </c>
      <c r="D59" s="458">
        <f t="shared" si="2"/>
        <v>0</v>
      </c>
      <c r="E59" s="458">
        <f>+E60</f>
        <v>0</v>
      </c>
      <c r="F59" s="100"/>
      <c r="G59" s="100"/>
      <c r="H59" s="459">
        <f t="shared" si="1"/>
        <v>0</v>
      </c>
    </row>
    <row r="60" spans="2:9" ht="50.5" hidden="1" customHeight="1">
      <c r="B60" s="178">
        <v>13010100</v>
      </c>
      <c r="C60" s="460" t="s">
        <v>1418</v>
      </c>
      <c r="D60" s="100">
        <f t="shared" si="2"/>
        <v>0</v>
      </c>
      <c r="E60" s="100">
        <f>31000000-31000000</f>
        <v>0</v>
      </c>
      <c r="F60" s="100"/>
      <c r="G60" s="100"/>
      <c r="H60" s="459">
        <f t="shared" si="1"/>
        <v>0</v>
      </c>
    </row>
    <row r="61" spans="2:9" ht="33" hidden="1" customHeight="1">
      <c r="B61" s="456">
        <v>13020000</v>
      </c>
      <c r="C61" s="457" t="s">
        <v>1419</v>
      </c>
      <c r="D61" s="458">
        <f t="shared" si="2"/>
        <v>0</v>
      </c>
      <c r="E61" s="458">
        <f>+E62+E64+E63</f>
        <v>0</v>
      </c>
      <c r="F61" s="458">
        <f>+F62+F64+F63</f>
        <v>0</v>
      </c>
      <c r="G61" s="458">
        <f>+G62+G64+G63</f>
        <v>0</v>
      </c>
      <c r="H61" s="459">
        <f t="shared" si="1"/>
        <v>0</v>
      </c>
      <c r="I61" s="454"/>
    </row>
    <row r="62" spans="2:9" ht="45" hidden="1" customHeight="1">
      <c r="B62" s="178">
        <v>13020100</v>
      </c>
      <c r="C62" s="460" t="s">
        <v>525</v>
      </c>
      <c r="D62" s="100">
        <f t="shared" si="2"/>
        <v>0</v>
      </c>
      <c r="E62" s="100"/>
      <c r="F62" s="100"/>
      <c r="G62" s="100"/>
      <c r="H62" s="459">
        <f t="shared" si="1"/>
        <v>0</v>
      </c>
      <c r="I62" s="454"/>
    </row>
    <row r="63" spans="2:9" ht="40.4" hidden="1" customHeight="1">
      <c r="B63" s="178">
        <v>13020300</v>
      </c>
      <c r="C63" s="460" t="s">
        <v>1470</v>
      </c>
      <c r="D63" s="100">
        <f t="shared" si="2"/>
        <v>0</v>
      </c>
      <c r="E63" s="100"/>
      <c r="F63" s="100"/>
      <c r="G63" s="100"/>
      <c r="H63" s="459">
        <f t="shared" si="1"/>
        <v>0</v>
      </c>
      <c r="I63" s="454"/>
    </row>
    <row r="64" spans="2:9" ht="42" hidden="1" customHeight="1">
      <c r="B64" s="178">
        <v>13020400</v>
      </c>
      <c r="C64" s="460" t="s">
        <v>548</v>
      </c>
      <c r="D64" s="100">
        <f t="shared" ref="D64:D95" si="3">+E64+F64</f>
        <v>0</v>
      </c>
      <c r="E64" s="100"/>
      <c r="F64" s="100"/>
      <c r="G64" s="100"/>
      <c r="H64" s="459">
        <f t="shared" si="1"/>
        <v>0</v>
      </c>
      <c r="I64" s="454"/>
    </row>
    <row r="65" spans="2:9" ht="30.65" hidden="1" customHeight="1">
      <c r="B65" s="456">
        <v>13030000</v>
      </c>
      <c r="C65" s="457" t="s">
        <v>1471</v>
      </c>
      <c r="D65" s="458">
        <f t="shared" si="3"/>
        <v>0</v>
      </c>
      <c r="E65" s="458">
        <f>+E67+E68+E66+E69+E70</f>
        <v>0</v>
      </c>
      <c r="F65" s="458">
        <f>+F67+F68+F66+F69+F70</f>
        <v>0</v>
      </c>
      <c r="G65" s="458">
        <f>+G67+G68+G66+G69+G70</f>
        <v>0</v>
      </c>
      <c r="H65" s="459">
        <f t="shared" si="1"/>
        <v>0</v>
      </c>
      <c r="I65" s="454"/>
    </row>
    <row r="66" spans="2:9" ht="34.75" hidden="1" customHeight="1">
      <c r="B66" s="178">
        <v>13030100</v>
      </c>
      <c r="C66" s="460" t="s">
        <v>1472</v>
      </c>
      <c r="D66" s="100">
        <f t="shared" si="3"/>
        <v>0</v>
      </c>
      <c r="E66" s="100"/>
      <c r="F66" s="100"/>
      <c r="G66" s="100"/>
      <c r="H66" s="459">
        <f t="shared" si="1"/>
        <v>0</v>
      </c>
      <c r="I66" s="454"/>
    </row>
    <row r="67" spans="2:9" ht="14" hidden="1">
      <c r="B67" s="467">
        <v>13030200</v>
      </c>
      <c r="C67" s="489" t="s">
        <v>836</v>
      </c>
      <c r="D67" s="490">
        <f t="shared" si="3"/>
        <v>0</v>
      </c>
      <c r="E67" s="380"/>
      <c r="F67" s="380"/>
      <c r="G67" s="380"/>
      <c r="H67" s="459">
        <f t="shared" si="1"/>
        <v>0</v>
      </c>
    </row>
    <row r="68" spans="2:9" ht="28" hidden="1">
      <c r="B68" s="178">
        <v>13030600</v>
      </c>
      <c r="C68" s="491" t="s">
        <v>698</v>
      </c>
      <c r="D68" s="490">
        <f t="shared" si="3"/>
        <v>0</v>
      </c>
      <c r="E68" s="100">
        <f>2200000-2200000</f>
        <v>0</v>
      </c>
      <c r="F68" s="100"/>
      <c r="G68" s="100"/>
      <c r="H68" s="459">
        <f t="shared" si="1"/>
        <v>0</v>
      </c>
    </row>
    <row r="69" spans="2:9" ht="14" hidden="1">
      <c r="B69" s="178">
        <v>13030700</v>
      </c>
      <c r="C69" s="491" t="s">
        <v>1376</v>
      </c>
      <c r="D69" s="490">
        <f t="shared" si="3"/>
        <v>0</v>
      </c>
      <c r="E69" s="100"/>
      <c r="F69" s="100"/>
      <c r="G69" s="100"/>
      <c r="H69" s="459">
        <f t="shared" si="1"/>
        <v>0</v>
      </c>
      <c r="I69" s="454"/>
    </row>
    <row r="70" spans="2:9" ht="28" hidden="1">
      <c r="B70" s="178">
        <v>13030800</v>
      </c>
      <c r="C70" s="491" t="s">
        <v>1377</v>
      </c>
      <c r="D70" s="492">
        <f t="shared" si="3"/>
        <v>0</v>
      </c>
      <c r="E70" s="100"/>
      <c r="F70" s="100"/>
      <c r="G70" s="100"/>
      <c r="H70" s="459">
        <f t="shared" si="1"/>
        <v>0</v>
      </c>
      <c r="I70" s="454"/>
    </row>
    <row r="71" spans="2:9" ht="14" hidden="1">
      <c r="B71" s="456">
        <v>13050000</v>
      </c>
      <c r="C71" s="457" t="s">
        <v>1378</v>
      </c>
      <c r="D71" s="458">
        <f t="shared" si="3"/>
        <v>0</v>
      </c>
      <c r="E71" s="458">
        <f>SUM(E72:E75)</f>
        <v>0</v>
      </c>
      <c r="F71" s="100"/>
      <c r="G71" s="100"/>
      <c r="H71" s="459">
        <f t="shared" si="1"/>
        <v>0</v>
      </c>
      <c r="I71" s="47">
        <v>1</v>
      </c>
    </row>
    <row r="72" spans="2:9" ht="14" hidden="1">
      <c r="B72" s="178">
        <v>13050100</v>
      </c>
      <c r="C72" s="460" t="s">
        <v>1379</v>
      </c>
      <c r="D72" s="100">
        <f t="shared" si="3"/>
        <v>0</v>
      </c>
      <c r="E72" s="100"/>
      <c r="F72" s="100"/>
      <c r="G72" s="100"/>
      <c r="H72" s="459">
        <f t="shared" si="1"/>
        <v>0</v>
      </c>
    </row>
    <row r="73" spans="2:9" ht="14" hidden="1">
      <c r="B73" s="178">
        <v>13050200</v>
      </c>
      <c r="C73" s="460" t="s">
        <v>1380</v>
      </c>
      <c r="D73" s="100">
        <f t="shared" si="3"/>
        <v>0</v>
      </c>
      <c r="E73" s="100"/>
      <c r="F73" s="100"/>
      <c r="G73" s="100"/>
      <c r="H73" s="459">
        <f t="shared" si="1"/>
        <v>0</v>
      </c>
    </row>
    <row r="74" spans="2:9" ht="14" hidden="1">
      <c r="B74" s="178">
        <v>13050300</v>
      </c>
      <c r="C74" s="460" t="s">
        <v>1381</v>
      </c>
      <c r="D74" s="100">
        <f t="shared" si="3"/>
        <v>0</v>
      </c>
      <c r="E74" s="100"/>
      <c r="F74" s="100"/>
      <c r="G74" s="100"/>
      <c r="H74" s="459">
        <f t="shared" si="1"/>
        <v>0</v>
      </c>
    </row>
    <row r="75" spans="2:9" ht="14" hidden="1">
      <c r="B75" s="178">
        <v>13050500</v>
      </c>
      <c r="C75" s="460" t="s">
        <v>1382</v>
      </c>
      <c r="D75" s="100">
        <f t="shared" si="3"/>
        <v>0</v>
      </c>
      <c r="E75" s="100"/>
      <c r="F75" s="100"/>
      <c r="G75" s="100"/>
      <c r="H75" s="459">
        <f t="shared" ref="H75:H138" si="4">+D75</f>
        <v>0</v>
      </c>
    </row>
    <row r="76" spans="2:9" hidden="1">
      <c r="B76" s="493"/>
      <c r="C76" s="494"/>
      <c r="D76" s="495">
        <f t="shared" si="3"/>
        <v>0</v>
      </c>
      <c r="E76" s="488"/>
      <c r="F76" s="488"/>
      <c r="G76" s="488"/>
      <c r="H76" s="459">
        <f t="shared" si="4"/>
        <v>0</v>
      </c>
    </row>
    <row r="77" spans="2:9" ht="20.5" hidden="1" customHeight="1">
      <c r="B77" s="456">
        <v>13070000</v>
      </c>
      <c r="C77" s="457" t="s">
        <v>1383</v>
      </c>
      <c r="D77" s="458">
        <f t="shared" si="3"/>
        <v>0</v>
      </c>
      <c r="E77" s="458">
        <f>+E78+E79</f>
        <v>0</v>
      </c>
      <c r="F77" s="461"/>
      <c r="G77" s="461"/>
      <c r="H77" s="459">
        <f t="shared" si="4"/>
        <v>0</v>
      </c>
    </row>
    <row r="78" spans="2:9" ht="23.5" hidden="1" customHeight="1">
      <c r="B78" s="178">
        <v>13070100</v>
      </c>
      <c r="C78" s="460" t="s">
        <v>1384</v>
      </c>
      <c r="D78" s="100">
        <f t="shared" si="3"/>
        <v>0</v>
      </c>
      <c r="E78" s="100"/>
      <c r="F78" s="461"/>
      <c r="G78" s="461"/>
      <c r="H78" s="459">
        <f t="shared" si="4"/>
        <v>0</v>
      </c>
    </row>
    <row r="79" spans="2:9" ht="28" hidden="1">
      <c r="B79" s="178">
        <v>13070300</v>
      </c>
      <c r="C79" s="460" t="s">
        <v>1385</v>
      </c>
      <c r="D79" s="100">
        <f t="shared" si="3"/>
        <v>0</v>
      </c>
      <c r="E79" s="100"/>
      <c r="F79" s="461"/>
      <c r="G79" s="461"/>
      <c r="H79" s="459">
        <f t="shared" si="4"/>
        <v>0</v>
      </c>
    </row>
    <row r="80" spans="2:9" ht="21.65" hidden="1" customHeight="1">
      <c r="B80" s="496">
        <v>19000000</v>
      </c>
      <c r="C80" s="497" t="s">
        <v>1386</v>
      </c>
      <c r="D80" s="498">
        <f t="shared" si="3"/>
        <v>0</v>
      </c>
      <c r="E80" s="458">
        <f>+E81</f>
        <v>0</v>
      </c>
      <c r="F80" s="458">
        <f>+F81+F87</f>
        <v>0</v>
      </c>
      <c r="G80" s="499"/>
      <c r="H80" s="459">
        <f t="shared" si="4"/>
        <v>0</v>
      </c>
      <c r="I80" s="454"/>
    </row>
    <row r="81" spans="2:9" ht="21" hidden="1" customHeight="1">
      <c r="B81" s="496">
        <v>19010000</v>
      </c>
      <c r="C81" s="497" t="s">
        <v>1387</v>
      </c>
      <c r="D81" s="498">
        <f t="shared" si="3"/>
        <v>0</v>
      </c>
      <c r="E81" s="458">
        <f>+E82+E83+E84+E85+E86</f>
        <v>0</v>
      </c>
      <c r="F81" s="458">
        <f>+F82+F83+F84+F85+F86</f>
        <v>0</v>
      </c>
      <c r="G81" s="499"/>
      <c r="H81" s="459">
        <f t="shared" si="4"/>
        <v>0</v>
      </c>
      <c r="I81" s="454"/>
    </row>
    <row r="82" spans="2:9" ht="63.75" hidden="1" customHeight="1">
      <c r="B82" s="500">
        <v>19010100</v>
      </c>
      <c r="C82" s="501" t="s">
        <v>610</v>
      </c>
      <c r="D82" s="502">
        <f t="shared" si="3"/>
        <v>0</v>
      </c>
      <c r="E82" s="100"/>
      <c r="F82" s="100"/>
      <c r="G82" s="461"/>
      <c r="H82" s="459">
        <f t="shared" si="4"/>
        <v>0</v>
      </c>
      <c r="I82" s="454"/>
    </row>
    <row r="83" spans="2:9" ht="35.5" hidden="1" customHeight="1">
      <c r="B83" s="500">
        <v>19010200</v>
      </c>
      <c r="C83" s="501" t="s">
        <v>611</v>
      </c>
      <c r="D83" s="502">
        <f t="shared" si="3"/>
        <v>0</v>
      </c>
      <c r="E83" s="100"/>
      <c r="F83" s="100"/>
      <c r="G83" s="461"/>
      <c r="H83" s="459">
        <f t="shared" si="4"/>
        <v>0</v>
      </c>
      <c r="I83" s="454"/>
    </row>
    <row r="84" spans="2:9" ht="45.65" hidden="1" customHeight="1">
      <c r="B84" s="500">
        <v>19010300</v>
      </c>
      <c r="C84" s="501" t="s">
        <v>803</v>
      </c>
      <c r="D84" s="502">
        <f t="shared" si="3"/>
        <v>0</v>
      </c>
      <c r="E84" s="100"/>
      <c r="F84" s="100"/>
      <c r="G84" s="461"/>
      <c r="H84" s="459">
        <f t="shared" si="4"/>
        <v>0</v>
      </c>
      <c r="I84" s="454"/>
    </row>
    <row r="85" spans="2:9" ht="42" hidden="1">
      <c r="B85" s="500">
        <v>19010500</v>
      </c>
      <c r="C85" s="465" t="s">
        <v>314</v>
      </c>
      <c r="D85" s="466">
        <f t="shared" si="3"/>
        <v>0</v>
      </c>
      <c r="E85" s="100"/>
      <c r="F85" s="100"/>
      <c r="G85" s="461"/>
      <c r="H85" s="459">
        <f t="shared" si="4"/>
        <v>0</v>
      </c>
    </row>
    <row r="86" spans="2:9" ht="28" hidden="1">
      <c r="B86" s="500">
        <v>19010600</v>
      </c>
      <c r="C86" s="465" t="s">
        <v>315</v>
      </c>
      <c r="D86" s="466">
        <f t="shared" si="3"/>
        <v>0</v>
      </c>
      <c r="E86" s="100"/>
      <c r="F86" s="100"/>
      <c r="G86" s="461"/>
      <c r="H86" s="459">
        <f t="shared" si="4"/>
        <v>0</v>
      </c>
    </row>
    <row r="87" spans="2:9" ht="48.65" hidden="1" customHeight="1">
      <c r="B87" s="503">
        <v>19020000</v>
      </c>
      <c r="C87" s="457" t="s">
        <v>538</v>
      </c>
      <c r="D87" s="458">
        <f t="shared" si="3"/>
        <v>0</v>
      </c>
      <c r="E87" s="458">
        <f>+E88</f>
        <v>0</v>
      </c>
      <c r="F87" s="458">
        <f>+F88</f>
        <v>0</v>
      </c>
      <c r="G87" s="499"/>
      <c r="H87" s="459">
        <f t="shared" si="4"/>
        <v>0</v>
      </c>
    </row>
    <row r="88" spans="2:9" ht="22.9" hidden="1" customHeight="1">
      <c r="B88" s="500">
        <v>19020200</v>
      </c>
      <c r="C88" s="460" t="s">
        <v>539</v>
      </c>
      <c r="D88" s="380">
        <f t="shared" si="3"/>
        <v>0</v>
      </c>
      <c r="E88" s="380"/>
      <c r="F88" s="380"/>
      <c r="G88" s="487"/>
      <c r="H88" s="459">
        <f t="shared" si="4"/>
        <v>0</v>
      </c>
    </row>
    <row r="89" spans="2:9" ht="14" hidden="1">
      <c r="B89" s="178"/>
      <c r="C89" s="460"/>
      <c r="D89" s="380">
        <f t="shared" si="3"/>
        <v>0</v>
      </c>
      <c r="E89" s="380"/>
      <c r="F89" s="487"/>
      <c r="G89" s="487"/>
      <c r="H89" s="459">
        <f t="shared" si="4"/>
        <v>0</v>
      </c>
    </row>
    <row r="90" spans="2:9" ht="14" hidden="1">
      <c r="B90" s="178"/>
      <c r="C90" s="460"/>
      <c r="D90" s="380">
        <f t="shared" si="3"/>
        <v>0</v>
      </c>
      <c r="E90" s="380"/>
      <c r="F90" s="487"/>
      <c r="G90" s="487"/>
      <c r="H90" s="459">
        <f t="shared" si="4"/>
        <v>0</v>
      </c>
    </row>
    <row r="91" spans="2:9" ht="14" hidden="1">
      <c r="B91" s="178"/>
      <c r="C91" s="460"/>
      <c r="D91" s="380">
        <f t="shared" si="3"/>
        <v>0</v>
      </c>
      <c r="E91" s="380"/>
      <c r="F91" s="487"/>
      <c r="G91" s="487"/>
      <c r="H91" s="459">
        <f t="shared" si="4"/>
        <v>0</v>
      </c>
    </row>
    <row r="92" spans="2:9" ht="14" hidden="1">
      <c r="B92" s="178"/>
      <c r="C92" s="460"/>
      <c r="D92" s="380">
        <f t="shared" si="3"/>
        <v>0</v>
      </c>
      <c r="E92" s="380"/>
      <c r="F92" s="487"/>
      <c r="G92" s="487"/>
      <c r="H92" s="459">
        <f t="shared" si="4"/>
        <v>0</v>
      </c>
    </row>
    <row r="93" spans="2:9" ht="14" hidden="1">
      <c r="B93" s="178"/>
      <c r="C93" s="460"/>
      <c r="D93" s="380">
        <f t="shared" si="3"/>
        <v>0</v>
      </c>
      <c r="E93" s="380"/>
      <c r="F93" s="487"/>
      <c r="G93" s="487"/>
      <c r="H93" s="459">
        <f t="shared" si="4"/>
        <v>0</v>
      </c>
    </row>
    <row r="94" spans="2:9" ht="14" hidden="1">
      <c r="B94" s="384"/>
      <c r="C94" s="469"/>
      <c r="D94" s="464">
        <f t="shared" si="3"/>
        <v>0</v>
      </c>
      <c r="E94" s="464"/>
      <c r="F94" s="488"/>
      <c r="G94" s="488"/>
      <c r="H94" s="459">
        <f t="shared" si="4"/>
        <v>0</v>
      </c>
    </row>
    <row r="95" spans="2:9" ht="21.65" hidden="1" customHeight="1">
      <c r="B95" s="456">
        <v>20000000</v>
      </c>
      <c r="C95" s="457" t="s">
        <v>540</v>
      </c>
      <c r="D95" s="458">
        <f t="shared" si="3"/>
        <v>0</v>
      </c>
      <c r="E95" s="458">
        <f>E96+E105+E131+E140+E134+E135</f>
        <v>0</v>
      </c>
      <c r="F95" s="458">
        <f>F140+F153+F103+F102</f>
        <v>0</v>
      </c>
      <c r="G95" s="458">
        <f>G140+G153+G103+G102</f>
        <v>0</v>
      </c>
      <c r="H95" s="459">
        <f t="shared" si="4"/>
        <v>0</v>
      </c>
      <c r="I95" s="454"/>
    </row>
    <row r="96" spans="2:9" ht="25.4" hidden="1" customHeight="1">
      <c r="B96" s="456">
        <v>21000000</v>
      </c>
      <c r="C96" s="457" t="s">
        <v>541</v>
      </c>
      <c r="D96" s="458">
        <f t="shared" ref="D96:D105" si="5">+E96+F96</f>
        <v>0</v>
      </c>
      <c r="E96" s="458">
        <f>E97+E100+E99</f>
        <v>0</v>
      </c>
      <c r="F96" s="458">
        <f>+F103+F102+F100</f>
        <v>0</v>
      </c>
      <c r="G96" s="458">
        <f>+G103+G102+G100</f>
        <v>0</v>
      </c>
      <c r="H96" s="459">
        <f t="shared" si="4"/>
        <v>0</v>
      </c>
      <c r="I96" s="454"/>
    </row>
    <row r="97" spans="2:9" ht="93.75" hidden="1" customHeight="1">
      <c r="B97" s="456">
        <v>21010000</v>
      </c>
      <c r="C97" s="457" t="s">
        <v>773</v>
      </c>
      <c r="D97" s="458">
        <f t="shared" si="5"/>
        <v>0</v>
      </c>
      <c r="E97" s="458">
        <f>E98</f>
        <v>0</v>
      </c>
      <c r="F97" s="458">
        <f>F98</f>
        <v>0</v>
      </c>
      <c r="G97" s="458">
        <f>G98</f>
        <v>0</v>
      </c>
      <c r="H97" s="459">
        <f t="shared" si="4"/>
        <v>0</v>
      </c>
      <c r="I97" s="454"/>
    </row>
    <row r="98" spans="2:9" ht="46.75" hidden="1" customHeight="1">
      <c r="B98" s="178">
        <v>21010300</v>
      </c>
      <c r="C98" s="460" t="s">
        <v>542</v>
      </c>
      <c r="D98" s="100">
        <f t="shared" si="5"/>
        <v>0</v>
      </c>
      <c r="E98" s="100"/>
      <c r="F98" s="100"/>
      <c r="G98" s="458"/>
      <c r="H98" s="459">
        <f t="shared" si="4"/>
        <v>0</v>
      </c>
      <c r="I98" s="454"/>
    </row>
    <row r="99" spans="2:9" ht="28.15" hidden="1" customHeight="1">
      <c r="B99" s="456">
        <v>21050000</v>
      </c>
      <c r="C99" s="457" t="s">
        <v>543</v>
      </c>
      <c r="D99" s="458">
        <f t="shared" si="5"/>
        <v>0</v>
      </c>
      <c r="E99" s="458"/>
      <c r="F99" s="458"/>
      <c r="G99" s="458"/>
      <c r="H99" s="459">
        <f t="shared" si="4"/>
        <v>0</v>
      </c>
      <c r="I99" s="454"/>
    </row>
    <row r="100" spans="2:9" ht="20.5" hidden="1" customHeight="1">
      <c r="B100" s="456">
        <v>21080000</v>
      </c>
      <c r="C100" s="457" t="s">
        <v>544</v>
      </c>
      <c r="D100" s="458">
        <f t="shared" si="5"/>
        <v>0</v>
      </c>
      <c r="E100" s="458">
        <f>+E101</f>
        <v>0</v>
      </c>
      <c r="F100" s="458">
        <f>+F101</f>
        <v>0</v>
      </c>
      <c r="G100" s="458">
        <f>+G101</f>
        <v>0</v>
      </c>
      <c r="H100" s="459">
        <f t="shared" si="4"/>
        <v>0</v>
      </c>
      <c r="I100" s="454"/>
    </row>
    <row r="101" spans="2:9" ht="24" hidden="1" customHeight="1">
      <c r="B101" s="178">
        <v>21080500</v>
      </c>
      <c r="C101" s="460" t="s">
        <v>544</v>
      </c>
      <c r="D101" s="100">
        <f t="shared" si="5"/>
        <v>0</v>
      </c>
      <c r="E101" s="100"/>
      <c r="F101" s="100"/>
      <c r="G101" s="100"/>
      <c r="H101" s="459">
        <f t="shared" si="4"/>
        <v>0</v>
      </c>
      <c r="I101" s="454"/>
    </row>
    <row r="102" spans="2:9" ht="73.75" hidden="1" customHeight="1">
      <c r="B102" s="178">
        <v>21090000</v>
      </c>
      <c r="C102" s="460" t="s">
        <v>1155</v>
      </c>
      <c r="D102" s="100">
        <f t="shared" si="5"/>
        <v>0</v>
      </c>
      <c r="E102" s="100"/>
      <c r="F102" s="100"/>
      <c r="G102" s="100"/>
      <c r="H102" s="459">
        <f t="shared" si="4"/>
        <v>0</v>
      </c>
    </row>
    <row r="103" spans="2:9" ht="37.75" hidden="1" customHeight="1">
      <c r="B103" s="178">
        <v>21110000</v>
      </c>
      <c r="C103" s="460" t="s">
        <v>392</v>
      </c>
      <c r="D103" s="100">
        <f t="shared" si="5"/>
        <v>0</v>
      </c>
      <c r="E103" s="100"/>
      <c r="F103" s="100"/>
      <c r="G103" s="504"/>
      <c r="H103" s="459">
        <f t="shared" si="4"/>
        <v>0</v>
      </c>
      <c r="I103" s="454"/>
    </row>
    <row r="104" spans="2:9" ht="35.5" hidden="1" customHeight="1">
      <c r="B104" s="505">
        <v>22000000</v>
      </c>
      <c r="C104" s="457" t="s">
        <v>393</v>
      </c>
      <c r="D104" s="458">
        <f t="shared" si="5"/>
        <v>0</v>
      </c>
      <c r="E104" s="458">
        <f>E105+E131+E134+E135</f>
        <v>0</v>
      </c>
      <c r="F104" s="458"/>
      <c r="G104" s="458"/>
      <c r="H104" s="459">
        <f t="shared" si="4"/>
        <v>0</v>
      </c>
      <c r="I104" s="454"/>
    </row>
    <row r="105" spans="2:9" ht="23.5" hidden="1" customHeight="1">
      <c r="B105" s="456">
        <v>22010000</v>
      </c>
      <c r="C105" s="457" t="s">
        <v>394</v>
      </c>
      <c r="D105" s="458">
        <f t="shared" si="5"/>
        <v>0</v>
      </c>
      <c r="E105" s="458">
        <f>+E107+E112+E114+E109+E111+E113+E115+E116+E117+E118+E110</f>
        <v>0</v>
      </c>
      <c r="F105" s="458"/>
      <c r="G105" s="458"/>
      <c r="H105" s="459">
        <f t="shared" si="4"/>
        <v>0</v>
      </c>
      <c r="I105" s="454"/>
    </row>
    <row r="106" spans="2:9" s="386" customFormat="1" ht="17.149999999999999" hidden="1" customHeight="1">
      <c r="B106" s="471">
        <v>14060100</v>
      </c>
      <c r="C106" s="471" t="s">
        <v>395</v>
      </c>
      <c r="D106" s="472">
        <f>+E106</f>
        <v>0</v>
      </c>
      <c r="E106" s="506"/>
      <c r="F106" s="473" t="s">
        <v>606</v>
      </c>
      <c r="G106" s="473" t="s">
        <v>606</v>
      </c>
      <c r="H106" s="459">
        <f t="shared" si="4"/>
        <v>0</v>
      </c>
    </row>
    <row r="107" spans="2:9" ht="69.650000000000006" hidden="1" customHeight="1">
      <c r="B107" s="507">
        <v>22010200</v>
      </c>
      <c r="C107" s="475" t="s">
        <v>1265</v>
      </c>
      <c r="D107" s="476">
        <f>+E107+F107</f>
        <v>0</v>
      </c>
      <c r="E107" s="100"/>
      <c r="F107" s="100"/>
      <c r="G107" s="100"/>
      <c r="H107" s="459">
        <f t="shared" si="4"/>
        <v>0</v>
      </c>
      <c r="I107" s="47">
        <v>1</v>
      </c>
    </row>
    <row r="108" spans="2:9" s="386" customFormat="1" ht="21.65" hidden="1" customHeight="1">
      <c r="B108" s="471">
        <v>14060300</v>
      </c>
      <c r="C108" s="471" t="s">
        <v>1266</v>
      </c>
      <c r="D108" s="472">
        <f>+E108</f>
        <v>0</v>
      </c>
      <c r="E108" s="508"/>
      <c r="F108" s="509" t="s">
        <v>606</v>
      </c>
      <c r="G108" s="509" t="s">
        <v>606</v>
      </c>
      <c r="H108" s="459">
        <f t="shared" si="4"/>
        <v>0</v>
      </c>
    </row>
    <row r="109" spans="2:9" s="386" customFormat="1" ht="39" hidden="1" customHeight="1">
      <c r="B109" s="507">
        <v>22010500</v>
      </c>
      <c r="C109" s="475" t="s">
        <v>1267</v>
      </c>
      <c r="D109" s="476">
        <f t="shared" ref="D109:D118" si="6">+E109+F109</f>
        <v>0</v>
      </c>
      <c r="E109" s="100">
        <f>16000-16000</f>
        <v>0</v>
      </c>
      <c r="F109" s="100"/>
      <c r="G109" s="100"/>
      <c r="H109" s="459">
        <f t="shared" si="4"/>
        <v>0</v>
      </c>
    </row>
    <row r="110" spans="2:9" s="386" customFormat="1" ht="53.25" hidden="1" customHeight="1">
      <c r="B110" s="507">
        <v>22010600</v>
      </c>
      <c r="C110" s="475" t="s">
        <v>1268</v>
      </c>
      <c r="D110" s="476">
        <f t="shared" si="6"/>
        <v>0</v>
      </c>
      <c r="E110" s="100"/>
      <c r="F110" s="100"/>
      <c r="G110" s="100"/>
      <c r="H110" s="459">
        <f t="shared" si="4"/>
        <v>0</v>
      </c>
    </row>
    <row r="111" spans="2:9" s="386" customFormat="1" ht="39.65" hidden="1" customHeight="1">
      <c r="B111" s="507">
        <v>22010700</v>
      </c>
      <c r="C111" s="475" t="s">
        <v>1269</v>
      </c>
      <c r="D111" s="476">
        <f t="shared" si="6"/>
        <v>0</v>
      </c>
      <c r="E111" s="100">
        <f>17000-17000</f>
        <v>0</v>
      </c>
      <c r="F111" s="509"/>
      <c r="G111" s="509"/>
      <c r="H111" s="459">
        <f t="shared" si="4"/>
        <v>0</v>
      </c>
    </row>
    <row r="112" spans="2:9" s="386" customFormat="1" ht="51.65" hidden="1" customHeight="1">
      <c r="B112" s="507">
        <v>22010900</v>
      </c>
      <c r="C112" s="475" t="s">
        <v>1270</v>
      </c>
      <c r="D112" s="476">
        <f t="shared" si="6"/>
        <v>0</v>
      </c>
      <c r="E112" s="100"/>
      <c r="F112" s="100"/>
      <c r="G112" s="100"/>
      <c r="H112" s="19">
        <f t="shared" si="4"/>
        <v>0</v>
      </c>
      <c r="I112" s="510"/>
    </row>
    <row r="113" spans="2:11" s="386" customFormat="1" ht="44.5" hidden="1" customHeight="1">
      <c r="B113" s="507">
        <v>22011000</v>
      </c>
      <c r="C113" s="475" t="s">
        <v>1109</v>
      </c>
      <c r="D113" s="476">
        <f t="shared" si="6"/>
        <v>0</v>
      </c>
      <c r="E113" s="100"/>
      <c r="F113" s="100"/>
      <c r="G113" s="100"/>
      <c r="H113" s="19">
        <f t="shared" si="4"/>
        <v>0</v>
      </c>
      <c r="I113" s="510"/>
    </row>
    <row r="114" spans="2:11" ht="53.25" hidden="1" customHeight="1">
      <c r="B114" s="507">
        <v>22011100</v>
      </c>
      <c r="C114" s="475" t="s">
        <v>38</v>
      </c>
      <c r="D114" s="476">
        <f t="shared" si="6"/>
        <v>0</v>
      </c>
      <c r="E114" s="100"/>
      <c r="F114" s="100"/>
      <c r="G114" s="100"/>
      <c r="H114" s="19">
        <f t="shared" si="4"/>
        <v>0</v>
      </c>
      <c r="I114" s="454"/>
    </row>
    <row r="115" spans="2:11" ht="37.4" hidden="1" customHeight="1">
      <c r="B115" s="507">
        <v>22011800</v>
      </c>
      <c r="C115" s="475" t="s">
        <v>39</v>
      </c>
      <c r="D115" s="476">
        <f t="shared" si="6"/>
        <v>0</v>
      </c>
      <c r="E115" s="100"/>
      <c r="F115" s="100"/>
      <c r="G115" s="100"/>
      <c r="H115" s="19">
        <f t="shared" si="4"/>
        <v>0</v>
      </c>
      <c r="I115" s="454"/>
    </row>
    <row r="116" spans="2:11" ht="37.4" hidden="1" customHeight="1">
      <c r="B116" s="507">
        <v>22013200</v>
      </c>
      <c r="C116" s="475" t="s">
        <v>40</v>
      </c>
      <c r="D116" s="476">
        <f t="shared" si="6"/>
        <v>0</v>
      </c>
      <c r="E116" s="100"/>
      <c r="F116" s="100"/>
      <c r="G116" s="100"/>
      <c r="H116" s="19">
        <f t="shared" si="4"/>
        <v>0</v>
      </c>
      <c r="I116" s="454"/>
    </row>
    <row r="117" spans="2:11" ht="37.4" hidden="1" customHeight="1">
      <c r="B117" s="507">
        <v>22013300</v>
      </c>
      <c r="C117" s="475" t="s">
        <v>592</v>
      </c>
      <c r="D117" s="476">
        <f t="shared" si="6"/>
        <v>0</v>
      </c>
      <c r="E117" s="100"/>
      <c r="F117" s="100"/>
      <c r="G117" s="100"/>
      <c r="H117" s="19">
        <f t="shared" si="4"/>
        <v>0</v>
      </c>
      <c r="I117" s="454"/>
    </row>
    <row r="118" spans="2:11" ht="37.4" hidden="1" customHeight="1">
      <c r="B118" s="507">
        <v>22013400</v>
      </c>
      <c r="C118" s="475" t="s">
        <v>593</v>
      </c>
      <c r="D118" s="476">
        <f t="shared" si="6"/>
        <v>0</v>
      </c>
      <c r="E118" s="100"/>
      <c r="F118" s="100"/>
      <c r="G118" s="100"/>
      <c r="H118" s="19">
        <f t="shared" si="4"/>
        <v>0</v>
      </c>
      <c r="I118" s="454"/>
    </row>
    <row r="119" spans="2:11" s="386" customFormat="1" ht="14.25" hidden="1" customHeight="1">
      <c r="B119" s="471">
        <v>14070000</v>
      </c>
      <c r="C119" s="471" t="s">
        <v>594</v>
      </c>
      <c r="D119" s="472">
        <f>+E119</f>
        <v>0</v>
      </c>
      <c r="E119" s="220"/>
      <c r="F119" s="473" t="s">
        <v>606</v>
      </c>
      <c r="G119" s="473" t="s">
        <v>606</v>
      </c>
      <c r="H119" s="19">
        <f t="shared" si="4"/>
        <v>0</v>
      </c>
    </row>
    <row r="120" spans="2:11" s="386" customFormat="1" ht="32.15" hidden="1" customHeight="1">
      <c r="B120" s="471">
        <v>14071500</v>
      </c>
      <c r="C120" s="471" t="s">
        <v>772</v>
      </c>
      <c r="D120" s="220">
        <f>+F120</f>
        <v>0</v>
      </c>
      <c r="E120" s="473" t="s">
        <v>606</v>
      </c>
      <c r="F120" s="220"/>
      <c r="G120" s="473" t="s">
        <v>606</v>
      </c>
      <c r="H120" s="19">
        <f t="shared" si="4"/>
        <v>0</v>
      </c>
    </row>
    <row r="121" spans="2:11" hidden="1">
      <c r="B121" s="511">
        <v>16000000</v>
      </c>
      <c r="C121" s="511" t="s">
        <v>1107</v>
      </c>
      <c r="D121" s="512">
        <f>+E121</f>
        <v>0</v>
      </c>
      <c r="E121" s="513">
        <f>+E122+E123+E124</f>
        <v>0</v>
      </c>
      <c r="F121" s="514" t="s">
        <v>606</v>
      </c>
      <c r="G121" s="514" t="s">
        <v>606</v>
      </c>
      <c r="H121" s="19">
        <f t="shared" si="4"/>
        <v>0</v>
      </c>
      <c r="I121" s="18">
        <v>1</v>
      </c>
      <c r="J121" s="19"/>
      <c r="K121" s="18"/>
    </row>
    <row r="122" spans="2:11" hidden="1">
      <c r="B122" s="515">
        <v>16010000</v>
      </c>
      <c r="C122" s="515" t="s">
        <v>1108</v>
      </c>
      <c r="D122" s="472">
        <f>+E122</f>
        <v>0</v>
      </c>
      <c r="E122" s="514"/>
      <c r="F122" s="514" t="s">
        <v>606</v>
      </c>
      <c r="G122" s="514" t="s">
        <v>606</v>
      </c>
      <c r="H122" s="19">
        <f t="shared" si="4"/>
        <v>0</v>
      </c>
      <c r="I122" s="18">
        <v>1</v>
      </c>
      <c r="J122" s="19"/>
      <c r="K122" s="18"/>
    </row>
    <row r="123" spans="2:11" s="386" customFormat="1" hidden="1">
      <c r="B123" s="515">
        <v>16040000</v>
      </c>
      <c r="C123" s="515" t="s">
        <v>95</v>
      </c>
      <c r="D123" s="472">
        <f>+E123</f>
        <v>0</v>
      </c>
      <c r="E123" s="220"/>
      <c r="F123" s="473" t="s">
        <v>606</v>
      </c>
      <c r="G123" s="473" t="s">
        <v>606</v>
      </c>
      <c r="H123" s="19">
        <f t="shared" si="4"/>
        <v>0</v>
      </c>
    </row>
    <row r="124" spans="2:11" s="386" customFormat="1" hidden="1">
      <c r="B124" s="515">
        <v>16050000</v>
      </c>
      <c r="C124" s="515" t="s">
        <v>96</v>
      </c>
      <c r="D124" s="472">
        <f>+E124</f>
        <v>0</v>
      </c>
      <c r="E124" s="220"/>
      <c r="F124" s="473" t="s">
        <v>606</v>
      </c>
      <c r="G124" s="473" t="s">
        <v>606</v>
      </c>
      <c r="H124" s="19">
        <f t="shared" si="4"/>
        <v>0</v>
      </c>
    </row>
    <row r="125" spans="2:11" hidden="1">
      <c r="B125" s="516"/>
      <c r="C125" s="517"/>
      <c r="D125" s="518">
        <f>+E125+F125</f>
        <v>0</v>
      </c>
      <c r="E125" s="518"/>
      <c r="F125" s="518"/>
      <c r="G125" s="518"/>
      <c r="H125" s="19">
        <f t="shared" si="4"/>
        <v>0</v>
      </c>
    </row>
    <row r="126" spans="2:11" ht="36.65" hidden="1" customHeight="1">
      <c r="B126" s="519">
        <v>21010800</v>
      </c>
      <c r="C126" s="486" t="s">
        <v>97</v>
      </c>
      <c r="D126" s="487">
        <f>+E126+F126</f>
        <v>0</v>
      </c>
      <c r="E126" s="518"/>
      <c r="F126" s="487"/>
      <c r="G126" s="487">
        <f>+F126</f>
        <v>0</v>
      </c>
      <c r="H126" s="19">
        <f t="shared" si="4"/>
        <v>0</v>
      </c>
    </row>
    <row r="127" spans="2:11" ht="39" hidden="1">
      <c r="B127" s="520">
        <v>21050400</v>
      </c>
      <c r="C127" s="521" t="s">
        <v>881</v>
      </c>
      <c r="D127" s="522">
        <f>+E127+F127</f>
        <v>0</v>
      </c>
      <c r="E127" s="522"/>
      <c r="F127" s="522"/>
      <c r="G127" s="522"/>
      <c r="H127" s="19">
        <f t="shared" si="4"/>
        <v>0</v>
      </c>
    </row>
    <row r="128" spans="2:11" s="386" customFormat="1" ht="19.399999999999999" hidden="1" customHeight="1">
      <c r="B128" s="515">
        <v>21030000</v>
      </c>
      <c r="C128" s="515" t="s">
        <v>98</v>
      </c>
      <c r="D128" s="472">
        <f>+E128</f>
        <v>0</v>
      </c>
      <c r="E128" s="220"/>
      <c r="F128" s="473" t="s">
        <v>606</v>
      </c>
      <c r="G128" s="473" t="s">
        <v>606</v>
      </c>
      <c r="H128" s="19">
        <f t="shared" si="4"/>
        <v>0</v>
      </c>
    </row>
    <row r="129" spans="1:11" s="386" customFormat="1" ht="28.4" hidden="1" customHeight="1">
      <c r="B129" s="523">
        <v>21040000</v>
      </c>
      <c r="C129" s="523" t="s">
        <v>99</v>
      </c>
      <c r="D129" s="524">
        <f>+E129</f>
        <v>0</v>
      </c>
      <c r="E129" s="380"/>
      <c r="F129" s="525" t="s">
        <v>606</v>
      </c>
      <c r="G129" s="525" t="s">
        <v>606</v>
      </c>
      <c r="H129" s="19">
        <f t="shared" si="4"/>
        <v>0</v>
      </c>
    </row>
    <row r="130" spans="1:11" s="386" customFormat="1" hidden="1">
      <c r="B130" s="526">
        <v>22020000</v>
      </c>
      <c r="C130" s="526" t="s">
        <v>100</v>
      </c>
      <c r="D130" s="527">
        <f>+E8</f>
        <v>0</v>
      </c>
      <c r="E130" s="527"/>
      <c r="F130" s="528" t="s">
        <v>606</v>
      </c>
      <c r="G130" s="528" t="s">
        <v>101</v>
      </c>
      <c r="H130" s="19">
        <f t="shared" si="4"/>
        <v>0</v>
      </c>
    </row>
    <row r="131" spans="1:11" s="386" customFormat="1" ht="40.4" hidden="1" customHeight="1">
      <c r="B131" s="456">
        <v>22080000</v>
      </c>
      <c r="C131" s="457" t="s">
        <v>339</v>
      </c>
      <c r="D131" s="458">
        <f>+E131+F131</f>
        <v>0</v>
      </c>
      <c r="E131" s="458">
        <f>+E132</f>
        <v>0</v>
      </c>
      <c r="F131" s="529"/>
      <c r="G131" s="529"/>
      <c r="H131" s="19">
        <f t="shared" si="4"/>
        <v>0</v>
      </c>
      <c r="I131" s="510"/>
    </row>
    <row r="132" spans="1:11" ht="37.75" hidden="1" customHeight="1">
      <c r="B132" s="507">
        <v>22080400</v>
      </c>
      <c r="C132" s="475" t="s">
        <v>340</v>
      </c>
      <c r="D132" s="476">
        <f>+E132+F132</f>
        <v>0</v>
      </c>
      <c r="E132" s="100"/>
      <c r="F132" s="100"/>
      <c r="G132" s="100"/>
      <c r="H132" s="19">
        <f t="shared" si="4"/>
        <v>0</v>
      </c>
      <c r="I132" s="454"/>
    </row>
    <row r="133" spans="1:11" ht="37.75" hidden="1" customHeight="1">
      <c r="B133" s="19"/>
      <c r="H133" s="19">
        <f t="shared" si="4"/>
        <v>0</v>
      </c>
    </row>
    <row r="134" spans="1:11" ht="28" hidden="1">
      <c r="B134" s="456">
        <v>22120000</v>
      </c>
      <c r="C134" s="457" t="s">
        <v>341</v>
      </c>
      <c r="D134" s="458">
        <f>+E134+F134</f>
        <v>0</v>
      </c>
      <c r="E134" s="458"/>
      <c r="F134" s="100"/>
      <c r="G134" s="100"/>
      <c r="H134" s="19">
        <f t="shared" si="4"/>
        <v>0</v>
      </c>
    </row>
    <row r="135" spans="1:11" ht="78" hidden="1" customHeight="1">
      <c r="B135" s="456">
        <v>22130000</v>
      </c>
      <c r="C135" s="457" t="s">
        <v>1057</v>
      </c>
      <c r="D135" s="100">
        <f>+E135+F135</f>
        <v>0</v>
      </c>
      <c r="E135" s="100"/>
      <c r="F135" s="100"/>
      <c r="G135" s="100"/>
      <c r="H135" s="19">
        <f t="shared" si="4"/>
        <v>0</v>
      </c>
      <c r="I135" s="454"/>
    </row>
    <row r="136" spans="1:11" s="386" customFormat="1" hidden="1">
      <c r="B136" s="530">
        <v>22090000</v>
      </c>
      <c r="C136" s="530" t="s">
        <v>174</v>
      </c>
      <c r="D136" s="531">
        <f>+E136</f>
        <v>0</v>
      </c>
      <c r="E136" s="531"/>
      <c r="F136" s="525" t="s">
        <v>606</v>
      </c>
      <c r="G136" s="525" t="s">
        <v>606</v>
      </c>
      <c r="H136" s="19">
        <f t="shared" si="4"/>
        <v>0</v>
      </c>
    </row>
    <row r="137" spans="1:11" s="386" customFormat="1" hidden="1">
      <c r="B137" s="532">
        <v>23000000</v>
      </c>
      <c r="C137" s="532" t="s">
        <v>175</v>
      </c>
      <c r="D137" s="533">
        <f>+E137+F137</f>
        <v>0</v>
      </c>
      <c r="E137" s="533">
        <f>+E139</f>
        <v>0</v>
      </c>
      <c r="F137" s="533"/>
      <c r="G137" s="533"/>
      <c r="H137" s="19">
        <f t="shared" si="4"/>
        <v>0</v>
      </c>
    </row>
    <row r="138" spans="1:11" s="386" customFormat="1" ht="14.25" hidden="1" customHeight="1">
      <c r="B138" s="471">
        <v>23020000</v>
      </c>
      <c r="C138" s="471" t="s">
        <v>413</v>
      </c>
      <c r="D138" s="534">
        <f>F138</f>
        <v>0</v>
      </c>
      <c r="E138" s="535" t="s">
        <v>606</v>
      </c>
      <c r="F138" s="220"/>
      <c r="G138" s="535" t="s">
        <v>606</v>
      </c>
      <c r="H138" s="19">
        <f t="shared" si="4"/>
        <v>0</v>
      </c>
    </row>
    <row r="139" spans="1:11" s="386" customFormat="1" hidden="1">
      <c r="B139" s="536">
        <v>23030000</v>
      </c>
      <c r="C139" s="536" t="s">
        <v>414</v>
      </c>
      <c r="D139" s="534">
        <f>+E139</f>
        <v>0</v>
      </c>
      <c r="E139" s="534"/>
      <c r="F139" s="535" t="s">
        <v>606</v>
      </c>
      <c r="G139" s="535" t="s">
        <v>606</v>
      </c>
      <c r="H139" s="19">
        <f t="shared" ref="H139:H202" si="7">+D139</f>
        <v>0</v>
      </c>
    </row>
    <row r="140" spans="1:11" ht="26.5" hidden="1" customHeight="1">
      <c r="A140" s="537"/>
      <c r="B140" s="456">
        <v>24000000</v>
      </c>
      <c r="C140" s="457" t="s">
        <v>415</v>
      </c>
      <c r="D140" s="458">
        <f>+E140+F140</f>
        <v>0</v>
      </c>
      <c r="E140" s="458">
        <f>+E143+E145+E148+E152+E147+E144+E141</f>
        <v>0</v>
      </c>
      <c r="F140" s="458">
        <f>F142+F149</f>
        <v>0</v>
      </c>
      <c r="G140" s="458">
        <f>+G143+G145+G148+G152+G147+G144</f>
        <v>0</v>
      </c>
      <c r="H140" s="19">
        <f t="shared" si="7"/>
        <v>0</v>
      </c>
      <c r="I140" s="454"/>
    </row>
    <row r="141" spans="1:11" s="386" customFormat="1" ht="53.5" hidden="1" customHeight="1">
      <c r="B141" s="178">
        <v>24030000</v>
      </c>
      <c r="C141" s="460" t="s">
        <v>416</v>
      </c>
      <c r="D141" s="100">
        <f>+E141</f>
        <v>0</v>
      </c>
      <c r="E141" s="100">
        <f>10000-10000</f>
        <v>0</v>
      </c>
      <c r="F141" s="473"/>
      <c r="G141" s="473"/>
      <c r="H141" s="19">
        <f t="shared" si="7"/>
        <v>0</v>
      </c>
    </row>
    <row r="142" spans="1:11" s="386" customFormat="1" ht="25.4" hidden="1" customHeight="1">
      <c r="A142" s="538"/>
      <c r="B142" s="456">
        <v>24060000</v>
      </c>
      <c r="C142" s="457" t="s">
        <v>544</v>
      </c>
      <c r="D142" s="458">
        <f t="shared" ref="D142:D165" si="8">+E142+F142</f>
        <v>0</v>
      </c>
      <c r="E142" s="458">
        <f>+E143</f>
        <v>0</v>
      </c>
      <c r="F142" s="102">
        <f>+F150</f>
        <v>0</v>
      </c>
      <c r="G142" s="539"/>
      <c r="H142" s="19">
        <f t="shared" si="7"/>
        <v>0</v>
      </c>
      <c r="I142" s="510"/>
    </row>
    <row r="143" spans="1:11" ht="14" hidden="1">
      <c r="B143" s="507">
        <v>24060300</v>
      </c>
      <c r="C143" s="475" t="s">
        <v>544</v>
      </c>
      <c r="D143" s="476">
        <f t="shared" si="8"/>
        <v>0</v>
      </c>
      <c r="E143" s="100"/>
      <c r="F143" s="100"/>
      <c r="G143" s="100"/>
      <c r="H143" s="19">
        <f t="shared" si="7"/>
        <v>0</v>
      </c>
      <c r="I143" s="454"/>
      <c r="J143" s="19"/>
      <c r="K143" s="18"/>
    </row>
    <row r="144" spans="1:11" ht="21.65" hidden="1" customHeight="1">
      <c r="B144" s="530">
        <v>24061600</v>
      </c>
      <c r="C144" s="530" t="s">
        <v>417</v>
      </c>
      <c r="D144" s="531">
        <f t="shared" si="8"/>
        <v>0</v>
      </c>
      <c r="E144" s="524"/>
      <c r="F144" s="524"/>
      <c r="G144" s="524"/>
      <c r="H144" s="19">
        <f t="shared" si="7"/>
        <v>0</v>
      </c>
      <c r="I144" s="18"/>
      <c r="J144" s="19"/>
      <c r="K144" s="18"/>
    </row>
    <row r="145" spans="1:11" s="386" customFormat="1" ht="17.149999999999999" hidden="1" customHeight="1">
      <c r="B145" s="530">
        <v>24110600</v>
      </c>
      <c r="C145" s="530" t="s">
        <v>418</v>
      </c>
      <c r="D145" s="527">
        <f t="shared" si="8"/>
        <v>0</v>
      </c>
      <c r="E145" s="522"/>
      <c r="F145" s="524">
        <f>20+3-23</f>
        <v>0</v>
      </c>
      <c r="G145" s="524">
        <f>+F145</f>
        <v>0</v>
      </c>
      <c r="H145" s="19">
        <f t="shared" si="7"/>
        <v>0</v>
      </c>
    </row>
    <row r="146" spans="1:11" s="386" customFormat="1" ht="19.399999999999999" hidden="1" customHeight="1">
      <c r="B146" s="471">
        <v>24110700</v>
      </c>
      <c r="C146" s="471" t="s">
        <v>419</v>
      </c>
      <c r="D146" s="220">
        <f t="shared" si="8"/>
        <v>0</v>
      </c>
      <c r="E146" s="220"/>
      <c r="F146" s="473"/>
      <c r="G146" s="473" t="s">
        <v>606</v>
      </c>
      <c r="H146" s="19">
        <f t="shared" si="7"/>
        <v>0</v>
      </c>
    </row>
    <row r="147" spans="1:11" s="386" customFormat="1" ht="32.15" hidden="1" customHeight="1">
      <c r="B147" s="471">
        <v>24060800</v>
      </c>
      <c r="C147" s="471" t="s">
        <v>420</v>
      </c>
      <c r="D147" s="534">
        <f t="shared" si="8"/>
        <v>0</v>
      </c>
      <c r="E147" s="534"/>
      <c r="F147" s="508"/>
      <c r="G147" s="473"/>
      <c r="H147" s="19">
        <f t="shared" si="7"/>
        <v>0</v>
      </c>
      <c r="I147" s="440"/>
      <c r="J147" s="440"/>
      <c r="K147" s="440"/>
    </row>
    <row r="148" spans="1:11" s="386" customFormat="1" ht="32.15" hidden="1" customHeight="1">
      <c r="A148" s="386">
        <v>24061600</v>
      </c>
      <c r="B148" s="536">
        <v>24061600</v>
      </c>
      <c r="C148" s="536" t="s">
        <v>421</v>
      </c>
      <c r="D148" s="534">
        <f t="shared" si="8"/>
        <v>0</v>
      </c>
      <c r="E148" s="534"/>
      <c r="F148" s="540"/>
      <c r="G148" s="535"/>
      <c r="H148" s="19">
        <f t="shared" si="7"/>
        <v>0</v>
      </c>
      <c r="I148" s="440"/>
      <c r="J148" s="440"/>
      <c r="K148" s="440"/>
    </row>
    <row r="149" spans="1:11" s="386" customFormat="1" ht="32.15" hidden="1" customHeight="1">
      <c r="B149" s="541">
        <v>24060800</v>
      </c>
      <c r="C149" s="536" t="s">
        <v>420</v>
      </c>
      <c r="D149" s="534">
        <f t="shared" si="8"/>
        <v>0</v>
      </c>
      <c r="E149" s="534"/>
      <c r="F149" s="540">
        <f>131363-131363</f>
        <v>0</v>
      </c>
      <c r="G149" s="535"/>
      <c r="H149" s="19">
        <f t="shared" si="7"/>
        <v>0</v>
      </c>
      <c r="I149" s="440"/>
      <c r="J149" s="440"/>
      <c r="K149" s="440"/>
    </row>
    <row r="150" spans="1:11" s="386" customFormat="1" ht="56.5" hidden="1" customHeight="1">
      <c r="A150" s="538"/>
      <c r="B150" s="507">
        <v>24062100</v>
      </c>
      <c r="C150" s="475" t="s">
        <v>717</v>
      </c>
      <c r="D150" s="476">
        <f t="shared" si="8"/>
        <v>0</v>
      </c>
      <c r="E150" s="542"/>
      <c r="F150" s="543"/>
      <c r="G150" s="544"/>
      <c r="H150" s="19">
        <f t="shared" si="7"/>
        <v>0</v>
      </c>
      <c r="I150" s="510"/>
      <c r="J150" s="440"/>
      <c r="K150" s="440"/>
    </row>
    <row r="151" spans="1:11" s="386" customFormat="1" ht="21.65" hidden="1" customHeight="1">
      <c r="B151" s="545">
        <v>24110000</v>
      </c>
      <c r="C151" s="478" t="s">
        <v>718</v>
      </c>
      <c r="D151" s="479">
        <f t="shared" si="8"/>
        <v>0</v>
      </c>
      <c r="E151" s="479"/>
      <c r="F151" s="546">
        <f>+F152</f>
        <v>0</v>
      </c>
      <c r="G151" s="546">
        <f>+F151</f>
        <v>0</v>
      </c>
      <c r="H151" s="19">
        <f t="shared" si="7"/>
        <v>0</v>
      </c>
      <c r="I151" s="440"/>
      <c r="J151" s="440"/>
      <c r="K151" s="440"/>
    </row>
    <row r="152" spans="1:11" s="386" customFormat="1" ht="28" hidden="1">
      <c r="B152" s="547">
        <v>24110600</v>
      </c>
      <c r="C152" s="548" t="s">
        <v>589</v>
      </c>
      <c r="D152" s="549">
        <f t="shared" si="8"/>
        <v>0</v>
      </c>
      <c r="E152" s="549"/>
      <c r="F152" s="550"/>
      <c r="G152" s="550">
        <f>+F152</f>
        <v>0</v>
      </c>
      <c r="H152" s="19">
        <f t="shared" si="7"/>
        <v>0</v>
      </c>
    </row>
    <row r="153" spans="1:11" ht="25.4" hidden="1" customHeight="1">
      <c r="A153" s="551"/>
      <c r="B153" s="456">
        <v>25000000</v>
      </c>
      <c r="C153" s="457" t="s">
        <v>491</v>
      </c>
      <c r="D153" s="458">
        <f t="shared" si="8"/>
        <v>0</v>
      </c>
      <c r="E153" s="458"/>
      <c r="F153" s="458">
        <f>+F154+F159</f>
        <v>0</v>
      </c>
      <c r="G153" s="458"/>
      <c r="H153" s="19">
        <f t="shared" si="7"/>
        <v>0</v>
      </c>
      <c r="I153" s="454"/>
    </row>
    <row r="154" spans="1:11" ht="36.65" hidden="1" customHeight="1">
      <c r="A154" s="551"/>
      <c r="B154" s="456">
        <v>25010000</v>
      </c>
      <c r="C154" s="457" t="s">
        <v>492</v>
      </c>
      <c r="D154" s="458">
        <f t="shared" si="8"/>
        <v>0</v>
      </c>
      <c r="E154" s="458"/>
      <c r="F154" s="458">
        <f>+F155+F156+F157+F158</f>
        <v>0</v>
      </c>
      <c r="G154" s="458"/>
      <c r="H154" s="19">
        <f t="shared" si="7"/>
        <v>0</v>
      </c>
      <c r="I154" s="454"/>
    </row>
    <row r="155" spans="1:11" ht="33" hidden="1" customHeight="1">
      <c r="A155" s="551"/>
      <c r="B155" s="178">
        <v>25010100</v>
      </c>
      <c r="C155" s="460" t="s">
        <v>493</v>
      </c>
      <c r="D155" s="100">
        <f t="shared" si="8"/>
        <v>0</v>
      </c>
      <c r="E155" s="458"/>
      <c r="F155" s="552"/>
      <c r="G155" s="458"/>
      <c r="H155" s="19">
        <f t="shared" si="7"/>
        <v>0</v>
      </c>
      <c r="I155" s="553"/>
    </row>
    <row r="156" spans="1:11" ht="33" hidden="1" customHeight="1">
      <c r="A156" s="551"/>
      <c r="B156" s="178">
        <v>25010200</v>
      </c>
      <c r="C156" s="460" t="s">
        <v>723</v>
      </c>
      <c r="D156" s="100">
        <f t="shared" si="8"/>
        <v>0</v>
      </c>
      <c r="E156" s="458"/>
      <c r="F156" s="100"/>
      <c r="G156" s="458"/>
      <c r="H156" s="19">
        <f t="shared" si="7"/>
        <v>0</v>
      </c>
      <c r="I156" s="454"/>
    </row>
    <row r="157" spans="1:11" ht="56.25" hidden="1" customHeight="1">
      <c r="A157" s="551"/>
      <c r="B157" s="178">
        <v>25010300</v>
      </c>
      <c r="C157" s="460" t="s">
        <v>838</v>
      </c>
      <c r="D157" s="100">
        <f t="shared" si="8"/>
        <v>0</v>
      </c>
      <c r="E157" s="458"/>
      <c r="F157" s="100"/>
      <c r="G157" s="458"/>
      <c r="H157" s="19">
        <f t="shared" si="7"/>
        <v>0</v>
      </c>
      <c r="I157" s="454"/>
    </row>
    <row r="158" spans="1:11" ht="37.75" hidden="1" customHeight="1">
      <c r="A158" s="551"/>
      <c r="B158" s="178">
        <v>25010400</v>
      </c>
      <c r="C158" s="460" t="s">
        <v>1146</v>
      </c>
      <c r="D158" s="100">
        <f t="shared" si="8"/>
        <v>0</v>
      </c>
      <c r="E158" s="458"/>
      <c r="F158" s="100"/>
      <c r="G158" s="458"/>
      <c r="H158" s="19">
        <f t="shared" si="7"/>
        <v>0</v>
      </c>
      <c r="I158" s="454"/>
    </row>
    <row r="159" spans="1:11" ht="26.5" hidden="1" customHeight="1">
      <c r="A159" s="551"/>
      <c r="B159" s="456">
        <v>25020000</v>
      </c>
      <c r="C159" s="457" t="s">
        <v>1147</v>
      </c>
      <c r="D159" s="458">
        <f t="shared" si="8"/>
        <v>0</v>
      </c>
      <c r="E159" s="458"/>
      <c r="F159" s="458">
        <f>+F160+F161</f>
        <v>0</v>
      </c>
      <c r="G159" s="458"/>
      <c r="H159" s="19">
        <f t="shared" si="7"/>
        <v>0</v>
      </c>
      <c r="I159" s="454"/>
    </row>
    <row r="160" spans="1:11" ht="30" hidden="1" customHeight="1">
      <c r="A160" s="551"/>
      <c r="B160" s="178">
        <v>25020100</v>
      </c>
      <c r="C160" s="460" t="s">
        <v>1415</v>
      </c>
      <c r="D160" s="100">
        <f t="shared" si="8"/>
        <v>0</v>
      </c>
      <c r="E160" s="458"/>
      <c r="F160" s="100"/>
      <c r="G160" s="458"/>
      <c r="H160" s="19">
        <f t="shared" si="7"/>
        <v>0</v>
      </c>
      <c r="I160" s="454"/>
    </row>
    <row r="161" spans="1:10" ht="90" hidden="1" customHeight="1">
      <c r="A161" s="551"/>
      <c r="B161" s="178">
        <v>25020200</v>
      </c>
      <c r="C161" s="460" t="s">
        <v>1058</v>
      </c>
      <c r="D161" s="100">
        <f t="shared" si="8"/>
        <v>0</v>
      </c>
      <c r="E161" s="458"/>
      <c r="F161" s="100"/>
      <c r="G161" s="458"/>
      <c r="H161" s="19">
        <f t="shared" si="7"/>
        <v>0</v>
      </c>
      <c r="I161" s="454"/>
    </row>
    <row r="162" spans="1:10" ht="25.4" hidden="1" customHeight="1">
      <c r="B162" s="554" t="s">
        <v>1253</v>
      </c>
      <c r="C162" s="555" t="s">
        <v>1254</v>
      </c>
      <c r="D162" s="556">
        <f t="shared" si="8"/>
        <v>0</v>
      </c>
      <c r="E162" s="458">
        <f>+E163</f>
        <v>0</v>
      </c>
      <c r="F162" s="458">
        <f>+F163</f>
        <v>0</v>
      </c>
      <c r="G162" s="458">
        <f>G163</f>
        <v>0</v>
      </c>
      <c r="H162" s="19">
        <f t="shared" si="7"/>
        <v>0</v>
      </c>
      <c r="I162" s="454"/>
    </row>
    <row r="163" spans="1:10" ht="24" hidden="1" customHeight="1">
      <c r="B163" s="557" t="s">
        <v>1255</v>
      </c>
      <c r="C163" s="457" t="s">
        <v>1256</v>
      </c>
      <c r="D163" s="458">
        <f t="shared" si="8"/>
        <v>0</v>
      </c>
      <c r="E163" s="458">
        <f>+E165+E164</f>
        <v>0</v>
      </c>
      <c r="F163" s="458">
        <f>+F165+F164</f>
        <v>0</v>
      </c>
      <c r="G163" s="458">
        <f>G165</f>
        <v>0</v>
      </c>
      <c r="H163" s="19">
        <f t="shared" si="7"/>
        <v>0</v>
      </c>
      <c r="I163" s="454"/>
    </row>
    <row r="164" spans="1:10" ht="48" hidden="1" customHeight="1">
      <c r="B164" s="558">
        <v>31020000</v>
      </c>
      <c r="C164" s="457" t="s">
        <v>1257</v>
      </c>
      <c r="D164" s="100">
        <f t="shared" si="8"/>
        <v>0</v>
      </c>
      <c r="E164" s="100"/>
      <c r="F164" s="458"/>
      <c r="G164" s="458"/>
      <c r="H164" s="19">
        <f t="shared" si="7"/>
        <v>0</v>
      </c>
    </row>
    <row r="165" spans="1:10" ht="45" hidden="1" customHeight="1">
      <c r="B165" s="558">
        <v>31030000</v>
      </c>
      <c r="C165" s="460" t="s">
        <v>1258</v>
      </c>
      <c r="D165" s="100">
        <f t="shared" si="8"/>
        <v>0</v>
      </c>
      <c r="E165" s="100"/>
      <c r="F165" s="100"/>
      <c r="G165" s="100">
        <f>+F165</f>
        <v>0</v>
      </c>
      <c r="H165" s="19">
        <f t="shared" si="7"/>
        <v>0</v>
      </c>
      <c r="I165" s="454"/>
    </row>
    <row r="166" spans="1:10" s="386" customFormat="1" ht="14.25" hidden="1" customHeight="1">
      <c r="B166" s="559">
        <v>33000000</v>
      </c>
      <c r="C166" s="559" t="s">
        <v>1259</v>
      </c>
      <c r="D166" s="560">
        <f>F166</f>
        <v>0</v>
      </c>
      <c r="E166" s="525" t="s">
        <v>606</v>
      </c>
      <c r="F166" s="531"/>
      <c r="G166" s="531"/>
      <c r="H166" s="19">
        <f t="shared" si="7"/>
        <v>0</v>
      </c>
    </row>
    <row r="167" spans="1:10" s="386" customFormat="1" hidden="1">
      <c r="B167" s="561">
        <v>33010000</v>
      </c>
      <c r="C167" s="561" t="s">
        <v>1260</v>
      </c>
      <c r="D167" s="562">
        <f>F167</f>
        <v>0</v>
      </c>
      <c r="E167" s="535" t="s">
        <v>606</v>
      </c>
      <c r="F167" s="534"/>
      <c r="G167" s="534"/>
      <c r="H167" s="19">
        <f t="shared" si="7"/>
        <v>0</v>
      </c>
    </row>
    <row r="168" spans="1:10" ht="14" hidden="1">
      <c r="B168" s="456">
        <v>50000000</v>
      </c>
      <c r="C168" s="457" t="s">
        <v>1261</v>
      </c>
      <c r="D168" s="458">
        <f t="shared" ref="D168:D176" si="9">+E168+F168</f>
        <v>0</v>
      </c>
      <c r="E168" s="458"/>
      <c r="F168" s="458">
        <f>+F169+F173+F174</f>
        <v>0</v>
      </c>
      <c r="G168" s="458"/>
      <c r="H168" s="19">
        <f t="shared" si="7"/>
        <v>0</v>
      </c>
      <c r="I168" s="47">
        <v>1</v>
      </c>
    </row>
    <row r="169" spans="1:10" ht="14" hidden="1">
      <c r="B169" s="179">
        <v>50080000</v>
      </c>
      <c r="C169" s="460" t="s">
        <v>1262</v>
      </c>
      <c r="D169" s="100">
        <f t="shared" si="9"/>
        <v>0</v>
      </c>
      <c r="E169" s="100"/>
      <c r="F169" s="100"/>
      <c r="G169" s="100"/>
      <c r="H169" s="19">
        <f t="shared" si="7"/>
        <v>0</v>
      </c>
      <c r="I169" s="47">
        <v>1</v>
      </c>
      <c r="J169" s="563">
        <f>5000-F169</f>
        <v>5000</v>
      </c>
    </row>
    <row r="170" spans="1:10" ht="28" hidden="1">
      <c r="B170" s="179">
        <v>50080100</v>
      </c>
      <c r="C170" s="460" t="s">
        <v>1263</v>
      </c>
      <c r="D170" s="100">
        <f t="shared" si="9"/>
        <v>0</v>
      </c>
      <c r="E170" s="100"/>
      <c r="F170" s="100"/>
      <c r="G170" s="100"/>
      <c r="H170" s="19">
        <f t="shared" si="7"/>
        <v>0</v>
      </c>
      <c r="J170" s="563"/>
    </row>
    <row r="171" spans="1:10" ht="28" hidden="1">
      <c r="B171" s="179">
        <v>50080200</v>
      </c>
      <c r="C171" s="460" t="s">
        <v>1264</v>
      </c>
      <c r="D171" s="100">
        <f t="shared" si="9"/>
        <v>0</v>
      </c>
      <c r="E171" s="100"/>
      <c r="F171" s="100"/>
      <c r="G171" s="100"/>
      <c r="H171" s="19">
        <f t="shared" si="7"/>
        <v>0</v>
      </c>
      <c r="J171" s="563"/>
    </row>
    <row r="172" spans="1:10" ht="28" hidden="1">
      <c r="B172" s="179">
        <v>50080300</v>
      </c>
      <c r="C172" s="460" t="s">
        <v>1390</v>
      </c>
      <c r="D172" s="100">
        <f t="shared" si="9"/>
        <v>0</v>
      </c>
      <c r="E172" s="100"/>
      <c r="F172" s="100"/>
      <c r="G172" s="100"/>
      <c r="H172" s="19">
        <f t="shared" si="7"/>
        <v>0</v>
      </c>
      <c r="J172" s="563"/>
    </row>
    <row r="173" spans="1:10" s="3" customFormat="1" hidden="1">
      <c r="B173" s="564">
        <v>50110000</v>
      </c>
      <c r="C173" s="564" t="s">
        <v>438</v>
      </c>
      <c r="D173" s="370">
        <f t="shared" si="9"/>
        <v>0</v>
      </c>
      <c r="E173" s="565"/>
      <c r="F173" s="566"/>
      <c r="G173" s="565"/>
      <c r="H173" s="19">
        <f t="shared" si="7"/>
        <v>0</v>
      </c>
      <c r="I173" s="3">
        <v>1</v>
      </c>
    </row>
    <row r="174" spans="1:10" s="386" customFormat="1" ht="71.25" hidden="1" customHeight="1">
      <c r="B174" s="471">
        <v>24060300</v>
      </c>
      <c r="C174" s="471" t="s">
        <v>439</v>
      </c>
      <c r="D174" s="220">
        <f t="shared" si="9"/>
        <v>0</v>
      </c>
      <c r="E174" s="509"/>
      <c r="F174" s="508"/>
      <c r="G174" s="509"/>
      <c r="H174" s="19">
        <f t="shared" si="7"/>
        <v>0</v>
      </c>
    </row>
    <row r="175" spans="1:10" s="386" customFormat="1" ht="51" hidden="1" customHeight="1">
      <c r="B175" s="178">
        <v>21010300</v>
      </c>
      <c r="C175" s="536" t="s">
        <v>392</v>
      </c>
      <c r="D175" s="534">
        <f t="shared" si="9"/>
        <v>0</v>
      </c>
      <c r="E175" s="567"/>
      <c r="F175" s="540"/>
      <c r="G175" s="567"/>
      <c r="H175" s="19">
        <f t="shared" si="7"/>
        <v>0</v>
      </c>
    </row>
    <row r="176" spans="1:10" s="386" customFormat="1" ht="41.5" hidden="1" customHeight="1">
      <c r="B176" s="536"/>
      <c r="C176" s="536" t="s">
        <v>440</v>
      </c>
      <c r="D176" s="534">
        <f t="shared" si="9"/>
        <v>0</v>
      </c>
      <c r="E176" s="567"/>
      <c r="F176" s="540"/>
      <c r="G176" s="567"/>
      <c r="H176" s="19">
        <f t="shared" si="7"/>
        <v>0</v>
      </c>
    </row>
    <row r="177" spans="2:11" s="386" customFormat="1" ht="51" hidden="1" customHeight="1">
      <c r="B177" s="536"/>
      <c r="C177" s="536" t="s">
        <v>441</v>
      </c>
      <c r="D177" s="534"/>
      <c r="E177" s="567"/>
      <c r="F177" s="540" t="s">
        <v>442</v>
      </c>
      <c r="G177" s="567"/>
      <c r="H177" s="19">
        <f t="shared" si="7"/>
        <v>0</v>
      </c>
    </row>
    <row r="178" spans="2:11" ht="21.65" hidden="1" customHeight="1">
      <c r="B178" s="178"/>
      <c r="C178" s="457" t="s">
        <v>443</v>
      </c>
      <c r="D178" s="458">
        <f>+E178+F178</f>
        <v>0</v>
      </c>
      <c r="E178" s="458">
        <f>+E11+E162+E168+E175+E95</f>
        <v>0</v>
      </c>
      <c r="F178" s="458">
        <f>F11+F95+F162</f>
        <v>0</v>
      </c>
      <c r="G178" s="458">
        <f>G11+G95+G162+G100</f>
        <v>0</v>
      </c>
      <c r="H178" s="335">
        <f t="shared" si="7"/>
        <v>0</v>
      </c>
      <c r="I178" s="568"/>
    </row>
    <row r="179" spans="2:11" ht="24" customHeight="1">
      <c r="B179" s="456">
        <v>40000000</v>
      </c>
      <c r="C179" s="457" t="s">
        <v>444</v>
      </c>
      <c r="D179" s="539">
        <f>+E179+F179</f>
        <v>5488413</v>
      </c>
      <c r="E179" s="539">
        <f>+E180+E285</f>
        <v>2400000</v>
      </c>
      <c r="F179" s="539">
        <f>+F180+F285</f>
        <v>3088413</v>
      </c>
      <c r="G179" s="539">
        <f>+G180+G285</f>
        <v>3088413</v>
      </c>
      <c r="H179" s="335">
        <f t="shared" si="7"/>
        <v>5488413</v>
      </c>
      <c r="I179" s="335"/>
    </row>
    <row r="180" spans="2:11" ht="23.25" customHeight="1">
      <c r="B180" s="456">
        <v>41000000</v>
      </c>
      <c r="C180" s="457" t="s">
        <v>445</v>
      </c>
      <c r="D180" s="539">
        <f>D182+D195+D276</f>
        <v>5488413</v>
      </c>
      <c r="E180" s="539">
        <f>E182+E195+E276</f>
        <v>2400000</v>
      </c>
      <c r="F180" s="539">
        <f>F182+F195+F276</f>
        <v>3088413</v>
      </c>
      <c r="G180" s="539">
        <f>G182+G195+G276</f>
        <v>3088413</v>
      </c>
      <c r="H180" s="335">
        <f t="shared" si="7"/>
        <v>5488413</v>
      </c>
      <c r="I180" s="335"/>
    </row>
    <row r="181" spans="2:11" s="386" customFormat="1" hidden="1">
      <c r="B181" s="526">
        <v>41010000</v>
      </c>
      <c r="C181" s="526" t="s">
        <v>237</v>
      </c>
      <c r="D181" s="527">
        <f>+E181</f>
        <v>0</v>
      </c>
      <c r="E181" s="527"/>
      <c r="F181" s="528" t="s">
        <v>606</v>
      </c>
      <c r="G181" s="528" t="s">
        <v>606</v>
      </c>
      <c r="H181" s="19">
        <f t="shared" si="7"/>
        <v>0</v>
      </c>
    </row>
    <row r="182" spans="2:11" ht="32.5" hidden="1" customHeight="1">
      <c r="B182" s="456">
        <v>41020000</v>
      </c>
      <c r="C182" s="457" t="s">
        <v>238</v>
      </c>
      <c r="D182" s="458">
        <f t="shared" ref="D182:D194" si="10">+E182+F182</f>
        <v>0</v>
      </c>
      <c r="E182" s="458">
        <f>+E183+E185+E188+E187+E184+E186+E190+E191+E192+E193+E189+E194</f>
        <v>0</v>
      </c>
      <c r="F182" s="458">
        <f>+F183+F185+F188+F187+F184+F186+F190+F191+F192+F193+F189</f>
        <v>0</v>
      </c>
      <c r="G182" s="458">
        <f>+G183+G185+G188+G187+G184+G186+G190+G191+G192+G193+G189</f>
        <v>0</v>
      </c>
      <c r="H182" s="335">
        <f t="shared" si="7"/>
        <v>0</v>
      </c>
      <c r="I182" s="454"/>
    </row>
    <row r="183" spans="2:11" ht="32.25" hidden="1" customHeight="1">
      <c r="B183" s="178">
        <v>41020100</v>
      </c>
      <c r="C183" s="460" t="s">
        <v>1138</v>
      </c>
      <c r="D183" s="100">
        <f t="shared" si="10"/>
        <v>0</v>
      </c>
      <c r="E183" s="569"/>
      <c r="F183" s="100"/>
      <c r="G183" s="100"/>
      <c r="H183" s="19">
        <f t="shared" si="7"/>
        <v>0</v>
      </c>
      <c r="I183" s="454"/>
    </row>
    <row r="184" spans="2:11" ht="48.65" hidden="1" customHeight="1">
      <c r="B184" s="521"/>
      <c r="C184" s="521" t="s">
        <v>1217</v>
      </c>
      <c r="D184" s="522">
        <f t="shared" si="10"/>
        <v>0</v>
      </c>
      <c r="E184" s="522"/>
      <c r="F184" s="522"/>
      <c r="G184" s="522"/>
      <c r="H184" s="19">
        <f t="shared" si="7"/>
        <v>0</v>
      </c>
    </row>
    <row r="185" spans="2:11" ht="16.899999999999999" hidden="1" customHeight="1">
      <c r="B185" s="178">
        <v>41020600</v>
      </c>
      <c r="C185" s="570" t="s">
        <v>1218</v>
      </c>
      <c r="D185" s="571">
        <f t="shared" si="10"/>
        <v>0</v>
      </c>
      <c r="E185" s="100"/>
      <c r="F185" s="100"/>
      <c r="G185" s="100"/>
      <c r="H185" s="19">
        <f t="shared" si="7"/>
        <v>0</v>
      </c>
      <c r="I185" s="166">
        <v>3689.5</v>
      </c>
      <c r="J185" s="166">
        <v>660</v>
      </c>
      <c r="K185" s="166">
        <v>8380.6</v>
      </c>
    </row>
    <row r="186" spans="2:11" ht="57.75" hidden="1" customHeight="1">
      <c r="B186" s="178">
        <v>41020200</v>
      </c>
      <c r="C186" s="501" t="s">
        <v>1219</v>
      </c>
      <c r="D186" s="502">
        <f t="shared" si="10"/>
        <v>0</v>
      </c>
      <c r="E186" s="100"/>
      <c r="F186" s="461"/>
      <c r="G186" s="461"/>
      <c r="H186" s="19">
        <f t="shared" si="7"/>
        <v>0</v>
      </c>
      <c r="I186" s="454"/>
      <c r="J186" s="166"/>
      <c r="K186" s="166"/>
    </row>
    <row r="187" spans="2:11" ht="94.4" hidden="1" customHeight="1">
      <c r="B187" s="467">
        <v>41021400</v>
      </c>
      <c r="C187" s="806" t="s">
        <v>488</v>
      </c>
      <c r="D187" s="502">
        <f t="shared" si="10"/>
        <v>0</v>
      </c>
      <c r="E187" s="100"/>
      <c r="F187" s="524"/>
      <c r="G187" s="524"/>
      <c r="H187" s="335">
        <f t="shared" si="7"/>
        <v>0</v>
      </c>
      <c r="I187" s="166"/>
      <c r="J187" s="166"/>
      <c r="K187" s="166"/>
    </row>
    <row r="188" spans="2:11" ht="58.4" hidden="1" customHeight="1">
      <c r="B188" s="467">
        <v>41021700</v>
      </c>
      <c r="C188" s="572" t="s">
        <v>258</v>
      </c>
      <c r="D188" s="502">
        <f t="shared" si="10"/>
        <v>0</v>
      </c>
      <c r="E188" s="100"/>
      <c r="F188" s="573"/>
      <c r="G188" s="573"/>
      <c r="H188" s="19">
        <f t="shared" si="7"/>
        <v>0</v>
      </c>
      <c r="I188" s="18"/>
      <c r="J188" s="19"/>
      <c r="K188" s="18"/>
    </row>
    <row r="189" spans="2:11" ht="63" hidden="1" customHeight="1">
      <c r="B189" s="467">
        <v>41021100</v>
      </c>
      <c r="C189" s="574" t="s">
        <v>662</v>
      </c>
      <c r="D189" s="502">
        <f t="shared" si="10"/>
        <v>0</v>
      </c>
      <c r="E189" s="100"/>
      <c r="F189" s="573"/>
      <c r="G189" s="573"/>
      <c r="H189" s="19">
        <f t="shared" si="7"/>
        <v>0</v>
      </c>
      <c r="I189" s="18"/>
      <c r="J189" s="19"/>
      <c r="K189" s="18"/>
    </row>
    <row r="190" spans="2:11" ht="58.4" hidden="1" customHeight="1">
      <c r="B190" s="178">
        <v>41021200</v>
      </c>
      <c r="C190" s="570" t="s">
        <v>663</v>
      </c>
      <c r="D190" s="575">
        <f t="shared" si="10"/>
        <v>0</v>
      </c>
      <c r="E190" s="100"/>
      <c r="F190" s="100"/>
      <c r="G190" s="100"/>
      <c r="H190" s="19">
        <f t="shared" si="7"/>
        <v>0</v>
      </c>
      <c r="I190" s="18"/>
      <c r="J190" s="19"/>
      <c r="K190" s="18"/>
    </row>
    <row r="191" spans="2:11" ht="58.4" hidden="1" customHeight="1">
      <c r="B191" s="178">
        <v>41021800</v>
      </c>
      <c r="C191" s="570" t="s">
        <v>664</v>
      </c>
      <c r="D191" s="575">
        <f t="shared" si="10"/>
        <v>0</v>
      </c>
      <c r="E191" s="100"/>
      <c r="F191" s="100"/>
      <c r="G191" s="100"/>
      <c r="H191" s="19">
        <f t="shared" si="7"/>
        <v>0</v>
      </c>
      <c r="I191" s="18"/>
      <c r="J191" s="19"/>
      <c r="K191" s="18"/>
    </row>
    <row r="192" spans="2:11" ht="58.4" hidden="1" customHeight="1">
      <c r="B192" s="178">
        <v>41021900</v>
      </c>
      <c r="C192" s="570" t="s">
        <v>842</v>
      </c>
      <c r="D192" s="575">
        <f t="shared" si="10"/>
        <v>0</v>
      </c>
      <c r="E192" s="100"/>
      <c r="F192" s="100"/>
      <c r="G192" s="100"/>
      <c r="H192" s="19">
        <f t="shared" si="7"/>
        <v>0</v>
      </c>
      <c r="I192" s="18"/>
      <c r="J192" s="19"/>
      <c r="K192" s="18"/>
    </row>
    <row r="193" spans="2:11" ht="58.4" hidden="1" customHeight="1">
      <c r="B193" s="384">
        <v>41021300</v>
      </c>
      <c r="C193" s="576" t="s">
        <v>843</v>
      </c>
      <c r="D193" s="577">
        <f t="shared" si="10"/>
        <v>0</v>
      </c>
      <c r="E193" s="378"/>
      <c r="F193" s="378"/>
      <c r="G193" s="378"/>
      <c r="H193" s="19">
        <f t="shared" si="7"/>
        <v>0</v>
      </c>
      <c r="I193" s="18"/>
      <c r="J193" s="19"/>
      <c r="K193" s="18"/>
    </row>
    <row r="194" spans="2:11" ht="84" hidden="1" customHeight="1">
      <c r="B194" s="178">
        <v>41021100</v>
      </c>
      <c r="C194" s="578" t="s">
        <v>774</v>
      </c>
      <c r="D194" s="579">
        <f t="shared" si="10"/>
        <v>0</v>
      </c>
      <c r="E194" s="100"/>
      <c r="F194" s="100"/>
      <c r="G194" s="378"/>
      <c r="H194" s="19">
        <f t="shared" si="7"/>
        <v>0</v>
      </c>
      <c r="I194" s="18"/>
      <c r="J194" s="19"/>
      <c r="K194" s="18"/>
    </row>
    <row r="195" spans="2:11" ht="32.25" customHeight="1">
      <c r="B195" s="456">
        <v>41030000</v>
      </c>
      <c r="C195" s="457" t="s">
        <v>929</v>
      </c>
      <c r="D195" s="539">
        <f>SUM(D196:D275)</f>
        <v>0</v>
      </c>
      <c r="E195" s="539">
        <f>SUM(E196:E275)</f>
        <v>0</v>
      </c>
      <c r="F195" s="539">
        <f>SUM(F196:F275)</f>
        <v>0</v>
      </c>
      <c r="G195" s="539">
        <f>SUM(G196:G275)</f>
        <v>0</v>
      </c>
      <c r="H195" s="335">
        <f t="shared" si="7"/>
        <v>0</v>
      </c>
      <c r="I195" s="795"/>
      <c r="J195" s="563"/>
    </row>
    <row r="196" spans="2:11" ht="18" hidden="1" customHeight="1">
      <c r="B196" s="521">
        <v>41030100</v>
      </c>
      <c r="C196" s="521" t="s">
        <v>930</v>
      </c>
      <c r="D196" s="522">
        <f t="shared" ref="D196:D230" si="11">+E196+F196</f>
        <v>0</v>
      </c>
      <c r="E196" s="522"/>
      <c r="F196" s="580"/>
      <c r="G196" s="580"/>
      <c r="H196" s="19">
        <f t="shared" si="7"/>
        <v>0</v>
      </c>
      <c r="I196" s="581"/>
      <c r="J196" s="563"/>
    </row>
    <row r="197" spans="2:11" ht="50.15" hidden="1" customHeight="1">
      <c r="B197" s="178">
        <v>41030300</v>
      </c>
      <c r="C197" s="582" t="s">
        <v>931</v>
      </c>
      <c r="D197" s="103">
        <f t="shared" si="11"/>
        <v>0</v>
      </c>
      <c r="E197" s="103"/>
      <c r="F197" s="583"/>
      <c r="G197" s="583"/>
      <c r="H197" s="19">
        <f t="shared" si="7"/>
        <v>0</v>
      </c>
      <c r="I197" s="18">
        <v>1</v>
      </c>
      <c r="J197" s="19">
        <v>282193.7</v>
      </c>
      <c r="K197" s="18">
        <f>+J197-H197</f>
        <v>282193.7</v>
      </c>
    </row>
    <row r="198" spans="2:11" ht="23.5" hidden="1" customHeight="1">
      <c r="B198" s="178">
        <v>41030400</v>
      </c>
      <c r="C198" s="584" t="s">
        <v>932</v>
      </c>
      <c r="D198" s="103">
        <f t="shared" si="11"/>
        <v>0</v>
      </c>
      <c r="E198" s="514"/>
      <c r="F198" s="100"/>
      <c r="G198" s="100">
        <f>+F198</f>
        <v>0</v>
      </c>
      <c r="H198" s="19">
        <f t="shared" si="7"/>
        <v>0</v>
      </c>
      <c r="I198" s="18"/>
      <c r="J198" s="19"/>
      <c r="K198" s="18"/>
    </row>
    <row r="199" spans="2:11" ht="166.5" hidden="1" customHeight="1">
      <c r="B199" s="178">
        <v>41030600</v>
      </c>
      <c r="C199" s="584" t="s">
        <v>738</v>
      </c>
      <c r="D199" s="103">
        <f t="shared" si="11"/>
        <v>0</v>
      </c>
      <c r="E199" s="100"/>
      <c r="F199" s="100"/>
      <c r="G199" s="100"/>
      <c r="H199" s="19">
        <f t="shared" si="7"/>
        <v>0</v>
      </c>
      <c r="I199" s="563">
        <f>+E199+E202+E216+E213</f>
        <v>0</v>
      </c>
      <c r="J199" s="563">
        <f>+I199-1900</f>
        <v>-1900</v>
      </c>
    </row>
    <row r="200" spans="2:11" ht="52" hidden="1">
      <c r="B200" s="493">
        <v>41030700</v>
      </c>
      <c r="C200" s="585" t="s">
        <v>933</v>
      </c>
      <c r="D200" s="488">
        <f t="shared" si="11"/>
        <v>0</v>
      </c>
      <c r="E200" s="488"/>
      <c r="F200" s="488"/>
      <c r="G200" s="488"/>
      <c r="H200" s="19">
        <f t="shared" si="7"/>
        <v>0</v>
      </c>
      <c r="I200" s="563"/>
      <c r="J200" s="563"/>
    </row>
    <row r="201" spans="2:11" ht="93" hidden="1" customHeight="1">
      <c r="B201" s="493"/>
      <c r="C201" s="584" t="s">
        <v>287</v>
      </c>
      <c r="D201" s="103">
        <f t="shared" si="11"/>
        <v>0</v>
      </c>
      <c r="E201" s="100"/>
      <c r="F201" s="488"/>
      <c r="G201" s="488"/>
      <c r="H201" s="19">
        <f t="shared" si="7"/>
        <v>0</v>
      </c>
      <c r="I201" s="563"/>
      <c r="J201" s="563"/>
    </row>
    <row r="202" spans="2:11" ht="162.75" hidden="1" customHeight="1">
      <c r="B202" s="178">
        <v>41030800</v>
      </c>
      <c r="C202" s="584" t="s">
        <v>1363</v>
      </c>
      <c r="D202" s="103">
        <f t="shared" si="11"/>
        <v>0</v>
      </c>
      <c r="E202" s="100"/>
      <c r="F202" s="100"/>
      <c r="G202" s="100"/>
      <c r="H202" s="19">
        <f t="shared" si="7"/>
        <v>0</v>
      </c>
    </row>
    <row r="203" spans="2:11" ht="81" hidden="1" customHeight="1">
      <c r="B203" s="178">
        <v>41030900</v>
      </c>
      <c r="C203" s="460" t="s">
        <v>801</v>
      </c>
      <c r="D203" s="100">
        <f t="shared" si="11"/>
        <v>0</v>
      </c>
      <c r="E203" s="100"/>
      <c r="F203" s="100"/>
      <c r="G203" s="100"/>
      <c r="H203" s="19">
        <f t="shared" ref="H203:H269" si="12">+D203</f>
        <v>0</v>
      </c>
    </row>
    <row r="204" spans="2:11" ht="51" hidden="1" customHeight="1">
      <c r="B204" s="178">
        <v>41031000</v>
      </c>
      <c r="C204" s="584" t="s">
        <v>207</v>
      </c>
      <c r="D204" s="103">
        <f t="shared" si="11"/>
        <v>0</v>
      </c>
      <c r="E204" s="100"/>
      <c r="F204" s="100"/>
      <c r="G204" s="100"/>
      <c r="H204" s="19">
        <f t="shared" si="12"/>
        <v>0</v>
      </c>
    </row>
    <row r="205" spans="2:11" ht="56" hidden="1">
      <c r="B205" s="178">
        <v>41031300</v>
      </c>
      <c r="C205" s="584" t="s">
        <v>775</v>
      </c>
      <c r="D205" s="586">
        <f t="shared" si="11"/>
        <v>0</v>
      </c>
      <c r="E205" s="100"/>
      <c r="F205" s="100"/>
      <c r="G205" s="100"/>
      <c r="H205" s="19">
        <f t="shared" si="12"/>
        <v>0</v>
      </c>
    </row>
    <row r="206" spans="2:11" ht="28" hidden="1">
      <c r="B206" s="178">
        <v>41031900</v>
      </c>
      <c r="C206" s="584" t="s">
        <v>291</v>
      </c>
      <c r="D206" s="103">
        <f>+E206+F206</f>
        <v>0</v>
      </c>
      <c r="E206" s="100"/>
      <c r="F206" s="100"/>
      <c r="G206" s="100"/>
      <c r="H206" s="19">
        <f>+D206</f>
        <v>0</v>
      </c>
    </row>
    <row r="207" spans="2:11" ht="69" hidden="1" customHeight="1">
      <c r="B207" s="467">
        <v>41032300</v>
      </c>
      <c r="C207" s="587" t="s">
        <v>776</v>
      </c>
      <c r="D207" s="380">
        <f t="shared" si="11"/>
        <v>0</v>
      </c>
      <c r="E207" s="479"/>
      <c r="F207" s="380"/>
      <c r="G207" s="380"/>
      <c r="H207" s="19">
        <f t="shared" si="12"/>
        <v>0</v>
      </c>
    </row>
    <row r="208" spans="2:11" ht="69" hidden="1" customHeight="1">
      <c r="B208" s="178">
        <v>41032800</v>
      </c>
      <c r="C208" s="584" t="s">
        <v>292</v>
      </c>
      <c r="D208" s="103">
        <f t="shared" si="11"/>
        <v>0</v>
      </c>
      <c r="E208" s="100"/>
      <c r="F208" s="100"/>
      <c r="G208" s="100"/>
      <c r="H208" s="19">
        <f t="shared" si="12"/>
        <v>0</v>
      </c>
    </row>
    <row r="209" spans="2:11" ht="63.75" hidden="1" customHeight="1">
      <c r="B209" s="467">
        <v>41032900</v>
      </c>
      <c r="C209" s="587" t="s">
        <v>130</v>
      </c>
      <c r="D209" s="380">
        <f>+E209+F209</f>
        <v>0</v>
      </c>
      <c r="E209" s="479"/>
      <c r="F209" s="380"/>
      <c r="G209" s="380"/>
      <c r="H209" s="335">
        <f>+D209</f>
        <v>0</v>
      </c>
    </row>
    <row r="210" spans="2:11" ht="40.5" hidden="1" customHeight="1">
      <c r="B210" s="467">
        <v>41033000</v>
      </c>
      <c r="C210" s="587" t="s">
        <v>777</v>
      </c>
      <c r="D210" s="380">
        <f t="shared" si="11"/>
        <v>0</v>
      </c>
      <c r="E210" s="479"/>
      <c r="F210" s="380"/>
      <c r="G210" s="380"/>
      <c r="H210" s="335">
        <f t="shared" si="12"/>
        <v>0</v>
      </c>
      <c r="I210" s="335"/>
    </row>
    <row r="211" spans="2:11" ht="37.4" hidden="1" customHeight="1">
      <c r="B211" s="588">
        <v>41033100</v>
      </c>
      <c r="C211" s="589" t="s">
        <v>778</v>
      </c>
      <c r="D211" s="590">
        <f t="shared" si="11"/>
        <v>0</v>
      </c>
      <c r="E211" s="487"/>
      <c r="F211" s="487"/>
      <c r="G211" s="487"/>
      <c r="H211" s="19">
        <f t="shared" si="12"/>
        <v>0</v>
      </c>
    </row>
    <row r="212" spans="2:11" ht="41.5" hidden="1" customHeight="1">
      <c r="B212" s="591">
        <v>41031300</v>
      </c>
      <c r="C212" s="592" t="s">
        <v>893</v>
      </c>
      <c r="D212" s="593">
        <f t="shared" si="11"/>
        <v>0</v>
      </c>
      <c r="E212" s="594"/>
      <c r="F212" s="524"/>
      <c r="G212" s="524"/>
      <c r="H212" s="19">
        <f t="shared" si="12"/>
        <v>0</v>
      </c>
    </row>
    <row r="213" spans="2:11" ht="101.5" hidden="1" customHeight="1">
      <c r="B213" s="595">
        <v>41032200</v>
      </c>
      <c r="C213" s="486" t="s">
        <v>894</v>
      </c>
      <c r="D213" s="596">
        <f t="shared" si="11"/>
        <v>0</v>
      </c>
      <c r="E213" s="594"/>
      <c r="F213" s="524"/>
      <c r="G213" s="524"/>
      <c r="H213" s="19">
        <f t="shared" si="12"/>
        <v>0</v>
      </c>
      <c r="I213" s="47">
        <v>1</v>
      </c>
    </row>
    <row r="214" spans="2:11" ht="56" hidden="1">
      <c r="B214" s="178">
        <v>41033400</v>
      </c>
      <c r="C214" s="460" t="s">
        <v>895</v>
      </c>
      <c r="D214" s="100">
        <f t="shared" si="11"/>
        <v>0</v>
      </c>
      <c r="E214" s="597"/>
      <c r="F214" s="103"/>
      <c r="G214" s="103">
        <f>+F214</f>
        <v>0</v>
      </c>
      <c r="H214" s="19">
        <f t="shared" si="12"/>
        <v>0</v>
      </c>
      <c r="I214" s="18"/>
      <c r="J214" s="18"/>
      <c r="K214" s="18"/>
    </row>
    <row r="215" spans="2:11" ht="36.65" hidden="1" customHeight="1">
      <c r="B215" s="178">
        <v>41033500</v>
      </c>
      <c r="C215" s="584" t="s">
        <v>896</v>
      </c>
      <c r="D215" s="100">
        <f t="shared" si="11"/>
        <v>0</v>
      </c>
      <c r="E215" s="103"/>
      <c r="F215" s="103"/>
      <c r="G215" s="103">
        <f>+F215</f>
        <v>0</v>
      </c>
      <c r="H215" s="19">
        <f t="shared" si="12"/>
        <v>0</v>
      </c>
      <c r="I215" s="18"/>
      <c r="J215" s="18"/>
      <c r="K215" s="18"/>
    </row>
    <row r="216" spans="2:11" ht="42" hidden="1" customHeight="1">
      <c r="B216" s="598">
        <v>41027400</v>
      </c>
      <c r="C216" s="599" t="s">
        <v>0</v>
      </c>
      <c r="D216" s="600">
        <f t="shared" si="11"/>
        <v>0</v>
      </c>
      <c r="E216" s="601"/>
      <c r="F216" s="562"/>
      <c r="G216" s="562"/>
      <c r="H216" s="19">
        <f t="shared" si="12"/>
        <v>0</v>
      </c>
      <c r="I216" s="47">
        <v>1</v>
      </c>
    </row>
    <row r="217" spans="2:11" ht="44.5" hidden="1" customHeight="1">
      <c r="B217" s="178"/>
      <c r="C217" s="584" t="s">
        <v>1</v>
      </c>
      <c r="D217" s="103">
        <f t="shared" si="11"/>
        <v>0</v>
      </c>
      <c r="E217" s="100"/>
      <c r="F217" s="461"/>
      <c r="G217" s="461"/>
      <c r="H217" s="19">
        <f t="shared" si="12"/>
        <v>0</v>
      </c>
    </row>
    <row r="218" spans="2:11" ht="51" hidden="1" customHeight="1">
      <c r="B218" s="178">
        <v>41034500</v>
      </c>
      <c r="C218" s="584" t="s">
        <v>963</v>
      </c>
      <c r="D218" s="103">
        <f t="shared" si="11"/>
        <v>0</v>
      </c>
      <c r="E218" s="100"/>
      <c r="F218" s="461"/>
      <c r="G218" s="461"/>
      <c r="H218" s="19">
        <f t="shared" si="12"/>
        <v>0</v>
      </c>
    </row>
    <row r="219" spans="2:11" ht="54" hidden="1" customHeight="1">
      <c r="B219" s="178">
        <v>41033800</v>
      </c>
      <c r="C219" s="584" t="s">
        <v>964</v>
      </c>
      <c r="D219" s="586">
        <f t="shared" si="11"/>
        <v>0</v>
      </c>
      <c r="E219" s="100"/>
      <c r="F219" s="461"/>
      <c r="G219" s="461"/>
      <c r="H219" s="19">
        <f t="shared" si="12"/>
        <v>0</v>
      </c>
    </row>
    <row r="220" spans="2:11" ht="54" hidden="1" customHeight="1">
      <c r="B220" s="178">
        <v>41032600</v>
      </c>
      <c r="C220" s="602" t="s">
        <v>1124</v>
      </c>
      <c r="D220" s="603">
        <f t="shared" si="11"/>
        <v>0</v>
      </c>
      <c r="E220" s="100"/>
      <c r="F220" s="542"/>
      <c r="G220" s="544"/>
      <c r="H220" s="19">
        <f t="shared" si="12"/>
        <v>0</v>
      </c>
    </row>
    <row r="221" spans="2:11" ht="54" hidden="1" customHeight="1">
      <c r="B221" s="178"/>
      <c r="C221" s="602" t="s">
        <v>152</v>
      </c>
      <c r="D221" s="603">
        <f t="shared" si="11"/>
        <v>0</v>
      </c>
      <c r="E221" s="100"/>
      <c r="F221" s="542"/>
      <c r="G221" s="544"/>
      <c r="H221" s="19">
        <f t="shared" si="12"/>
        <v>0</v>
      </c>
      <c r="I221" s="454"/>
    </row>
    <row r="222" spans="2:11" ht="54" hidden="1" customHeight="1">
      <c r="B222" s="178">
        <v>41033300</v>
      </c>
      <c r="C222" s="602" t="s">
        <v>153</v>
      </c>
      <c r="D222" s="603">
        <f t="shared" si="11"/>
        <v>0</v>
      </c>
      <c r="E222" s="100"/>
      <c r="F222" s="542"/>
      <c r="G222" s="544"/>
      <c r="H222" s="19">
        <f t="shared" si="12"/>
        <v>0</v>
      </c>
    </row>
    <row r="223" spans="2:11" ht="91.5" hidden="1" customHeight="1">
      <c r="B223" s="178"/>
      <c r="C223" s="604" t="s">
        <v>338</v>
      </c>
      <c r="D223" s="603">
        <f t="shared" si="11"/>
        <v>0</v>
      </c>
      <c r="E223" s="100"/>
      <c r="F223" s="542"/>
      <c r="G223" s="544"/>
      <c r="H223" s="19">
        <f t="shared" si="12"/>
        <v>0</v>
      </c>
      <c r="I223" s="454"/>
    </row>
    <row r="224" spans="2:11" ht="44.5" hidden="1" customHeight="1">
      <c r="B224" s="178">
        <v>41033500</v>
      </c>
      <c r="C224" s="584" t="s">
        <v>154</v>
      </c>
      <c r="D224" s="100">
        <f t="shared" si="11"/>
        <v>0</v>
      </c>
      <c r="E224" s="103"/>
      <c r="F224" s="103"/>
      <c r="G224" s="103">
        <f>+F224</f>
        <v>0</v>
      </c>
      <c r="H224" s="19">
        <f t="shared" si="12"/>
        <v>0</v>
      </c>
      <c r="I224" s="454"/>
    </row>
    <row r="225" spans="2:9" ht="44.5" hidden="1" customHeight="1">
      <c r="B225" s="178">
        <v>41033600</v>
      </c>
      <c r="C225" s="584" t="s">
        <v>1</v>
      </c>
      <c r="D225" s="100">
        <f t="shared" si="11"/>
        <v>0</v>
      </c>
      <c r="E225" s="103"/>
      <c r="F225" s="103"/>
      <c r="G225" s="103"/>
      <c r="H225" s="19">
        <f t="shared" si="12"/>
        <v>0</v>
      </c>
    </row>
    <row r="226" spans="2:9" ht="54" hidden="1" customHeight="1">
      <c r="B226" s="178">
        <v>41033700</v>
      </c>
      <c r="C226" s="605" t="s">
        <v>485</v>
      </c>
      <c r="D226" s="606">
        <f t="shared" si="11"/>
        <v>0</v>
      </c>
      <c r="E226" s="100"/>
      <c r="F226" s="542"/>
      <c r="G226" s="544"/>
      <c r="H226" s="19">
        <f t="shared" si="12"/>
        <v>0</v>
      </c>
    </row>
    <row r="227" spans="2:9" ht="32.25" hidden="1" customHeight="1">
      <c r="B227" s="178">
        <v>41033900</v>
      </c>
      <c r="C227" s="607" t="s">
        <v>486</v>
      </c>
      <c r="D227" s="579">
        <f t="shared" si="11"/>
        <v>0</v>
      </c>
      <c r="E227" s="100"/>
      <c r="F227" s="100"/>
      <c r="G227" s="100"/>
      <c r="H227" s="335">
        <f t="shared" si="12"/>
        <v>0</v>
      </c>
      <c r="I227" s="454"/>
    </row>
    <row r="228" spans="2:9" ht="32.5" hidden="1" customHeight="1">
      <c r="B228" s="178">
        <v>41034200</v>
      </c>
      <c r="C228" s="607" t="s">
        <v>487</v>
      </c>
      <c r="D228" s="579">
        <f t="shared" si="11"/>
        <v>0</v>
      </c>
      <c r="E228" s="100"/>
      <c r="F228" s="100"/>
      <c r="G228" s="100"/>
      <c r="H228" s="19">
        <f t="shared" si="12"/>
        <v>0</v>
      </c>
      <c r="I228" s="454"/>
    </row>
    <row r="229" spans="2:9" ht="99.75" hidden="1" customHeight="1">
      <c r="B229" s="178">
        <v>41034300</v>
      </c>
      <c r="C229" s="607" t="s">
        <v>1148</v>
      </c>
      <c r="D229" s="579">
        <f t="shared" si="11"/>
        <v>0</v>
      </c>
      <c r="E229" s="100"/>
      <c r="F229" s="100"/>
      <c r="G229" s="100"/>
      <c r="H229" s="19">
        <f t="shared" si="12"/>
        <v>0</v>
      </c>
    </row>
    <row r="230" spans="2:9" ht="66" hidden="1" customHeight="1">
      <c r="B230" s="178">
        <v>41037300</v>
      </c>
      <c r="C230" s="607" t="s">
        <v>1149</v>
      </c>
      <c r="D230" s="579">
        <f t="shared" si="11"/>
        <v>0</v>
      </c>
      <c r="E230" s="100"/>
      <c r="F230" s="100"/>
      <c r="G230" s="100"/>
      <c r="H230" s="19">
        <f t="shared" si="12"/>
        <v>0</v>
      </c>
    </row>
    <row r="231" spans="2:9" ht="66" hidden="1" customHeight="1">
      <c r="B231" s="178"/>
      <c r="C231" s="607" t="s">
        <v>967</v>
      </c>
      <c r="D231" s="579">
        <f t="shared" ref="D231:D262" si="13">+E231+F231</f>
        <v>0</v>
      </c>
      <c r="E231" s="100"/>
      <c r="F231" s="100"/>
      <c r="G231" s="100"/>
      <c r="H231" s="19">
        <f t="shared" si="12"/>
        <v>0</v>
      </c>
    </row>
    <row r="232" spans="2:9" ht="96" hidden="1" customHeight="1">
      <c r="B232" s="178">
        <v>41034400</v>
      </c>
      <c r="C232" s="608" t="s">
        <v>1362</v>
      </c>
      <c r="D232" s="571">
        <f t="shared" si="13"/>
        <v>0</v>
      </c>
      <c r="E232" s="100"/>
      <c r="F232" s="100"/>
      <c r="G232" s="100"/>
      <c r="H232" s="19">
        <f t="shared" si="12"/>
        <v>0</v>
      </c>
      <c r="I232" s="454"/>
    </row>
    <row r="233" spans="2:9" ht="81" hidden="1" customHeight="1">
      <c r="B233" s="178">
        <v>41034900</v>
      </c>
      <c r="C233" s="609" t="s">
        <v>968</v>
      </c>
      <c r="D233" s="610">
        <f t="shared" si="13"/>
        <v>0</v>
      </c>
      <c r="E233" s="611"/>
      <c r="F233" s="105"/>
      <c r="G233" s="461"/>
      <c r="H233" s="19">
        <f t="shared" si="12"/>
        <v>0</v>
      </c>
      <c r="I233" s="454"/>
    </row>
    <row r="234" spans="2:9" ht="60" hidden="1" customHeight="1">
      <c r="B234" s="178">
        <v>41035600</v>
      </c>
      <c r="C234" s="609" t="s">
        <v>969</v>
      </c>
      <c r="D234" s="610">
        <f t="shared" si="13"/>
        <v>0</v>
      </c>
      <c r="E234" s="100"/>
      <c r="F234" s="105"/>
      <c r="G234" s="461"/>
      <c r="H234" s="19">
        <f t="shared" si="12"/>
        <v>0</v>
      </c>
      <c r="I234" s="454"/>
    </row>
    <row r="235" spans="2:9" s="3" customFormat="1" ht="39" hidden="1" customHeight="1">
      <c r="B235" s="612">
        <v>41031200</v>
      </c>
      <c r="C235" s="613" t="s">
        <v>924</v>
      </c>
      <c r="D235" s="614">
        <f t="shared" si="13"/>
        <v>0</v>
      </c>
      <c r="E235" s="524"/>
      <c r="F235" s="524"/>
      <c r="G235" s="524"/>
      <c r="H235" s="19">
        <f t="shared" si="12"/>
        <v>0</v>
      </c>
    </row>
    <row r="236" spans="2:9" s="3" customFormat="1" ht="41.5" hidden="1" customHeight="1">
      <c r="B236" s="615"/>
      <c r="C236" s="613" t="s">
        <v>925</v>
      </c>
      <c r="D236" s="616">
        <f t="shared" si="13"/>
        <v>0</v>
      </c>
      <c r="E236" s="594"/>
      <c r="F236" s="524"/>
      <c r="G236" s="524"/>
      <c r="H236" s="19">
        <f t="shared" si="12"/>
        <v>0</v>
      </c>
    </row>
    <row r="237" spans="2:9" s="3" customFormat="1" ht="43.4" hidden="1" customHeight="1">
      <c r="B237" s="617">
        <v>41034100</v>
      </c>
      <c r="C237" s="618" t="s">
        <v>612</v>
      </c>
      <c r="D237" s="619">
        <f t="shared" si="13"/>
        <v>0</v>
      </c>
      <c r="E237" s="620"/>
      <c r="F237" s="522"/>
      <c r="G237" s="522"/>
      <c r="H237" s="19">
        <f t="shared" si="12"/>
        <v>0</v>
      </c>
    </row>
    <row r="238" spans="2:9" s="3" customFormat="1" ht="50.5" hidden="1" customHeight="1">
      <c r="B238" s="588">
        <v>41036000</v>
      </c>
      <c r="C238" s="621" t="s">
        <v>613</v>
      </c>
      <c r="D238" s="622">
        <f t="shared" si="13"/>
        <v>0</v>
      </c>
      <c r="E238" s="623"/>
      <c r="F238" s="624"/>
      <c r="G238" s="625"/>
      <c r="H238" s="19">
        <f t="shared" si="12"/>
        <v>0</v>
      </c>
    </row>
    <row r="239" spans="2:9" s="3" customFormat="1" ht="42" hidden="1" customHeight="1">
      <c r="B239" s="626">
        <v>41036200</v>
      </c>
      <c r="C239" s="627" t="s">
        <v>1115</v>
      </c>
      <c r="D239" s="628">
        <f t="shared" si="13"/>
        <v>0</v>
      </c>
      <c r="E239" s="461"/>
      <c r="F239" s="461"/>
      <c r="G239" s="461"/>
      <c r="H239" s="19">
        <f t="shared" si="12"/>
        <v>0</v>
      </c>
    </row>
    <row r="240" spans="2:9" s="3" customFormat="1" ht="91.4" hidden="1" customHeight="1">
      <c r="B240" s="626">
        <v>41036600</v>
      </c>
      <c r="C240" s="627" t="s">
        <v>1066</v>
      </c>
      <c r="D240" s="628">
        <f t="shared" si="13"/>
        <v>0</v>
      </c>
      <c r="E240" s="461"/>
      <c r="F240" s="461"/>
      <c r="G240" s="461"/>
      <c r="H240" s="19">
        <f t="shared" si="12"/>
        <v>0</v>
      </c>
    </row>
    <row r="241" spans="2:11" s="3" customFormat="1" ht="46.4" hidden="1" customHeight="1">
      <c r="B241" s="629">
        <v>41037100</v>
      </c>
      <c r="C241" s="630" t="s">
        <v>255</v>
      </c>
      <c r="D241" s="631">
        <f t="shared" si="13"/>
        <v>0</v>
      </c>
      <c r="E241" s="542"/>
      <c r="F241" s="542"/>
      <c r="G241" s="461"/>
      <c r="H241" s="19">
        <f t="shared" si="12"/>
        <v>0</v>
      </c>
    </row>
    <row r="242" spans="2:11" s="3" customFormat="1" ht="43.4" hidden="1" customHeight="1">
      <c r="B242" s="626">
        <v>41037900</v>
      </c>
      <c r="C242" s="632" t="s">
        <v>128</v>
      </c>
      <c r="D242" s="633">
        <f t="shared" si="13"/>
        <v>0</v>
      </c>
      <c r="E242" s="461"/>
      <c r="F242" s="461"/>
      <c r="G242" s="461"/>
      <c r="H242" s="19">
        <f t="shared" si="12"/>
        <v>0</v>
      </c>
    </row>
    <row r="243" spans="2:11" ht="25.4" hidden="1" customHeight="1">
      <c r="B243" s="634"/>
      <c r="C243" s="523"/>
      <c r="D243" s="524">
        <f t="shared" si="13"/>
        <v>0</v>
      </c>
      <c r="E243" s="635"/>
      <c r="F243" s="636"/>
      <c r="G243" s="636">
        <f>+F243</f>
        <v>0</v>
      </c>
      <c r="H243" s="19">
        <f t="shared" si="12"/>
        <v>0</v>
      </c>
      <c r="I243" s="18"/>
      <c r="J243" s="18"/>
      <c r="K243" s="18"/>
    </row>
    <row r="244" spans="2:11" s="386" customFormat="1" ht="59.5" hidden="1" customHeight="1">
      <c r="B244" s="637"/>
      <c r="C244" s="523" t="s">
        <v>1001</v>
      </c>
      <c r="D244" s="524">
        <f t="shared" si="13"/>
        <v>0</v>
      </c>
      <c r="E244" s="531"/>
      <c r="F244" s="531"/>
      <c r="G244" s="531"/>
      <c r="H244" s="19">
        <f t="shared" si="12"/>
        <v>0</v>
      </c>
      <c r="I244" s="440"/>
      <c r="J244" s="440"/>
      <c r="K244" s="440"/>
    </row>
    <row r="245" spans="2:11" s="386" customFormat="1" ht="43.4" hidden="1" customHeight="1">
      <c r="B245" s="638"/>
      <c r="C245" s="515" t="s">
        <v>1002</v>
      </c>
      <c r="D245" s="472">
        <f t="shared" si="13"/>
        <v>0</v>
      </c>
      <c r="E245" s="220"/>
      <c r="F245" s="473"/>
      <c r="G245" s="473"/>
      <c r="H245" s="19">
        <f t="shared" si="12"/>
        <v>0</v>
      </c>
      <c r="I245" s="440"/>
      <c r="J245" s="440"/>
      <c r="K245" s="440"/>
    </row>
    <row r="246" spans="2:11" s="386" customFormat="1" ht="57.65" hidden="1" customHeight="1">
      <c r="B246" s="639">
        <v>41031900</v>
      </c>
      <c r="C246" s="561" t="s">
        <v>449</v>
      </c>
      <c r="D246" s="601">
        <f t="shared" si="13"/>
        <v>0</v>
      </c>
      <c r="E246" s="640"/>
      <c r="F246" s="540"/>
      <c r="G246" s="535"/>
      <c r="H246" s="19">
        <f t="shared" si="12"/>
        <v>0</v>
      </c>
      <c r="I246" s="440"/>
      <c r="J246" s="440"/>
      <c r="K246" s="440"/>
    </row>
    <row r="247" spans="2:11" s="386" customFormat="1" ht="73.400000000000006" hidden="1" customHeight="1">
      <c r="B247" s="639">
        <v>41032200</v>
      </c>
      <c r="C247" s="561" t="s">
        <v>169</v>
      </c>
      <c r="D247" s="562">
        <f t="shared" si="13"/>
        <v>0</v>
      </c>
      <c r="E247" s="534"/>
      <c r="F247" s="641"/>
      <c r="G247" s="641"/>
      <c r="H247" s="19">
        <f t="shared" si="12"/>
        <v>0</v>
      </c>
      <c r="I247" s="440"/>
      <c r="J247" s="440"/>
      <c r="K247" s="440"/>
    </row>
    <row r="248" spans="2:11" s="386" customFormat="1" ht="48.65" hidden="1" customHeight="1">
      <c r="B248" s="642"/>
      <c r="C248" s="630"/>
      <c r="D248" s="631">
        <f t="shared" si="13"/>
        <v>0</v>
      </c>
      <c r="E248" s="542"/>
      <c r="F248" s="643"/>
      <c r="G248" s="644"/>
      <c r="H248" s="19">
        <f t="shared" si="12"/>
        <v>0</v>
      </c>
      <c r="I248" s="440"/>
      <c r="J248" s="440"/>
      <c r="K248" s="440"/>
    </row>
    <row r="249" spans="2:11" s="386" customFormat="1" ht="54" hidden="1" customHeight="1">
      <c r="B249" s="467">
        <v>41032600</v>
      </c>
      <c r="C249" s="645" t="s">
        <v>1124</v>
      </c>
      <c r="D249" s="646">
        <f t="shared" si="13"/>
        <v>0</v>
      </c>
      <c r="E249" s="380"/>
      <c r="F249" s="542"/>
      <c r="G249" s="544"/>
      <c r="H249" s="19">
        <f t="shared" si="12"/>
        <v>0</v>
      </c>
      <c r="I249" s="440"/>
      <c r="J249" s="440"/>
      <c r="K249" s="440"/>
    </row>
    <row r="250" spans="2:11" s="386" customFormat="1" ht="51.65" hidden="1" customHeight="1">
      <c r="B250" s="178">
        <v>41033700</v>
      </c>
      <c r="C250" s="605" t="s">
        <v>485</v>
      </c>
      <c r="D250" s="606">
        <f t="shared" si="13"/>
        <v>0</v>
      </c>
      <c r="E250" s="100"/>
      <c r="F250" s="542"/>
      <c r="G250" s="544"/>
      <c r="H250" s="19">
        <f t="shared" si="12"/>
        <v>0</v>
      </c>
      <c r="I250" s="440"/>
      <c r="J250" s="440"/>
      <c r="K250" s="440"/>
    </row>
    <row r="251" spans="2:11" s="386" customFormat="1" ht="51.65" hidden="1" customHeight="1">
      <c r="B251" s="178">
        <v>41034400</v>
      </c>
      <c r="C251" s="607" t="s">
        <v>1114</v>
      </c>
      <c r="D251" s="579">
        <f t="shared" si="13"/>
        <v>0</v>
      </c>
      <c r="E251" s="100"/>
      <c r="F251" s="100"/>
      <c r="G251" s="544"/>
      <c r="H251" s="19">
        <f t="shared" si="12"/>
        <v>0</v>
      </c>
      <c r="I251" s="440"/>
      <c r="J251" s="440"/>
      <c r="K251" s="440"/>
    </row>
    <row r="252" spans="2:11" s="386" customFormat="1" ht="44.5" hidden="1" customHeight="1">
      <c r="B252" s="178">
        <v>41034800</v>
      </c>
      <c r="C252" s="647" t="s">
        <v>902</v>
      </c>
      <c r="D252" s="648">
        <f t="shared" si="13"/>
        <v>0</v>
      </c>
      <c r="E252" s="100"/>
      <c r="F252" s="542"/>
      <c r="G252" s="544"/>
      <c r="H252" s="19">
        <f t="shared" si="12"/>
        <v>0</v>
      </c>
      <c r="I252" s="440"/>
      <c r="J252" s="440"/>
      <c r="K252" s="440"/>
    </row>
    <row r="253" spans="2:11" s="386" customFormat="1" ht="51.65" hidden="1" customHeight="1">
      <c r="B253" s="467">
        <v>41031800</v>
      </c>
      <c r="C253" s="649" t="s">
        <v>437</v>
      </c>
      <c r="D253" s="650">
        <f t="shared" si="13"/>
        <v>0</v>
      </c>
      <c r="E253" s="380"/>
      <c r="F253" s="623"/>
      <c r="G253" s="625"/>
      <c r="H253" s="19">
        <f t="shared" si="12"/>
        <v>0</v>
      </c>
      <c r="I253" s="440"/>
      <c r="J253" s="440"/>
      <c r="K253" s="440"/>
    </row>
    <row r="254" spans="2:11" s="386" customFormat="1" ht="33" hidden="1" customHeight="1">
      <c r="B254" s="178">
        <v>41033700</v>
      </c>
      <c r="C254" s="605" t="s">
        <v>1420</v>
      </c>
      <c r="D254" s="606">
        <f t="shared" si="13"/>
        <v>0</v>
      </c>
      <c r="E254" s="100"/>
      <c r="F254" s="542"/>
      <c r="G254" s="544"/>
      <c r="H254" s="19">
        <f t="shared" si="12"/>
        <v>0</v>
      </c>
      <c r="I254" s="440"/>
      <c r="J254" s="440"/>
      <c r="K254" s="440"/>
    </row>
    <row r="255" spans="2:11" s="386" customFormat="1" ht="58.75" hidden="1" customHeight="1">
      <c r="B255" s="384">
        <v>41034200</v>
      </c>
      <c r="C255" s="651" t="s">
        <v>1421</v>
      </c>
      <c r="D255" s="652">
        <f t="shared" si="13"/>
        <v>0</v>
      </c>
      <c r="E255" s="378"/>
      <c r="F255" s="653"/>
      <c r="G255" s="654"/>
      <c r="H255" s="19">
        <f t="shared" si="12"/>
        <v>0</v>
      </c>
      <c r="I255" s="440"/>
      <c r="J255" s="440"/>
      <c r="K255" s="440"/>
    </row>
    <row r="256" spans="2:11" s="386" customFormat="1" ht="58.75" hidden="1" customHeight="1">
      <c r="B256" s="384">
        <v>41053400</v>
      </c>
      <c r="C256" s="651" t="s">
        <v>388</v>
      </c>
      <c r="D256" s="652">
        <f t="shared" si="13"/>
        <v>0</v>
      </c>
      <c r="E256" s="378"/>
      <c r="F256" s="549"/>
      <c r="G256" s="100">
        <f>+F256</f>
        <v>0</v>
      </c>
      <c r="H256" s="19">
        <f t="shared" si="12"/>
        <v>0</v>
      </c>
      <c r="I256" s="440"/>
      <c r="J256" s="440"/>
      <c r="K256" s="440"/>
    </row>
    <row r="257" spans="2:11" s="386" customFormat="1" ht="58.75" hidden="1" customHeight="1">
      <c r="B257" s="178">
        <v>41035400</v>
      </c>
      <c r="C257" s="607" t="s">
        <v>389</v>
      </c>
      <c r="D257" s="579">
        <f t="shared" si="13"/>
        <v>0</v>
      </c>
      <c r="E257" s="100"/>
      <c r="F257" s="100"/>
      <c r="G257" s="100"/>
      <c r="H257" s="19">
        <f t="shared" si="12"/>
        <v>0</v>
      </c>
      <c r="I257" s="510"/>
      <c r="J257" s="440"/>
      <c r="K257" s="440"/>
    </row>
    <row r="258" spans="2:11" s="386" customFormat="1" ht="139.5" hidden="1" customHeight="1">
      <c r="B258" s="178">
        <v>41035800</v>
      </c>
      <c r="C258" s="570" t="s">
        <v>1116</v>
      </c>
      <c r="D258" s="571">
        <f t="shared" si="13"/>
        <v>0</v>
      </c>
      <c r="E258" s="100"/>
      <c r="F258" s="100"/>
      <c r="G258" s="100"/>
      <c r="H258" s="19">
        <f t="shared" si="12"/>
        <v>0</v>
      </c>
      <c r="I258" s="440"/>
      <c r="J258" s="440"/>
      <c r="K258" s="440"/>
    </row>
    <row r="259" spans="2:11" s="386" customFormat="1" ht="49.75" hidden="1" customHeight="1">
      <c r="B259" s="655"/>
      <c r="C259" s="649"/>
      <c r="D259" s="650">
        <f t="shared" si="13"/>
        <v>0</v>
      </c>
      <c r="E259" s="380"/>
      <c r="F259" s="623"/>
      <c r="G259" s="625"/>
      <c r="H259" s="19">
        <f t="shared" si="12"/>
        <v>0</v>
      </c>
      <c r="I259" s="440"/>
      <c r="J259" s="440"/>
      <c r="K259" s="440"/>
    </row>
    <row r="260" spans="2:11" s="386" customFormat="1" ht="49.4" hidden="1" customHeight="1">
      <c r="B260" s="507">
        <v>41037000</v>
      </c>
      <c r="C260" s="656" t="s">
        <v>390</v>
      </c>
      <c r="D260" s="657">
        <f t="shared" si="13"/>
        <v>0</v>
      </c>
      <c r="E260" s="476"/>
      <c r="F260" s="529"/>
      <c r="G260" s="529"/>
      <c r="H260" s="19">
        <f t="shared" si="12"/>
        <v>0</v>
      </c>
      <c r="I260" s="440"/>
      <c r="J260" s="440"/>
      <c r="K260" s="440"/>
    </row>
    <row r="261" spans="2:11" s="386" customFormat="1" ht="50.25" hidden="1" customHeight="1">
      <c r="B261" s="507">
        <v>41036300</v>
      </c>
      <c r="C261" s="658" t="s">
        <v>140</v>
      </c>
      <c r="D261" s="659">
        <f t="shared" si="13"/>
        <v>0</v>
      </c>
      <c r="E261" s="476"/>
      <c r="F261" s="529"/>
      <c r="G261" s="529"/>
      <c r="H261" s="19">
        <f t="shared" si="12"/>
        <v>0</v>
      </c>
      <c r="I261" s="440"/>
      <c r="J261" s="440"/>
      <c r="K261" s="440"/>
    </row>
    <row r="262" spans="2:11" s="386" customFormat="1" ht="108" hidden="1" customHeight="1">
      <c r="B262" s="507">
        <v>41036600</v>
      </c>
      <c r="C262" s="660" t="s">
        <v>141</v>
      </c>
      <c r="D262" s="661">
        <f t="shared" si="13"/>
        <v>0</v>
      </c>
      <c r="E262" s="476"/>
      <c r="F262" s="543"/>
      <c r="G262" s="529"/>
      <c r="H262" s="19">
        <f t="shared" si="12"/>
        <v>0</v>
      </c>
      <c r="I262" s="440"/>
      <c r="J262" s="440"/>
      <c r="K262" s="440"/>
    </row>
    <row r="263" spans="2:11" s="386" customFormat="1" ht="42.65" hidden="1" customHeight="1">
      <c r="B263" s="662">
        <v>41038000</v>
      </c>
      <c r="C263" s="663" t="s">
        <v>1173</v>
      </c>
      <c r="D263" s="664">
        <f t="shared" ref="D263:D287" si="14">+E263+F263</f>
        <v>0</v>
      </c>
      <c r="E263" s="665"/>
      <c r="F263" s="528"/>
      <c r="G263" s="528"/>
      <c r="H263" s="19">
        <f t="shared" si="12"/>
        <v>0</v>
      </c>
      <c r="I263" s="440"/>
      <c r="J263" s="440"/>
      <c r="K263" s="440"/>
    </row>
    <row r="264" spans="2:11" s="386" customFormat="1" ht="30" hidden="1" customHeight="1">
      <c r="B264" s="666">
        <v>41032800</v>
      </c>
      <c r="C264" s="667" t="s">
        <v>1174</v>
      </c>
      <c r="D264" s="668">
        <f t="shared" si="14"/>
        <v>0</v>
      </c>
      <c r="E264" s="669"/>
      <c r="F264" s="669"/>
      <c r="G264" s="641"/>
      <c r="H264" s="19">
        <f t="shared" si="12"/>
        <v>0</v>
      </c>
      <c r="I264" s="440"/>
      <c r="J264" s="440"/>
      <c r="K264" s="440"/>
    </row>
    <row r="265" spans="2:11" s="386" customFormat="1" ht="68.5" hidden="1" customHeight="1">
      <c r="B265" s="507">
        <v>41037000</v>
      </c>
      <c r="C265" s="670" t="s">
        <v>136</v>
      </c>
      <c r="D265" s="671">
        <f t="shared" si="14"/>
        <v>0</v>
      </c>
      <c r="E265" s="476"/>
      <c r="F265" s="529"/>
      <c r="G265" s="529"/>
      <c r="H265" s="19">
        <f t="shared" si="12"/>
        <v>0</v>
      </c>
      <c r="I265" s="440"/>
      <c r="J265" s="440"/>
      <c r="K265" s="440"/>
    </row>
    <row r="266" spans="2:11" s="386" customFormat="1" ht="46.4" hidden="1" customHeight="1">
      <c r="B266" s="672">
        <v>41034900</v>
      </c>
      <c r="C266" s="523" t="s">
        <v>755</v>
      </c>
      <c r="D266" s="594">
        <f t="shared" si="14"/>
        <v>0</v>
      </c>
      <c r="E266" s="673"/>
      <c r="F266" s="673"/>
      <c r="G266" s="674"/>
      <c r="H266" s="19">
        <f t="shared" si="12"/>
        <v>0</v>
      </c>
      <c r="I266" s="440"/>
      <c r="J266" s="440"/>
      <c r="K266" s="440"/>
    </row>
    <row r="267" spans="2:11" s="386" customFormat="1" ht="61.4" hidden="1" customHeight="1">
      <c r="B267" s="675">
        <v>41036800</v>
      </c>
      <c r="C267" s="515" t="s">
        <v>756</v>
      </c>
      <c r="D267" s="676">
        <f t="shared" si="14"/>
        <v>0</v>
      </c>
      <c r="E267" s="676"/>
      <c r="F267" s="220">
        <f>+F268</f>
        <v>0</v>
      </c>
      <c r="G267" s="220">
        <f>+G268</f>
        <v>0</v>
      </c>
      <c r="H267" s="19">
        <f t="shared" si="12"/>
        <v>0</v>
      </c>
    </row>
    <row r="268" spans="2:11" s="386" customFormat="1" ht="28.4" hidden="1" customHeight="1">
      <c r="B268" s="677">
        <v>41036900</v>
      </c>
      <c r="C268" s="561" t="s">
        <v>233</v>
      </c>
      <c r="D268" s="601">
        <f t="shared" si="14"/>
        <v>0</v>
      </c>
      <c r="E268" s="601"/>
      <c r="F268" s="534"/>
      <c r="G268" s="534"/>
      <c r="H268" s="19">
        <f t="shared" si="12"/>
        <v>0</v>
      </c>
    </row>
    <row r="269" spans="2:11" s="386" customFormat="1" ht="46.4" hidden="1" customHeight="1">
      <c r="B269" s="678"/>
      <c r="C269" s="679"/>
      <c r="D269" s="680">
        <f t="shared" si="14"/>
        <v>0</v>
      </c>
      <c r="E269" s="681"/>
      <c r="F269" s="682"/>
      <c r="G269" s="682"/>
      <c r="H269" s="19">
        <f t="shared" si="12"/>
        <v>0</v>
      </c>
    </row>
    <row r="270" spans="2:11" s="386" customFormat="1" ht="71.150000000000006" hidden="1" customHeight="1">
      <c r="B270" s="683"/>
      <c r="C270" s="684"/>
      <c r="D270" s="685">
        <f t="shared" si="14"/>
        <v>0</v>
      </c>
      <c r="E270" s="686"/>
      <c r="F270" s="686"/>
      <c r="G270" s="687"/>
      <c r="H270" s="19">
        <f t="shared" ref="H270:H335" si="15">+D270</f>
        <v>0</v>
      </c>
    </row>
    <row r="271" spans="2:11" s="386" customFormat="1" ht="45.65" hidden="1" customHeight="1">
      <c r="B271" s="688">
        <v>41033200</v>
      </c>
      <c r="C271" s="689" t="s">
        <v>234</v>
      </c>
      <c r="D271" s="690">
        <f t="shared" si="14"/>
        <v>0</v>
      </c>
      <c r="E271" s="691"/>
      <c r="F271" s="692"/>
      <c r="G271" s="692"/>
      <c r="H271" s="19">
        <f t="shared" si="15"/>
        <v>0</v>
      </c>
    </row>
    <row r="272" spans="2:11" s="386" customFormat="1" ht="28.4" hidden="1" customHeight="1">
      <c r="B272" s="683"/>
      <c r="C272" s="693"/>
      <c r="D272" s="694">
        <f t="shared" si="14"/>
        <v>0</v>
      </c>
      <c r="E272" s="686"/>
      <c r="F272" s="687"/>
      <c r="G272" s="687"/>
      <c r="H272" s="19">
        <f t="shared" si="15"/>
        <v>0</v>
      </c>
    </row>
    <row r="273" spans="2:11" s="3" customFormat="1" ht="45.65" hidden="1" customHeight="1">
      <c r="B273" s="695">
        <v>41037800</v>
      </c>
      <c r="C273" s="696" t="s">
        <v>235</v>
      </c>
      <c r="D273" s="382">
        <f t="shared" si="14"/>
        <v>0</v>
      </c>
      <c r="E273" s="697"/>
      <c r="F273" s="698"/>
      <c r="G273" s="698"/>
      <c r="H273" s="19">
        <f t="shared" si="15"/>
        <v>0</v>
      </c>
      <c r="I273" s="3">
        <v>1</v>
      </c>
    </row>
    <row r="274" spans="2:11" s="3" customFormat="1" ht="45.65" hidden="1" customHeight="1">
      <c r="B274" s="178">
        <v>41037200</v>
      </c>
      <c r="C274" s="607" t="s">
        <v>236</v>
      </c>
      <c r="D274" s="571">
        <f t="shared" si="14"/>
        <v>0</v>
      </c>
      <c r="E274" s="100"/>
      <c r="F274" s="100"/>
      <c r="G274" s="100"/>
      <c r="H274" s="19">
        <f t="shared" si="15"/>
        <v>0</v>
      </c>
    </row>
    <row r="275" spans="2:11" s="3" customFormat="1" ht="63.75" hidden="1" customHeight="1">
      <c r="B275" s="178">
        <v>41037300</v>
      </c>
      <c r="C275" s="607" t="s">
        <v>326</v>
      </c>
      <c r="D275" s="571">
        <f t="shared" si="14"/>
        <v>0</v>
      </c>
      <c r="E275" s="100"/>
      <c r="F275" s="100"/>
      <c r="G275" s="100"/>
      <c r="H275" s="19">
        <f t="shared" si="15"/>
        <v>0</v>
      </c>
      <c r="I275" s="699"/>
    </row>
    <row r="276" spans="2:11" s="3" customFormat="1" ht="29.25" customHeight="1">
      <c r="B276" s="456">
        <v>41050000</v>
      </c>
      <c r="C276" s="700" t="s">
        <v>327</v>
      </c>
      <c r="D276" s="611">
        <f>+E276+F276</f>
        <v>5488413</v>
      </c>
      <c r="E276" s="858">
        <f>E281+E278+E282+E280+E277+E283</f>
        <v>2400000</v>
      </c>
      <c r="F276" s="858">
        <f>F281+F278+F282+F280+F277+F283</f>
        <v>3088413</v>
      </c>
      <c r="G276" s="858">
        <f>G281+G278+G282+G280+G277+G283</f>
        <v>3088413</v>
      </c>
      <c r="H276" s="335">
        <f t="shared" si="15"/>
        <v>5488413</v>
      </c>
      <c r="I276" s="337"/>
    </row>
    <row r="277" spans="2:11" s="3" customFormat="1" ht="45.65" hidden="1" customHeight="1">
      <c r="B277" s="178">
        <v>41051600</v>
      </c>
      <c r="C277" s="605" t="s">
        <v>328</v>
      </c>
      <c r="D277" s="105">
        <f t="shared" si="14"/>
        <v>0</v>
      </c>
      <c r="E277" s="556"/>
      <c r="F277" s="100"/>
      <c r="G277" s="100">
        <f>+F277</f>
        <v>0</v>
      </c>
      <c r="H277" s="19">
        <f t="shared" si="15"/>
        <v>0</v>
      </c>
    </row>
    <row r="278" spans="2:11" s="3" customFormat="1" ht="53.25" hidden="1" customHeight="1">
      <c r="B278" s="178">
        <v>41053300</v>
      </c>
      <c r="C278" s="605" t="s">
        <v>144</v>
      </c>
      <c r="D278" s="105">
        <f t="shared" si="14"/>
        <v>0</v>
      </c>
      <c r="E278" s="476"/>
      <c r="F278" s="701"/>
      <c r="G278" s="701">
        <f>+F278</f>
        <v>0</v>
      </c>
      <c r="H278" s="335">
        <f t="shared" si="15"/>
        <v>0</v>
      </c>
    </row>
    <row r="279" spans="2:11" s="3" customFormat="1" ht="66.75" customHeight="1">
      <c r="B279" s="178">
        <v>41054100</v>
      </c>
      <c r="C279" s="651" t="s">
        <v>1136</v>
      </c>
      <c r="D279" s="611">
        <f>+E279+F279</f>
        <v>600000</v>
      </c>
      <c r="E279" s="529">
        <f>600000</f>
        <v>600000</v>
      </c>
      <c r="F279" s="701"/>
      <c r="G279" s="846">
        <f>+F279</f>
        <v>0</v>
      </c>
      <c r="H279" s="335"/>
    </row>
    <row r="280" spans="2:11" s="3" customFormat="1" ht="34.5" customHeight="1">
      <c r="B280" s="178">
        <v>41053400</v>
      </c>
      <c r="C280" s="651" t="s">
        <v>703</v>
      </c>
      <c r="D280" s="846">
        <f t="shared" si="14"/>
        <v>3088413</v>
      </c>
      <c r="E280" s="529"/>
      <c r="F280" s="846">
        <f>500000+500000+100000+50000+1000000+1000000+400000+100000-300000-261587</f>
        <v>3088413</v>
      </c>
      <c r="G280" s="846">
        <f>+F280</f>
        <v>3088413</v>
      </c>
      <c r="H280" s="335">
        <f t="shared" si="15"/>
        <v>3088413</v>
      </c>
      <c r="I280" s="337"/>
    </row>
    <row r="281" spans="2:11" s="3" customFormat="1" ht="21" customHeight="1">
      <c r="B281" s="462">
        <v>41053900</v>
      </c>
      <c r="C281" s="605" t="s">
        <v>1286</v>
      </c>
      <c r="D281" s="859">
        <f t="shared" si="14"/>
        <v>2400000</v>
      </c>
      <c r="E281" s="860">
        <f>2400000</f>
        <v>2400000</v>
      </c>
      <c r="F281" s="859"/>
      <c r="G281" s="859">
        <f>+F281</f>
        <v>0</v>
      </c>
      <c r="H281" s="335">
        <f t="shared" si="15"/>
        <v>2400000</v>
      </c>
      <c r="I281" s="337"/>
      <c r="J281" s="7"/>
      <c r="K281" s="7"/>
    </row>
    <row r="282" spans="2:11" s="3" customFormat="1" ht="66.650000000000006" hidden="1" customHeight="1">
      <c r="B282" s="547">
        <v>41054100</v>
      </c>
      <c r="C282" s="605" t="s">
        <v>329</v>
      </c>
      <c r="D282" s="375">
        <f t="shared" si="14"/>
        <v>0</v>
      </c>
      <c r="E282" s="381"/>
      <c r="F282" s="371"/>
      <c r="G282" s="371"/>
      <c r="H282" s="19">
        <f t="shared" si="15"/>
        <v>0</v>
      </c>
      <c r="I282" s="27"/>
      <c r="J282" s="703">
        <f>+E288-546172</f>
        <v>2453828</v>
      </c>
      <c r="K282" s="27"/>
    </row>
    <row r="283" spans="2:11" s="3" customFormat="1" ht="66.650000000000006" hidden="1" customHeight="1">
      <c r="B283" s="547">
        <v>41058600</v>
      </c>
      <c r="C283" s="605" t="s">
        <v>1299</v>
      </c>
      <c r="D283" s="375">
        <f>+E283+F283</f>
        <v>0</v>
      </c>
      <c r="E283" s="381"/>
      <c r="F283" s="371"/>
      <c r="G283" s="371"/>
      <c r="H283" s="335">
        <f>+D283</f>
        <v>0</v>
      </c>
      <c r="I283" s="337"/>
      <c r="J283" s="703"/>
      <c r="K283" s="27"/>
    </row>
    <row r="284" spans="2:11" s="3" customFormat="1" ht="42" hidden="1" customHeight="1">
      <c r="B284" s="639"/>
      <c r="C284" s="704" t="s">
        <v>330</v>
      </c>
      <c r="D284" s="705">
        <f t="shared" si="14"/>
        <v>0</v>
      </c>
      <c r="E284" s="706"/>
      <c r="F284" s="371"/>
      <c r="G284" s="371"/>
      <c r="H284" s="19">
        <f t="shared" si="15"/>
        <v>0</v>
      </c>
      <c r="I284" s="27"/>
      <c r="J284" s="703"/>
      <c r="K284" s="27"/>
    </row>
    <row r="285" spans="2:11" s="3" customFormat="1" ht="32.15" hidden="1" customHeight="1">
      <c r="B285" s="707">
        <v>43010000</v>
      </c>
      <c r="C285" s="708" t="s">
        <v>331</v>
      </c>
      <c r="D285" s="709">
        <f t="shared" si="14"/>
        <v>0</v>
      </c>
      <c r="E285" s="710"/>
      <c r="F285" s="711"/>
      <c r="G285" s="711">
        <f>+F285</f>
        <v>0</v>
      </c>
      <c r="H285" s="19">
        <f t="shared" si="15"/>
        <v>0</v>
      </c>
      <c r="I285" s="27"/>
      <c r="J285" s="703"/>
      <c r="K285" s="27"/>
    </row>
    <row r="286" spans="2:11" s="3" customFormat="1" ht="59.5" hidden="1" customHeight="1">
      <c r="B286" s="456"/>
      <c r="C286" s="712" t="s">
        <v>332</v>
      </c>
      <c r="D286" s="702">
        <f t="shared" si="14"/>
        <v>0</v>
      </c>
      <c r="E286" s="713"/>
      <c r="F286" s="714"/>
      <c r="G286" s="714"/>
      <c r="H286" s="19">
        <f t="shared" si="15"/>
        <v>0</v>
      </c>
      <c r="I286" s="27"/>
      <c r="J286" s="703"/>
      <c r="K286" s="27"/>
    </row>
    <row r="287" spans="2:11" s="3" customFormat="1" ht="59.25" hidden="1" customHeight="1">
      <c r="B287" s="456"/>
      <c r="C287" s="712" t="s">
        <v>450</v>
      </c>
      <c r="D287" s="702">
        <f t="shared" si="14"/>
        <v>0</v>
      </c>
      <c r="E287" s="713"/>
      <c r="F287" s="714"/>
      <c r="G287" s="714"/>
      <c r="H287" s="19">
        <f t="shared" si="15"/>
        <v>0</v>
      </c>
      <c r="I287" s="27"/>
      <c r="J287" s="703"/>
      <c r="K287" s="27"/>
    </row>
    <row r="288" spans="2:11" ht="24" customHeight="1">
      <c r="B288" s="715"/>
      <c r="C288" s="716" t="s">
        <v>451</v>
      </c>
      <c r="D288" s="861">
        <f>+E288+F288</f>
        <v>6088413</v>
      </c>
      <c r="E288" s="861">
        <f>+E178+E179+E279</f>
        <v>3000000</v>
      </c>
      <c r="F288" s="861">
        <f>+F178+F179</f>
        <v>3088413</v>
      </c>
      <c r="G288" s="861">
        <f>+G178+G179</f>
        <v>3088413</v>
      </c>
      <c r="H288" s="335">
        <f t="shared" si="15"/>
        <v>6088413</v>
      </c>
      <c r="I288" s="335"/>
    </row>
    <row r="289" spans="2:9" s="386" customFormat="1" ht="22.4" hidden="1" customHeight="1">
      <c r="B289" s="136"/>
      <c r="C289" s="136"/>
      <c r="D289" s="136"/>
      <c r="E289" s="717"/>
      <c r="F289" s="717"/>
      <c r="G289" s="717"/>
      <c r="H289" s="19">
        <f t="shared" si="15"/>
        <v>0</v>
      </c>
    </row>
    <row r="290" spans="2:9" s="3" customFormat="1" ht="19.399999999999999" hidden="1" customHeight="1">
      <c r="B290" s="718"/>
      <c r="C290" s="161" t="s">
        <v>21</v>
      </c>
      <c r="D290" s="161"/>
      <c r="E290" s="719"/>
      <c r="F290" s="719"/>
      <c r="G290" s="720" t="s">
        <v>452</v>
      </c>
      <c r="H290" s="19">
        <f t="shared" si="15"/>
        <v>0</v>
      </c>
    </row>
    <row r="291" spans="2:9" s="3" customFormat="1" ht="22.4" hidden="1" customHeight="1">
      <c r="B291" s="718"/>
      <c r="C291" s="721" t="s">
        <v>453</v>
      </c>
      <c r="D291" s="721"/>
      <c r="E291" s="722"/>
      <c r="F291" s="722"/>
      <c r="G291" s="722"/>
      <c r="H291" s="19">
        <f t="shared" si="15"/>
        <v>0</v>
      </c>
    </row>
    <row r="292" spans="2:9" s="3" customFormat="1" ht="26.5" hidden="1" customHeight="1">
      <c r="B292" s="718"/>
      <c r="C292" s="721"/>
      <c r="D292" s="721"/>
      <c r="E292" s="723"/>
      <c r="F292" s="723"/>
      <c r="G292" s="723"/>
      <c r="H292" s="19">
        <f t="shared" si="15"/>
        <v>0</v>
      </c>
    </row>
    <row r="293" spans="2:9" hidden="1">
      <c r="B293" s="724"/>
      <c r="C293" s="725" t="s">
        <v>454</v>
      </c>
      <c r="D293" s="309"/>
      <c r="E293" s="726"/>
      <c r="F293" s="726"/>
      <c r="G293" s="726"/>
      <c r="H293" s="19">
        <f t="shared" si="15"/>
        <v>0</v>
      </c>
    </row>
    <row r="294" spans="2:9" hidden="1">
      <c r="B294" s="727">
        <v>200000</v>
      </c>
      <c r="C294" s="728" t="s">
        <v>800</v>
      </c>
      <c r="D294" s="728"/>
      <c r="E294" s="729">
        <f>(E295+E299+SUM(E306+E324+E325)+SUM(E329+E332+E336+E339))</f>
        <v>0</v>
      </c>
      <c r="F294" s="729">
        <f>(F295+F299+SUM(F306+F324+F325)+SUM(F329+F332+F336+F339))</f>
        <v>0</v>
      </c>
      <c r="G294" s="729">
        <f>(G295+G299+SUM(G306+G324+G325)+SUM(G329+G332+G336+G339))</f>
        <v>0</v>
      </c>
      <c r="H294" s="19">
        <f t="shared" si="15"/>
        <v>0</v>
      </c>
      <c r="I294" s="140" t="e">
        <f>+#REF!+'[7]видатки_затв '!C445</f>
        <v>#REF!</v>
      </c>
    </row>
    <row r="295" spans="2:9" s="3" customFormat="1" hidden="1">
      <c r="B295" s="141">
        <v>201000</v>
      </c>
      <c r="C295" s="142" t="s">
        <v>76</v>
      </c>
      <c r="D295" s="142"/>
      <c r="E295" s="143">
        <f>E296</f>
        <v>0</v>
      </c>
      <c r="F295" s="143">
        <f>F296</f>
        <v>0</v>
      </c>
      <c r="G295" s="143">
        <f>G296</f>
        <v>0</v>
      </c>
      <c r="H295" s="19">
        <f t="shared" si="15"/>
        <v>0</v>
      </c>
    </row>
    <row r="296" spans="2:9" s="3" customFormat="1" hidden="1">
      <c r="B296" s="144">
        <v>201100</v>
      </c>
      <c r="C296" s="145" t="s">
        <v>754</v>
      </c>
      <c r="D296" s="145"/>
      <c r="E296" s="146">
        <f>E297-E298</f>
        <v>0</v>
      </c>
      <c r="F296" s="146">
        <f>F297-F298</f>
        <v>0</v>
      </c>
      <c r="G296" s="146">
        <f>G297-G298</f>
        <v>0</v>
      </c>
      <c r="H296" s="19">
        <f t="shared" si="15"/>
        <v>0</v>
      </c>
    </row>
    <row r="297" spans="2:9" s="3" customFormat="1" hidden="1">
      <c r="B297" s="147">
        <v>201110</v>
      </c>
      <c r="C297" s="148" t="s">
        <v>77</v>
      </c>
      <c r="D297" s="148"/>
      <c r="E297" s="146"/>
      <c r="F297" s="146"/>
      <c r="G297" s="146"/>
      <c r="H297" s="19">
        <f t="shared" si="15"/>
        <v>0</v>
      </c>
    </row>
    <row r="298" spans="2:9" s="3" customFormat="1" hidden="1">
      <c r="B298" s="147">
        <v>201120</v>
      </c>
      <c r="C298" s="148" t="s">
        <v>78</v>
      </c>
      <c r="D298" s="148"/>
      <c r="E298" s="146"/>
      <c r="F298" s="146"/>
      <c r="G298" s="146"/>
      <c r="H298" s="19">
        <f t="shared" si="15"/>
        <v>0</v>
      </c>
    </row>
    <row r="299" spans="2:9" s="3" customFormat="1" hidden="1">
      <c r="B299" s="144">
        <v>202000</v>
      </c>
      <c r="C299" s="149" t="s">
        <v>911</v>
      </c>
      <c r="D299" s="149"/>
      <c r="E299" s="146">
        <f>E300+E303</f>
        <v>0</v>
      </c>
      <c r="F299" s="146">
        <f>F300+F303</f>
        <v>0</v>
      </c>
      <c r="G299" s="146">
        <f>G300+G303</f>
        <v>0</v>
      </c>
      <c r="H299" s="19">
        <f t="shared" si="15"/>
        <v>0</v>
      </c>
    </row>
    <row r="300" spans="2:9" s="3" customFormat="1" hidden="1">
      <c r="B300" s="144">
        <v>202100</v>
      </c>
      <c r="C300" s="145" t="s">
        <v>907</v>
      </c>
      <c r="D300" s="145"/>
      <c r="E300" s="146">
        <f>E301-E302</f>
        <v>0</v>
      </c>
      <c r="F300" s="146">
        <f>F301-F302</f>
        <v>0</v>
      </c>
      <c r="G300" s="146">
        <f>G301-G302</f>
        <v>0</v>
      </c>
      <c r="H300" s="19">
        <f t="shared" si="15"/>
        <v>0</v>
      </c>
    </row>
    <row r="301" spans="2:9" s="3" customFormat="1" hidden="1">
      <c r="B301" s="147">
        <v>202110</v>
      </c>
      <c r="C301" s="148" t="s">
        <v>77</v>
      </c>
      <c r="D301" s="148"/>
      <c r="E301" s="146"/>
      <c r="F301" s="146"/>
      <c r="G301" s="146"/>
      <c r="H301" s="19">
        <f t="shared" si="15"/>
        <v>0</v>
      </c>
    </row>
    <row r="302" spans="2:9" s="3" customFormat="1" hidden="1">
      <c r="B302" s="147">
        <v>202120</v>
      </c>
      <c r="C302" s="148" t="s">
        <v>78</v>
      </c>
      <c r="D302" s="148"/>
      <c r="E302" s="146"/>
      <c r="F302" s="146"/>
      <c r="G302" s="146"/>
      <c r="H302" s="19">
        <f t="shared" si="15"/>
        <v>0</v>
      </c>
    </row>
    <row r="303" spans="2:9" s="3" customFormat="1" hidden="1">
      <c r="B303" s="144">
        <v>202200</v>
      </c>
      <c r="C303" s="145" t="s">
        <v>908</v>
      </c>
      <c r="D303" s="145"/>
      <c r="E303" s="150">
        <f>E304-E305</f>
        <v>0</v>
      </c>
      <c r="F303" s="150">
        <f>F304-F305</f>
        <v>0</v>
      </c>
      <c r="G303" s="150">
        <f>G304-G305</f>
        <v>0</v>
      </c>
      <c r="H303" s="19">
        <f t="shared" si="15"/>
        <v>0</v>
      </c>
    </row>
    <row r="304" spans="2:9" s="3" customFormat="1" hidden="1">
      <c r="B304" s="147">
        <v>202210</v>
      </c>
      <c r="C304" s="148" t="s">
        <v>77</v>
      </c>
      <c r="D304" s="148"/>
      <c r="E304" s="150"/>
      <c r="F304" s="150"/>
      <c r="G304" s="150"/>
      <c r="H304" s="19">
        <f t="shared" si="15"/>
        <v>0</v>
      </c>
    </row>
    <row r="305" spans="2:11" s="3" customFormat="1" hidden="1">
      <c r="B305" s="147">
        <v>202220</v>
      </c>
      <c r="C305" s="148" t="s">
        <v>78</v>
      </c>
      <c r="D305" s="148"/>
      <c r="E305" s="150"/>
      <c r="F305" s="150"/>
      <c r="G305" s="150"/>
      <c r="H305" s="19">
        <f t="shared" si="15"/>
        <v>0</v>
      </c>
    </row>
    <row r="306" spans="2:11" s="3" customFormat="1" hidden="1">
      <c r="B306" s="144">
        <v>203000</v>
      </c>
      <c r="C306" s="149" t="s">
        <v>377</v>
      </c>
      <c r="D306" s="149"/>
      <c r="E306" s="150">
        <f>E307+E311+E315+E318+E321</f>
        <v>0</v>
      </c>
      <c r="F306" s="150">
        <f>F307+F311+F315+F318+F321</f>
        <v>0</v>
      </c>
      <c r="G306" s="150">
        <f>G307+G311+G315+G318+G321</f>
        <v>0</v>
      </c>
      <c r="H306" s="19">
        <f t="shared" si="15"/>
        <v>0</v>
      </c>
    </row>
    <row r="307" spans="2:11" s="3" customFormat="1" hidden="1">
      <c r="B307" s="144">
        <v>203100</v>
      </c>
      <c r="C307" s="145" t="s">
        <v>378</v>
      </c>
      <c r="D307" s="145"/>
      <c r="E307" s="150">
        <f>E308-E309+E310</f>
        <v>0</v>
      </c>
      <c r="F307" s="150">
        <f>F308-F309+F310</f>
        <v>0</v>
      </c>
      <c r="G307" s="150">
        <f>G308-G309+G310</f>
        <v>0</v>
      </c>
      <c r="H307" s="19">
        <f t="shared" si="15"/>
        <v>0</v>
      </c>
      <c r="I307" s="7"/>
      <c r="K307" s="7"/>
    </row>
    <row r="308" spans="2:11" hidden="1">
      <c r="B308" s="147">
        <v>203110</v>
      </c>
      <c r="C308" s="148" t="s">
        <v>77</v>
      </c>
      <c r="D308" s="148"/>
      <c r="E308" s="150"/>
      <c r="F308" s="150"/>
      <c r="G308" s="150"/>
      <c r="H308" s="19">
        <f t="shared" si="15"/>
        <v>0</v>
      </c>
      <c r="I308" s="18"/>
      <c r="J308" s="19"/>
      <c r="K308" s="18"/>
    </row>
    <row r="309" spans="2:11" hidden="1">
      <c r="B309" s="147">
        <v>203120</v>
      </c>
      <c r="C309" s="148" t="s">
        <v>78</v>
      </c>
      <c r="D309" s="148"/>
      <c r="E309" s="150"/>
      <c r="F309" s="150"/>
      <c r="G309" s="150"/>
      <c r="H309" s="19">
        <f t="shared" si="15"/>
        <v>0</v>
      </c>
      <c r="I309" s="18"/>
      <c r="J309" s="19"/>
      <c r="K309" s="18"/>
    </row>
    <row r="310" spans="2:11" s="3" customFormat="1" ht="23" hidden="1">
      <c r="B310" s="147">
        <v>203130</v>
      </c>
      <c r="C310" s="148" t="s">
        <v>298</v>
      </c>
      <c r="D310" s="148"/>
      <c r="E310" s="150"/>
      <c r="F310" s="150"/>
      <c r="G310" s="150"/>
      <c r="H310" s="19">
        <f t="shared" si="15"/>
        <v>0</v>
      </c>
    </row>
    <row r="311" spans="2:11" s="3" customFormat="1" hidden="1">
      <c r="B311" s="144">
        <v>203200</v>
      </c>
      <c r="C311" s="145" t="s">
        <v>384</v>
      </c>
      <c r="D311" s="145"/>
      <c r="E311" s="150">
        <f>E312-E313+E314</f>
        <v>0</v>
      </c>
      <c r="F311" s="150">
        <f>F312-F313+F314</f>
        <v>0</v>
      </c>
      <c r="G311" s="150">
        <f>G312-G313+G314</f>
        <v>0</v>
      </c>
      <c r="H311" s="19">
        <f t="shared" si="15"/>
        <v>0</v>
      </c>
    </row>
    <row r="312" spans="2:11" s="3" customFormat="1" hidden="1">
      <c r="B312" s="147">
        <v>203210</v>
      </c>
      <c r="C312" s="148" t="s">
        <v>77</v>
      </c>
      <c r="D312" s="148"/>
      <c r="E312" s="150"/>
      <c r="F312" s="150"/>
      <c r="G312" s="150"/>
      <c r="H312" s="19">
        <f t="shared" si="15"/>
        <v>0</v>
      </c>
    </row>
    <row r="313" spans="2:11" hidden="1">
      <c r="B313" s="147">
        <v>203220</v>
      </c>
      <c r="C313" s="148" t="s">
        <v>78</v>
      </c>
      <c r="D313" s="148"/>
      <c r="E313" s="150"/>
      <c r="F313" s="150"/>
      <c r="G313" s="150"/>
      <c r="H313" s="19">
        <f t="shared" si="15"/>
        <v>0</v>
      </c>
    </row>
    <row r="314" spans="2:11" ht="23" hidden="1">
      <c r="B314" s="147">
        <v>203230</v>
      </c>
      <c r="C314" s="148" t="s">
        <v>103</v>
      </c>
      <c r="D314" s="148"/>
      <c r="E314" s="150"/>
      <c r="F314" s="150"/>
      <c r="G314" s="150"/>
      <c r="H314" s="19">
        <f t="shared" si="15"/>
        <v>0</v>
      </c>
    </row>
    <row r="315" spans="2:11" hidden="1">
      <c r="B315" s="144">
        <v>203300</v>
      </c>
      <c r="C315" s="145" t="s">
        <v>651</v>
      </c>
      <c r="D315" s="145"/>
      <c r="E315" s="150">
        <f>E316-E317</f>
        <v>0</v>
      </c>
      <c r="F315" s="150">
        <f>F316-F317</f>
        <v>0</v>
      </c>
      <c r="G315" s="150">
        <f>G316-G317</f>
        <v>0</v>
      </c>
      <c r="H315" s="19">
        <f t="shared" si="15"/>
        <v>0</v>
      </c>
    </row>
    <row r="316" spans="2:11" s="3" customFormat="1" hidden="1">
      <c r="B316" s="147">
        <v>203310</v>
      </c>
      <c r="C316" s="148" t="s">
        <v>77</v>
      </c>
      <c r="D316" s="148"/>
      <c r="E316" s="150"/>
      <c r="F316" s="150"/>
      <c r="G316" s="150"/>
      <c r="H316" s="19">
        <f t="shared" si="15"/>
        <v>0</v>
      </c>
    </row>
    <row r="317" spans="2:11" s="3" customFormat="1" hidden="1">
      <c r="B317" s="147">
        <v>203320</v>
      </c>
      <c r="C317" s="148" t="s">
        <v>78</v>
      </c>
      <c r="D317" s="148"/>
      <c r="E317" s="150"/>
      <c r="F317" s="150"/>
      <c r="G317" s="150"/>
      <c r="H317" s="19">
        <f t="shared" si="15"/>
        <v>0</v>
      </c>
    </row>
    <row r="318" spans="2:11" s="3" customFormat="1" hidden="1">
      <c r="B318" s="144">
        <v>203400</v>
      </c>
      <c r="C318" s="145" t="s">
        <v>55</v>
      </c>
      <c r="D318" s="145"/>
      <c r="E318" s="150">
        <f>E319-E320</f>
        <v>0</v>
      </c>
      <c r="F318" s="150">
        <f>F319-F320</f>
        <v>0</v>
      </c>
      <c r="G318" s="150">
        <f>G319-G320</f>
        <v>0</v>
      </c>
      <c r="H318" s="19">
        <f t="shared" si="15"/>
        <v>0</v>
      </c>
    </row>
    <row r="319" spans="2:11" s="3" customFormat="1" hidden="1">
      <c r="B319" s="147">
        <v>203410</v>
      </c>
      <c r="C319" s="148" t="s">
        <v>1336</v>
      </c>
      <c r="D319" s="148"/>
      <c r="E319" s="150"/>
      <c r="F319" s="150"/>
      <c r="G319" s="150"/>
      <c r="H319" s="19">
        <f t="shared" si="15"/>
        <v>0</v>
      </c>
    </row>
    <row r="320" spans="2:11" s="3" customFormat="1" hidden="1">
      <c r="B320" s="147">
        <v>203420</v>
      </c>
      <c r="C320" s="148" t="s">
        <v>1337</v>
      </c>
      <c r="D320" s="148"/>
      <c r="E320" s="150"/>
      <c r="F320" s="150"/>
      <c r="G320" s="150"/>
      <c r="H320" s="19">
        <f t="shared" si="15"/>
        <v>0</v>
      </c>
    </row>
    <row r="321" spans="1:18" s="3" customFormat="1" hidden="1">
      <c r="B321" s="144">
        <v>203500</v>
      </c>
      <c r="C321" s="145" t="s">
        <v>377</v>
      </c>
      <c r="D321" s="145"/>
      <c r="E321" s="150">
        <f>E322-E323</f>
        <v>0</v>
      </c>
      <c r="F321" s="150">
        <f>F322-F323</f>
        <v>0</v>
      </c>
      <c r="G321" s="150">
        <f>G322-G323</f>
        <v>0</v>
      </c>
      <c r="H321" s="19">
        <f t="shared" si="15"/>
        <v>0</v>
      </c>
    </row>
    <row r="322" spans="1:18" s="3" customFormat="1" hidden="1">
      <c r="B322" s="147">
        <v>203510</v>
      </c>
      <c r="C322" s="148" t="s">
        <v>77</v>
      </c>
      <c r="D322" s="148"/>
      <c r="E322" s="150"/>
      <c r="F322" s="150"/>
      <c r="G322" s="150"/>
      <c r="H322" s="19">
        <f t="shared" si="15"/>
        <v>0</v>
      </c>
    </row>
    <row r="323" spans="1:18" s="3" customFormat="1" hidden="1">
      <c r="B323" s="147">
        <v>203520</v>
      </c>
      <c r="C323" s="148" t="s">
        <v>78</v>
      </c>
      <c r="D323" s="148"/>
      <c r="E323" s="150"/>
      <c r="F323" s="150"/>
      <c r="G323" s="150"/>
      <c r="H323" s="19">
        <f t="shared" si="15"/>
        <v>0</v>
      </c>
    </row>
    <row r="324" spans="1:18" s="3" customFormat="1" hidden="1">
      <c r="B324" s="144">
        <v>204000</v>
      </c>
      <c r="C324" s="149" t="s">
        <v>1423</v>
      </c>
      <c r="D324" s="149"/>
      <c r="E324" s="150"/>
      <c r="F324" s="150"/>
      <c r="G324" s="150"/>
      <c r="H324" s="19">
        <f t="shared" si="15"/>
        <v>0</v>
      </c>
    </row>
    <row r="325" spans="1:18" s="3" customFormat="1" ht="26" hidden="1">
      <c r="B325" s="151">
        <v>205000</v>
      </c>
      <c r="C325" s="152" t="s">
        <v>18</v>
      </c>
      <c r="D325" s="152"/>
      <c r="E325" s="153">
        <f>E326-E327+E328</f>
        <v>0</v>
      </c>
      <c r="F325" s="153">
        <f>F326-F327+F328</f>
        <v>0</v>
      </c>
      <c r="G325" s="153">
        <f>G326-G327+G328</f>
        <v>0</v>
      </c>
      <c r="H325" s="19">
        <f t="shared" si="15"/>
        <v>0</v>
      </c>
    </row>
    <row r="326" spans="1:18" s="3" customFormat="1" ht="16.399999999999999" hidden="1" customHeight="1">
      <c r="B326" s="155">
        <v>205100</v>
      </c>
      <c r="C326" s="156" t="s">
        <v>19</v>
      </c>
      <c r="D326" s="156"/>
      <c r="E326" s="157"/>
      <c r="F326" s="157"/>
      <c r="G326" s="157"/>
      <c r="H326" s="19">
        <f t="shared" si="15"/>
        <v>0</v>
      </c>
    </row>
    <row r="327" spans="1:18" s="3" customFormat="1" ht="17.5" hidden="1" customHeight="1">
      <c r="B327" s="155">
        <v>205200</v>
      </c>
      <c r="C327" s="156" t="s">
        <v>74</v>
      </c>
      <c r="D327" s="156"/>
      <c r="E327" s="157"/>
      <c r="F327" s="157"/>
      <c r="G327" s="157"/>
      <c r="H327" s="19">
        <f t="shared" si="15"/>
        <v>0</v>
      </c>
    </row>
    <row r="328" spans="1:18" s="3" customFormat="1" hidden="1">
      <c r="B328" s="147">
        <v>205300</v>
      </c>
      <c r="C328" s="148" t="s">
        <v>75</v>
      </c>
      <c r="D328" s="148"/>
      <c r="E328" s="150"/>
      <c r="F328" s="150"/>
      <c r="G328" s="150"/>
      <c r="H328" s="19">
        <f t="shared" si="15"/>
        <v>0</v>
      </c>
    </row>
    <row r="329" spans="1:18" s="3" customFormat="1" ht="23" hidden="1">
      <c r="B329" s="144">
        <v>206000</v>
      </c>
      <c r="C329" s="149" t="s">
        <v>206</v>
      </c>
      <c r="D329" s="149"/>
      <c r="E329" s="150">
        <f>E330-E331</f>
        <v>0</v>
      </c>
      <c r="F329" s="150">
        <f>F330-F331</f>
        <v>0</v>
      </c>
      <c r="G329" s="150">
        <f>G330-G331</f>
        <v>0</v>
      </c>
      <c r="H329" s="19">
        <f t="shared" si="15"/>
        <v>0</v>
      </c>
    </row>
    <row r="330" spans="1:18" s="3" customFormat="1" hidden="1">
      <c r="B330" s="147">
        <v>206100</v>
      </c>
      <c r="C330" s="145" t="s">
        <v>806</v>
      </c>
      <c r="D330" s="145"/>
      <c r="E330" s="150"/>
      <c r="F330" s="150"/>
      <c r="G330" s="150"/>
      <c r="H330" s="19">
        <f t="shared" si="15"/>
        <v>0</v>
      </c>
    </row>
    <row r="331" spans="1:18" s="7" customFormat="1" ht="44.5" hidden="1" customHeight="1">
      <c r="B331" s="147">
        <v>206200</v>
      </c>
      <c r="C331" s="145" t="s">
        <v>20</v>
      </c>
      <c r="D331" s="145"/>
      <c r="E331" s="150"/>
      <c r="F331" s="150"/>
      <c r="G331" s="150"/>
      <c r="H331" s="19">
        <f t="shared" si="15"/>
        <v>0</v>
      </c>
      <c r="I331" s="3"/>
      <c r="J331" s="3"/>
    </row>
    <row r="332" spans="1:18" s="3" customFormat="1" ht="17.5" hidden="1">
      <c r="A332" s="161" t="s">
        <v>21</v>
      </c>
      <c r="B332" s="144">
        <v>207000</v>
      </c>
      <c r="C332" s="149" t="s">
        <v>448</v>
      </c>
      <c r="D332" s="149"/>
      <c r="E332" s="150">
        <f>E333-E334+E335</f>
        <v>0</v>
      </c>
      <c r="F332" s="150">
        <f>F333-F334+F335</f>
        <v>0</v>
      </c>
      <c r="G332" s="150">
        <f>G333-G334+G335</f>
        <v>0</v>
      </c>
      <c r="H332" s="19">
        <f t="shared" si="15"/>
        <v>0</v>
      </c>
      <c r="I332" s="4"/>
      <c r="J332" s="4"/>
      <c r="K332" s="163"/>
      <c r="L332" s="4"/>
      <c r="M332" s="161"/>
      <c r="N332" s="6"/>
      <c r="O332" s="6"/>
      <c r="P332" s="6"/>
      <c r="Q332" s="6"/>
      <c r="R332" s="6"/>
    </row>
    <row r="333" spans="1:18" s="8" customFormat="1" ht="23" hidden="1">
      <c r="B333" s="147">
        <v>207100</v>
      </c>
      <c r="C333" s="145" t="s">
        <v>79</v>
      </c>
      <c r="D333" s="145"/>
      <c r="E333" s="150"/>
      <c r="F333" s="150"/>
      <c r="G333" s="150"/>
      <c r="H333" s="19">
        <f t="shared" si="15"/>
        <v>0</v>
      </c>
      <c r="I333" s="14"/>
      <c r="J333" s="14"/>
    </row>
    <row r="334" spans="1:18" s="7" customFormat="1" ht="23" hidden="1">
      <c r="B334" s="147">
        <v>207200</v>
      </c>
      <c r="C334" s="145" t="s">
        <v>127</v>
      </c>
      <c r="D334" s="145"/>
      <c r="E334" s="150"/>
      <c r="F334" s="150"/>
      <c r="G334" s="150"/>
      <c r="H334" s="19">
        <f t="shared" si="15"/>
        <v>0</v>
      </c>
      <c r="I334" s="3"/>
      <c r="J334" s="3"/>
    </row>
    <row r="335" spans="1:18" s="7" customFormat="1" hidden="1">
      <c r="B335" s="158">
        <v>207300</v>
      </c>
      <c r="C335" s="164" t="s">
        <v>297</v>
      </c>
      <c r="D335" s="164"/>
      <c r="E335" s="159"/>
      <c r="F335" s="159"/>
      <c r="G335" s="159"/>
      <c r="H335" s="19">
        <f t="shared" si="15"/>
        <v>0</v>
      </c>
      <c r="I335" s="3"/>
      <c r="J335" s="3"/>
    </row>
    <row r="336" spans="1:18" s="7" customFormat="1" hidden="1">
      <c r="B336" s="730">
        <v>208000</v>
      </c>
      <c r="C336" s="731" t="s">
        <v>970</v>
      </c>
      <c r="D336" s="731"/>
      <c r="E336" s="732">
        <f>E337-E338</f>
        <v>0</v>
      </c>
      <c r="F336" s="732">
        <f>F337-F338</f>
        <v>0</v>
      </c>
      <c r="G336" s="732">
        <f>G337-G338</f>
        <v>0</v>
      </c>
      <c r="H336" s="19">
        <f t="shared" ref="H336:H402" si="16">+D336</f>
        <v>0</v>
      </c>
      <c r="I336" s="3"/>
      <c r="J336" s="3"/>
    </row>
    <row r="337" spans="2:11" s="7" customFormat="1" ht="15" hidden="1" customHeight="1">
      <c r="B337" s="155">
        <v>208100</v>
      </c>
      <c r="C337" s="156" t="s">
        <v>19</v>
      </c>
      <c r="D337" s="156"/>
      <c r="E337" s="157"/>
      <c r="F337" s="157"/>
      <c r="G337" s="157"/>
      <c r="H337" s="19">
        <f t="shared" si="16"/>
        <v>0</v>
      </c>
      <c r="I337" s="3"/>
      <c r="J337" s="3"/>
    </row>
    <row r="338" spans="2:11" s="18" customFormat="1" ht="15" hidden="1" customHeight="1">
      <c r="B338" s="733">
        <v>208200</v>
      </c>
      <c r="C338" s="734" t="s">
        <v>74</v>
      </c>
      <c r="D338" s="734"/>
      <c r="E338" s="735"/>
      <c r="F338" s="736">
        <v>0</v>
      </c>
      <c r="G338" s="737"/>
      <c r="H338" s="19">
        <f t="shared" si="16"/>
        <v>0</v>
      </c>
      <c r="I338" s="47"/>
      <c r="J338" s="47"/>
      <c r="K338" s="47"/>
    </row>
    <row r="339" spans="2:11" s="18" customFormat="1" hidden="1">
      <c r="B339" s="141">
        <v>209000</v>
      </c>
      <c r="C339" s="142" t="s">
        <v>971</v>
      </c>
      <c r="D339" s="142"/>
      <c r="E339" s="162">
        <f>E340-E341</f>
        <v>0</v>
      </c>
      <c r="F339" s="162">
        <f>F340-F341</f>
        <v>0</v>
      </c>
      <c r="G339" s="162">
        <f>G340-G341</f>
        <v>0</v>
      </c>
      <c r="H339" s="19">
        <f t="shared" si="16"/>
        <v>0</v>
      </c>
      <c r="I339" s="47"/>
      <c r="J339" s="47"/>
      <c r="K339" s="47"/>
    </row>
    <row r="340" spans="2:11" s="18" customFormat="1" hidden="1">
      <c r="B340" s="147">
        <v>209100</v>
      </c>
      <c r="C340" s="145" t="s">
        <v>19</v>
      </c>
      <c r="D340" s="145"/>
      <c r="E340" s="150"/>
      <c r="F340" s="150"/>
      <c r="G340" s="150"/>
      <c r="H340" s="19">
        <f t="shared" si="16"/>
        <v>0</v>
      </c>
      <c r="I340" s="47"/>
      <c r="J340" s="47"/>
      <c r="K340" s="47"/>
    </row>
    <row r="341" spans="2:11" s="7" customFormat="1" hidden="1">
      <c r="B341" s="147">
        <v>209200</v>
      </c>
      <c r="C341" s="145" t="s">
        <v>74</v>
      </c>
      <c r="D341" s="145"/>
      <c r="E341" s="150"/>
      <c r="F341" s="150"/>
      <c r="G341" s="150"/>
      <c r="H341" s="19">
        <f t="shared" si="16"/>
        <v>0</v>
      </c>
      <c r="I341" s="3"/>
      <c r="J341" s="3"/>
    </row>
    <row r="342" spans="2:11" s="7" customFormat="1" hidden="1">
      <c r="B342" s="144">
        <v>300000</v>
      </c>
      <c r="C342" s="165" t="s">
        <v>1005</v>
      </c>
      <c r="D342" s="165"/>
      <c r="E342" s="150">
        <f>E343+E346+E349+E352+E355+E358+E361</f>
        <v>0</v>
      </c>
      <c r="F342" s="150">
        <f>F343+F346+F349+F352+F355+F358+F361</f>
        <v>0</v>
      </c>
      <c r="G342" s="150">
        <f>G343+G346+G349+G352+G355+G358+G361</f>
        <v>0</v>
      </c>
      <c r="H342" s="19">
        <f t="shared" si="16"/>
        <v>0</v>
      </c>
      <c r="I342" s="3"/>
      <c r="J342" s="3"/>
    </row>
    <row r="343" spans="2:11" s="7" customFormat="1" hidden="1">
      <c r="B343" s="144">
        <v>301000</v>
      </c>
      <c r="C343" s="149" t="s">
        <v>1455</v>
      </c>
      <c r="D343" s="149"/>
      <c r="E343" s="150">
        <f>E344-E345</f>
        <v>0</v>
      </c>
      <c r="F343" s="150">
        <f>F344-F345</f>
        <v>0</v>
      </c>
      <c r="G343" s="150">
        <f>G344-G345</f>
        <v>0</v>
      </c>
      <c r="H343" s="19">
        <f t="shared" si="16"/>
        <v>0</v>
      </c>
      <c r="I343" s="3"/>
      <c r="J343" s="3"/>
    </row>
    <row r="344" spans="2:11" s="7" customFormat="1" hidden="1">
      <c r="B344" s="147">
        <v>301100</v>
      </c>
      <c r="C344" s="145" t="s">
        <v>77</v>
      </c>
      <c r="D344" s="145"/>
      <c r="E344" s="150"/>
      <c r="F344" s="150"/>
      <c r="G344" s="150"/>
      <c r="H344" s="19">
        <f t="shared" si="16"/>
        <v>0</v>
      </c>
      <c r="I344" s="3"/>
      <c r="J344" s="3"/>
    </row>
    <row r="345" spans="2:11" s="7" customFormat="1" hidden="1">
      <c r="B345" s="147">
        <v>301200</v>
      </c>
      <c r="C345" s="145" t="s">
        <v>78</v>
      </c>
      <c r="D345" s="145"/>
      <c r="E345" s="150"/>
      <c r="F345" s="150"/>
      <c r="G345" s="150"/>
      <c r="H345" s="19">
        <f t="shared" si="16"/>
        <v>0</v>
      </c>
      <c r="I345" s="3"/>
      <c r="J345" s="3"/>
    </row>
    <row r="346" spans="2:11" s="7" customFormat="1" hidden="1">
      <c r="B346" s="144">
        <v>302000</v>
      </c>
      <c r="C346" s="149" t="s">
        <v>1388</v>
      </c>
      <c r="D346" s="149"/>
      <c r="E346" s="150">
        <f>E347-E348</f>
        <v>0</v>
      </c>
      <c r="F346" s="150">
        <f>F347-F348</f>
        <v>0</v>
      </c>
      <c r="G346" s="150">
        <f>G347-G348</f>
        <v>0</v>
      </c>
      <c r="H346" s="19">
        <f t="shared" si="16"/>
        <v>0</v>
      </c>
      <c r="I346" s="3"/>
      <c r="J346" s="3"/>
    </row>
    <row r="347" spans="2:11" s="7" customFormat="1" hidden="1">
      <c r="B347" s="147">
        <v>302100</v>
      </c>
      <c r="C347" s="145" t="s">
        <v>77</v>
      </c>
      <c r="D347" s="145"/>
      <c r="E347" s="150"/>
      <c r="F347" s="150"/>
      <c r="G347" s="150"/>
      <c r="H347" s="19">
        <f t="shared" si="16"/>
        <v>0</v>
      </c>
      <c r="I347" s="3"/>
      <c r="J347" s="3"/>
    </row>
    <row r="348" spans="2:11" s="7" customFormat="1" hidden="1">
      <c r="B348" s="147">
        <v>302200</v>
      </c>
      <c r="C348" s="145" t="s">
        <v>78</v>
      </c>
      <c r="D348" s="145"/>
      <c r="E348" s="150"/>
      <c r="F348" s="150"/>
      <c r="G348" s="150"/>
      <c r="H348" s="19">
        <f t="shared" si="16"/>
        <v>0</v>
      </c>
      <c r="I348" s="3"/>
      <c r="J348" s="3"/>
    </row>
    <row r="349" spans="2:11" s="7" customFormat="1" hidden="1">
      <c r="B349" s="144">
        <v>303000</v>
      </c>
      <c r="C349" s="149" t="s">
        <v>1389</v>
      </c>
      <c r="D349" s="149"/>
      <c r="E349" s="150">
        <f>E350-E351</f>
        <v>0</v>
      </c>
      <c r="F349" s="150">
        <f>F350-F351</f>
        <v>0</v>
      </c>
      <c r="G349" s="150">
        <f>G350-G351</f>
        <v>0</v>
      </c>
      <c r="H349" s="19">
        <f t="shared" si="16"/>
        <v>0</v>
      </c>
      <c r="I349" s="3"/>
      <c r="J349" s="3"/>
    </row>
    <row r="350" spans="2:11" s="7" customFormat="1" hidden="1">
      <c r="B350" s="147">
        <v>303100</v>
      </c>
      <c r="C350" s="145" t="s">
        <v>77</v>
      </c>
      <c r="D350" s="145"/>
      <c r="E350" s="150"/>
      <c r="F350" s="150"/>
      <c r="G350" s="150"/>
      <c r="H350" s="19">
        <f t="shared" si="16"/>
        <v>0</v>
      </c>
      <c r="I350" s="3"/>
      <c r="J350" s="3"/>
    </row>
    <row r="351" spans="2:11" s="7" customFormat="1" hidden="1">
      <c r="B351" s="147">
        <v>303200</v>
      </c>
      <c r="C351" s="145" t="s">
        <v>78</v>
      </c>
      <c r="D351" s="145"/>
      <c r="E351" s="150"/>
      <c r="F351" s="150"/>
      <c r="G351" s="150"/>
      <c r="H351" s="19">
        <f t="shared" si="16"/>
        <v>0</v>
      </c>
      <c r="I351" s="3"/>
      <c r="J351" s="3"/>
    </row>
    <row r="352" spans="2:11" s="7" customFormat="1" hidden="1">
      <c r="B352" s="144">
        <v>304000</v>
      </c>
      <c r="C352" s="149" t="s">
        <v>1215</v>
      </c>
      <c r="D352" s="149"/>
      <c r="E352" s="150">
        <f>E353-E354</f>
        <v>0</v>
      </c>
      <c r="F352" s="150">
        <f>F353-F354</f>
        <v>0</v>
      </c>
      <c r="G352" s="150">
        <f>G353-G354</f>
        <v>0</v>
      </c>
      <c r="H352" s="19">
        <f t="shared" si="16"/>
        <v>0</v>
      </c>
      <c r="I352" s="3"/>
      <c r="J352" s="3"/>
    </row>
    <row r="353" spans="2:11" s="18" customFormat="1" hidden="1">
      <c r="B353" s="147">
        <v>304100</v>
      </c>
      <c r="C353" s="145" t="s">
        <v>77</v>
      </c>
      <c r="D353" s="145"/>
      <c r="E353" s="150"/>
      <c r="F353" s="150"/>
      <c r="G353" s="150"/>
      <c r="H353" s="19">
        <f t="shared" si="16"/>
        <v>0</v>
      </c>
      <c r="I353" s="47"/>
      <c r="J353" s="47"/>
      <c r="K353" s="47"/>
    </row>
    <row r="354" spans="2:11" s="18" customFormat="1" hidden="1">
      <c r="B354" s="147">
        <v>304200</v>
      </c>
      <c r="C354" s="145" t="s">
        <v>78</v>
      </c>
      <c r="D354" s="145"/>
      <c r="E354" s="150"/>
      <c r="F354" s="150"/>
      <c r="G354" s="150"/>
      <c r="H354" s="19">
        <f t="shared" si="16"/>
        <v>0</v>
      </c>
      <c r="I354" s="47"/>
      <c r="J354" s="47"/>
      <c r="K354" s="47"/>
    </row>
    <row r="355" spans="2:11" s="18" customFormat="1" hidden="1">
      <c r="B355" s="144">
        <v>305000</v>
      </c>
      <c r="C355" s="149" t="s">
        <v>918</v>
      </c>
      <c r="D355" s="149"/>
      <c r="E355" s="150">
        <f>E356-E357</f>
        <v>0</v>
      </c>
      <c r="F355" s="150">
        <f>F356-F357</f>
        <v>0</v>
      </c>
      <c r="G355" s="150">
        <f>G356-G357</f>
        <v>0</v>
      </c>
      <c r="H355" s="19">
        <f t="shared" si="16"/>
        <v>0</v>
      </c>
      <c r="I355" s="47"/>
      <c r="J355" s="47"/>
      <c r="K355" s="47"/>
    </row>
    <row r="356" spans="2:11" s="7" customFormat="1" hidden="1">
      <c r="B356" s="147">
        <v>305100</v>
      </c>
      <c r="C356" s="145" t="s">
        <v>77</v>
      </c>
      <c r="D356" s="145"/>
      <c r="E356" s="150"/>
      <c r="F356" s="150"/>
      <c r="G356" s="150"/>
      <c r="H356" s="19">
        <f t="shared" si="16"/>
        <v>0</v>
      </c>
      <c r="I356" s="3"/>
      <c r="J356" s="3"/>
    </row>
    <row r="357" spans="2:11" s="7" customFormat="1" hidden="1">
      <c r="B357" s="147">
        <v>305200</v>
      </c>
      <c r="C357" s="145" t="s">
        <v>78</v>
      </c>
      <c r="D357" s="145"/>
      <c r="E357" s="150"/>
      <c r="F357" s="150"/>
      <c r="G357" s="150"/>
      <c r="H357" s="19">
        <f t="shared" si="16"/>
        <v>0</v>
      </c>
      <c r="I357" s="3"/>
      <c r="J357" s="3"/>
    </row>
    <row r="358" spans="2:11" s="7" customFormat="1" ht="23" hidden="1">
      <c r="B358" s="144">
        <v>306000</v>
      </c>
      <c r="C358" s="149" t="s">
        <v>545</v>
      </c>
      <c r="D358" s="149"/>
      <c r="E358" s="150">
        <f>E359-E360</f>
        <v>0</v>
      </c>
      <c r="F358" s="150">
        <f>F359-F360</f>
        <v>0</v>
      </c>
      <c r="G358" s="150">
        <f>G359-G360</f>
        <v>0</v>
      </c>
      <c r="H358" s="19">
        <f t="shared" si="16"/>
        <v>0</v>
      </c>
      <c r="I358" s="3"/>
      <c r="J358" s="3"/>
    </row>
    <row r="359" spans="2:11" s="7" customFormat="1" hidden="1">
      <c r="B359" s="147">
        <v>306100</v>
      </c>
      <c r="C359" s="145" t="s">
        <v>446</v>
      </c>
      <c r="D359" s="145"/>
      <c r="E359" s="150"/>
      <c r="F359" s="150"/>
      <c r="G359" s="150"/>
      <c r="H359" s="19">
        <f t="shared" si="16"/>
        <v>0</v>
      </c>
      <c r="I359" s="3"/>
      <c r="J359" s="3"/>
    </row>
    <row r="360" spans="2:11" s="7" customFormat="1" hidden="1">
      <c r="B360" s="147">
        <v>306200</v>
      </c>
      <c r="C360" s="145" t="s">
        <v>20</v>
      </c>
      <c r="D360" s="145"/>
      <c r="E360" s="150"/>
      <c r="F360" s="150"/>
      <c r="G360" s="150"/>
      <c r="H360" s="19">
        <f t="shared" si="16"/>
        <v>0</v>
      </c>
      <c r="I360" s="3"/>
      <c r="J360" s="3"/>
    </row>
    <row r="361" spans="2:11" s="7" customFormat="1" hidden="1">
      <c r="B361" s="144">
        <v>307000</v>
      </c>
      <c r="C361" s="149" t="s">
        <v>448</v>
      </c>
      <c r="D361" s="149"/>
      <c r="E361" s="150">
        <f>E362-E363</f>
        <v>0</v>
      </c>
      <c r="F361" s="150">
        <f>F362-F363</f>
        <v>0</v>
      </c>
      <c r="G361" s="150">
        <f>G362-G363</f>
        <v>0</v>
      </c>
      <c r="H361" s="19">
        <f t="shared" si="16"/>
        <v>0</v>
      </c>
      <c r="I361" s="3"/>
      <c r="J361" s="3"/>
    </row>
    <row r="362" spans="2:11" s="7" customFormat="1" ht="23" hidden="1">
      <c r="B362" s="147">
        <v>307100</v>
      </c>
      <c r="C362" s="145" t="s">
        <v>1361</v>
      </c>
      <c r="D362" s="145"/>
      <c r="E362" s="150"/>
      <c r="F362" s="150"/>
      <c r="G362" s="150"/>
      <c r="H362" s="19">
        <f t="shared" si="16"/>
        <v>0</v>
      </c>
      <c r="I362" s="3"/>
      <c r="J362" s="3"/>
    </row>
    <row r="363" spans="2:11" s="7" customFormat="1" ht="23" hidden="1">
      <c r="B363" s="158">
        <v>307200</v>
      </c>
      <c r="C363" s="164" t="s">
        <v>205</v>
      </c>
      <c r="D363" s="164"/>
      <c r="E363" s="159"/>
      <c r="F363" s="159"/>
      <c r="G363" s="159"/>
      <c r="H363" s="19">
        <f t="shared" si="16"/>
        <v>0</v>
      </c>
      <c r="I363" s="3"/>
      <c r="J363" s="3"/>
    </row>
    <row r="364" spans="2:11" s="7" customFormat="1" ht="26" hidden="1">
      <c r="B364" s="738"/>
      <c r="C364" s="739" t="s">
        <v>757</v>
      </c>
      <c r="D364" s="739"/>
      <c r="E364" s="740">
        <f>E294+E342</f>
        <v>0</v>
      </c>
      <c r="F364" s="740">
        <f>F294+F342</f>
        <v>0</v>
      </c>
      <c r="G364" s="740">
        <f>G294+G342</f>
        <v>0</v>
      </c>
      <c r="H364" s="19">
        <f t="shared" si="16"/>
        <v>0</v>
      </c>
      <c r="I364" s="3"/>
      <c r="J364" s="3"/>
    </row>
    <row r="365" spans="2:11" s="7" customFormat="1" hidden="1">
      <c r="B365" s="741"/>
      <c r="C365" s="742" t="s">
        <v>1346</v>
      </c>
      <c r="D365" s="742"/>
      <c r="E365" s="743"/>
      <c r="F365" s="743"/>
      <c r="G365" s="743"/>
      <c r="H365" s="19">
        <f t="shared" si="16"/>
        <v>0</v>
      </c>
      <c r="I365" s="3"/>
      <c r="J365" s="3"/>
    </row>
    <row r="366" spans="2:11" s="7" customFormat="1" hidden="1">
      <c r="B366" s="744">
        <v>400000</v>
      </c>
      <c r="C366" s="744" t="s">
        <v>1100</v>
      </c>
      <c r="D366" s="744"/>
      <c r="E366" s="150">
        <f>E367-E378</f>
        <v>0</v>
      </c>
      <c r="F366" s="150">
        <f>F367-F378</f>
        <v>0</v>
      </c>
      <c r="G366" s="150">
        <f>G367-G378</f>
        <v>0</v>
      </c>
      <c r="H366" s="19">
        <f t="shared" si="16"/>
        <v>0</v>
      </c>
      <c r="I366" s="3"/>
      <c r="J366" s="3"/>
    </row>
    <row r="367" spans="2:11" s="7" customFormat="1" hidden="1">
      <c r="B367" s="144">
        <v>401000</v>
      </c>
      <c r="C367" s="149" t="s">
        <v>657</v>
      </c>
      <c r="D367" s="149"/>
      <c r="E367" s="150">
        <f>E368+E373</f>
        <v>0</v>
      </c>
      <c r="F367" s="150">
        <f>F368+F373</f>
        <v>0</v>
      </c>
      <c r="G367" s="150">
        <f>G368+G373</f>
        <v>0</v>
      </c>
      <c r="H367" s="19">
        <f t="shared" si="16"/>
        <v>0</v>
      </c>
      <c r="I367" s="3"/>
      <c r="J367" s="3"/>
    </row>
    <row r="368" spans="2:11" s="7" customFormat="1" hidden="1">
      <c r="B368" s="144">
        <v>401100</v>
      </c>
      <c r="C368" s="149" t="s">
        <v>551</v>
      </c>
      <c r="D368" s="149"/>
      <c r="E368" s="150">
        <f>SUM(E369:E372)</f>
        <v>0</v>
      </c>
      <c r="F368" s="150">
        <f>SUM(F369:F372)</f>
        <v>0</v>
      </c>
      <c r="G368" s="150">
        <f>SUM(G369:G372)</f>
        <v>0</v>
      </c>
      <c r="H368" s="19">
        <f t="shared" si="16"/>
        <v>0</v>
      </c>
      <c r="I368" s="3"/>
      <c r="J368" s="3"/>
    </row>
    <row r="369" spans="2:11" s="7" customFormat="1" hidden="1">
      <c r="B369" s="147">
        <v>401101</v>
      </c>
      <c r="C369" s="145" t="s">
        <v>1365</v>
      </c>
      <c r="D369" s="145"/>
      <c r="E369" s="150"/>
      <c r="F369" s="150"/>
      <c r="G369" s="150"/>
      <c r="H369" s="19">
        <f t="shared" si="16"/>
        <v>0</v>
      </c>
      <c r="I369" s="3"/>
      <c r="J369" s="3"/>
    </row>
    <row r="370" spans="2:11" s="7" customFormat="1" hidden="1">
      <c r="B370" s="147">
        <v>401102</v>
      </c>
      <c r="C370" s="145" t="s">
        <v>872</v>
      </c>
      <c r="D370" s="145"/>
      <c r="E370" s="150"/>
      <c r="F370" s="150"/>
      <c r="G370" s="150"/>
      <c r="H370" s="19">
        <f t="shared" si="16"/>
        <v>0</v>
      </c>
      <c r="I370" s="3"/>
      <c r="J370" s="3"/>
    </row>
    <row r="371" spans="2:11" s="7" customFormat="1" hidden="1">
      <c r="B371" s="147">
        <v>401103</v>
      </c>
      <c r="C371" s="145" t="s">
        <v>48</v>
      </c>
      <c r="D371" s="145"/>
      <c r="E371" s="150"/>
      <c r="F371" s="150"/>
      <c r="G371" s="150"/>
      <c r="H371" s="19">
        <f t="shared" si="16"/>
        <v>0</v>
      </c>
      <c r="I371" s="3"/>
      <c r="J371" s="3"/>
    </row>
    <row r="372" spans="2:11" s="7" customFormat="1" hidden="1">
      <c r="B372" s="147">
        <v>401104</v>
      </c>
      <c r="C372" s="145" t="s">
        <v>49</v>
      </c>
      <c r="D372" s="145"/>
      <c r="E372" s="150"/>
      <c r="F372" s="150"/>
      <c r="G372" s="150"/>
      <c r="H372" s="19">
        <f t="shared" si="16"/>
        <v>0</v>
      </c>
      <c r="I372" s="3"/>
      <c r="J372" s="3"/>
    </row>
    <row r="373" spans="2:11" s="7" customFormat="1" hidden="1">
      <c r="B373" s="144">
        <v>401200</v>
      </c>
      <c r="C373" s="149" t="s">
        <v>201</v>
      </c>
      <c r="D373" s="149"/>
      <c r="E373" s="150">
        <f>SUM(E374:E377)</f>
        <v>0</v>
      </c>
      <c r="F373" s="150">
        <f>SUM(F374:F377)</f>
        <v>0</v>
      </c>
      <c r="G373" s="150">
        <f>SUM(G374:G377)</f>
        <v>0</v>
      </c>
      <c r="H373" s="19">
        <f t="shared" si="16"/>
        <v>0</v>
      </c>
      <c r="I373" s="3"/>
      <c r="J373" s="3"/>
    </row>
    <row r="374" spans="2:11" s="7" customFormat="1" hidden="1">
      <c r="B374" s="147">
        <v>401201</v>
      </c>
      <c r="C374" s="145" t="s">
        <v>1365</v>
      </c>
      <c r="D374" s="145"/>
      <c r="E374" s="150"/>
      <c r="F374" s="150"/>
      <c r="G374" s="150"/>
      <c r="H374" s="19">
        <f t="shared" si="16"/>
        <v>0</v>
      </c>
      <c r="I374" s="3"/>
      <c r="J374" s="3"/>
    </row>
    <row r="375" spans="2:11" s="18" customFormat="1" hidden="1">
      <c r="B375" s="147">
        <v>401202</v>
      </c>
      <c r="C375" s="145" t="s">
        <v>872</v>
      </c>
      <c r="D375" s="145"/>
      <c r="E375" s="150"/>
      <c r="F375" s="150"/>
      <c r="G375" s="150"/>
      <c r="H375" s="19">
        <f t="shared" si="16"/>
        <v>0</v>
      </c>
      <c r="I375" s="47"/>
      <c r="J375" s="47"/>
      <c r="K375" s="47"/>
    </row>
    <row r="376" spans="2:11" s="18" customFormat="1" ht="20.5" hidden="1" customHeight="1">
      <c r="B376" s="147">
        <v>401203</v>
      </c>
      <c r="C376" s="145" t="s">
        <v>48</v>
      </c>
      <c r="D376" s="145"/>
      <c r="E376" s="150"/>
      <c r="F376" s="150"/>
      <c r="G376" s="150"/>
      <c r="H376" s="19">
        <f t="shared" si="16"/>
        <v>0</v>
      </c>
      <c r="I376" s="47"/>
      <c r="J376" s="47"/>
      <c r="K376" s="47"/>
    </row>
    <row r="377" spans="2:11" s="166" customFormat="1" ht="29.15" hidden="1" customHeight="1">
      <c r="B377" s="147">
        <v>401204</v>
      </c>
      <c r="C377" s="145" t="s">
        <v>49</v>
      </c>
      <c r="D377" s="145"/>
      <c r="E377" s="150"/>
      <c r="F377" s="150"/>
      <c r="G377" s="150"/>
      <c r="H377" s="19">
        <f t="shared" si="16"/>
        <v>0</v>
      </c>
      <c r="I377" s="47"/>
      <c r="J377" s="47"/>
      <c r="K377" s="47"/>
    </row>
    <row r="378" spans="2:11" s="168" customFormat="1" ht="36" hidden="1" customHeight="1">
      <c r="B378" s="144">
        <v>402000</v>
      </c>
      <c r="C378" s="149" t="s">
        <v>814</v>
      </c>
      <c r="D378" s="149"/>
      <c r="E378" s="150">
        <f>E379+E384</f>
        <v>0</v>
      </c>
      <c r="F378" s="150">
        <f>F379+F384</f>
        <v>0</v>
      </c>
      <c r="G378" s="150">
        <f>G379+G384</f>
        <v>0</v>
      </c>
      <c r="H378" s="19">
        <f t="shared" si="16"/>
        <v>0</v>
      </c>
      <c r="I378" s="167"/>
      <c r="J378" s="167"/>
      <c r="K378" s="167"/>
    </row>
    <row r="379" spans="2:11" s="166" customFormat="1" hidden="1">
      <c r="B379" s="144">
        <v>402100</v>
      </c>
      <c r="C379" s="149" t="s">
        <v>815</v>
      </c>
      <c r="D379" s="149"/>
      <c r="E379" s="150">
        <f>SUM(E380:E383)</f>
        <v>0</v>
      </c>
      <c r="F379" s="150">
        <f>SUM(F380:F383)</f>
        <v>0</v>
      </c>
      <c r="G379" s="150">
        <f>SUM(G380:G383)</f>
        <v>0</v>
      </c>
      <c r="H379" s="19">
        <f t="shared" si="16"/>
        <v>0</v>
      </c>
    </row>
    <row r="380" spans="2:11" s="18" customFormat="1" hidden="1">
      <c r="B380" s="147">
        <v>402101</v>
      </c>
      <c r="C380" s="145" t="s">
        <v>1365</v>
      </c>
      <c r="D380" s="145"/>
      <c r="E380" s="150"/>
      <c r="F380" s="150"/>
      <c r="G380" s="150"/>
      <c r="H380" s="19">
        <f t="shared" si="16"/>
        <v>0</v>
      </c>
      <c r="I380" s="47"/>
      <c r="J380" s="47"/>
      <c r="K380" s="47"/>
    </row>
    <row r="381" spans="2:11" s="18" customFormat="1" hidden="1">
      <c r="B381" s="147">
        <v>402102</v>
      </c>
      <c r="C381" s="145" t="s">
        <v>872</v>
      </c>
      <c r="D381" s="145"/>
      <c r="E381" s="150"/>
      <c r="F381" s="150"/>
      <c r="G381" s="150"/>
      <c r="H381" s="19">
        <f t="shared" si="16"/>
        <v>0</v>
      </c>
      <c r="I381" s="47"/>
      <c r="J381" s="47"/>
      <c r="K381" s="47"/>
    </row>
    <row r="382" spans="2:11" s="18" customFormat="1" hidden="1">
      <c r="B382" s="147">
        <v>402103</v>
      </c>
      <c r="C382" s="145" t="s">
        <v>48</v>
      </c>
      <c r="D382" s="145"/>
      <c r="E382" s="150"/>
      <c r="F382" s="150"/>
      <c r="G382" s="150"/>
      <c r="H382" s="19">
        <f t="shared" si="16"/>
        <v>0</v>
      </c>
      <c r="I382" s="47"/>
      <c r="J382" s="47"/>
      <c r="K382" s="47"/>
    </row>
    <row r="383" spans="2:11" s="18" customFormat="1" hidden="1">
      <c r="B383" s="147">
        <v>402104</v>
      </c>
      <c r="C383" s="145" t="s">
        <v>49</v>
      </c>
      <c r="D383" s="145"/>
      <c r="E383" s="150"/>
      <c r="F383" s="150"/>
      <c r="G383" s="150"/>
      <c r="H383" s="19">
        <f t="shared" si="16"/>
        <v>0</v>
      </c>
      <c r="I383" s="47"/>
      <c r="J383" s="47"/>
      <c r="K383" s="47"/>
    </row>
    <row r="384" spans="2:11" s="18" customFormat="1" hidden="1">
      <c r="B384" s="144">
        <v>402200</v>
      </c>
      <c r="C384" s="149" t="s">
        <v>816</v>
      </c>
      <c r="D384" s="149"/>
      <c r="E384" s="150">
        <f>SUM(E385:E388)</f>
        <v>0</v>
      </c>
      <c r="F384" s="150">
        <f>SUM(F385:F388)</f>
        <v>0</v>
      </c>
      <c r="G384" s="150">
        <f>SUM(G385:G388)</f>
        <v>0</v>
      </c>
      <c r="H384" s="19">
        <f t="shared" si="16"/>
        <v>0</v>
      </c>
      <c r="I384" s="47"/>
      <c r="J384" s="47"/>
      <c r="K384" s="47"/>
    </row>
    <row r="385" spans="2:11" s="18" customFormat="1" hidden="1">
      <c r="B385" s="147">
        <v>402201</v>
      </c>
      <c r="C385" s="145" t="s">
        <v>1365</v>
      </c>
      <c r="D385" s="145"/>
      <c r="E385" s="150"/>
      <c r="F385" s="150"/>
      <c r="G385" s="150"/>
      <c r="H385" s="19">
        <f t="shared" si="16"/>
        <v>0</v>
      </c>
      <c r="I385" s="47"/>
      <c r="J385" s="47"/>
      <c r="K385" s="47"/>
    </row>
    <row r="386" spans="2:11" s="18" customFormat="1" hidden="1">
      <c r="B386" s="147">
        <v>402202</v>
      </c>
      <c r="C386" s="145" t="s">
        <v>872</v>
      </c>
      <c r="D386" s="145"/>
      <c r="E386" s="150"/>
      <c r="F386" s="150"/>
      <c r="G386" s="150"/>
      <c r="H386" s="19">
        <f t="shared" si="16"/>
        <v>0</v>
      </c>
      <c r="I386" s="47"/>
      <c r="J386" s="47"/>
      <c r="K386" s="47"/>
    </row>
    <row r="387" spans="2:11" s="18" customFormat="1" hidden="1">
      <c r="B387" s="147">
        <v>402203</v>
      </c>
      <c r="C387" s="145" t="s">
        <v>48</v>
      </c>
      <c r="D387" s="145"/>
      <c r="E387" s="150"/>
      <c r="F387" s="150"/>
      <c r="G387" s="150"/>
      <c r="H387" s="19">
        <f t="shared" si="16"/>
        <v>0</v>
      </c>
      <c r="I387" s="47"/>
      <c r="J387" s="47"/>
      <c r="K387" s="47"/>
    </row>
    <row r="388" spans="2:11" s="18" customFormat="1" hidden="1">
      <c r="B388" s="158">
        <v>402204</v>
      </c>
      <c r="C388" s="164" t="s">
        <v>49</v>
      </c>
      <c r="D388" s="164"/>
      <c r="E388" s="159"/>
      <c r="F388" s="159"/>
      <c r="G388" s="159"/>
      <c r="H388" s="19">
        <f t="shared" si="16"/>
        <v>0</v>
      </c>
      <c r="I388" s="47"/>
      <c r="J388" s="47"/>
      <c r="K388" s="47"/>
    </row>
    <row r="389" spans="2:11" s="18" customFormat="1" hidden="1">
      <c r="B389" s="745">
        <v>600000</v>
      </c>
      <c r="C389" s="746" t="s">
        <v>817</v>
      </c>
      <c r="D389" s="746"/>
      <c r="E389" s="740">
        <f>E390+E393+E397+E398</f>
        <v>0</v>
      </c>
      <c r="F389" s="740">
        <f>F390+F393+F397+F398</f>
        <v>0</v>
      </c>
      <c r="G389" s="740">
        <f>G390+G393+G397+G398</f>
        <v>0</v>
      </c>
      <c r="H389" s="19">
        <f t="shared" si="16"/>
        <v>0</v>
      </c>
      <c r="I389" s="47"/>
      <c r="J389" s="47"/>
      <c r="K389" s="47"/>
    </row>
    <row r="390" spans="2:11" s="18" customFormat="1" ht="23" hidden="1">
      <c r="B390" s="169">
        <v>601000</v>
      </c>
      <c r="C390" s="142" t="s">
        <v>206</v>
      </c>
      <c r="D390" s="142"/>
      <c r="E390" s="162">
        <f>E391-E392</f>
        <v>0</v>
      </c>
      <c r="F390" s="162">
        <f>F391-F392</f>
        <v>0</v>
      </c>
      <c r="G390" s="162">
        <f>G391-G392</f>
        <v>0</v>
      </c>
      <c r="H390" s="19">
        <f t="shared" si="16"/>
        <v>0</v>
      </c>
      <c r="I390" s="47"/>
      <c r="J390" s="47"/>
      <c r="K390" s="47"/>
    </row>
    <row r="391" spans="2:11" s="18" customFormat="1" hidden="1">
      <c r="B391" s="147">
        <v>601100</v>
      </c>
      <c r="C391" s="145" t="s">
        <v>489</v>
      </c>
      <c r="D391" s="145"/>
      <c r="E391" s="150">
        <f t="shared" ref="E391:G392" si="17">E330+E359</f>
        <v>0</v>
      </c>
      <c r="F391" s="150">
        <f t="shared" si="17"/>
        <v>0</v>
      </c>
      <c r="G391" s="150">
        <f t="shared" si="17"/>
        <v>0</v>
      </c>
      <c r="H391" s="19">
        <f t="shared" si="16"/>
        <v>0</v>
      </c>
      <c r="I391" s="47"/>
      <c r="J391" s="47"/>
      <c r="K391" s="47"/>
    </row>
    <row r="392" spans="2:11" s="18" customFormat="1" hidden="1">
      <c r="B392" s="158">
        <v>601200</v>
      </c>
      <c r="C392" s="164" t="s">
        <v>20</v>
      </c>
      <c r="D392" s="164"/>
      <c r="E392" s="159">
        <f t="shared" si="17"/>
        <v>0</v>
      </c>
      <c r="F392" s="159">
        <f t="shared" si="17"/>
        <v>0</v>
      </c>
      <c r="G392" s="159">
        <f t="shared" si="17"/>
        <v>0</v>
      </c>
      <c r="H392" s="19">
        <f t="shared" si="16"/>
        <v>0</v>
      </c>
      <c r="I392" s="47"/>
      <c r="J392" s="47"/>
      <c r="K392" s="47"/>
    </row>
    <row r="393" spans="2:11" s="18" customFormat="1" hidden="1">
      <c r="B393" s="747">
        <v>602000</v>
      </c>
      <c r="C393" s="748" t="s">
        <v>581</v>
      </c>
      <c r="D393" s="748"/>
      <c r="E393" s="732">
        <f>(E394-E395+E396)</f>
        <v>0</v>
      </c>
      <c r="F393" s="732">
        <f>(F394-F395+F396)</f>
        <v>0</v>
      </c>
      <c r="G393" s="732">
        <f>(G394-G395+G396)</f>
        <v>0</v>
      </c>
      <c r="H393" s="19">
        <f t="shared" si="16"/>
        <v>0</v>
      </c>
      <c r="I393" s="47"/>
      <c r="J393" s="47"/>
      <c r="K393" s="47"/>
    </row>
    <row r="394" spans="2:11" s="18" customFormat="1" ht="17.5" hidden="1" customHeight="1">
      <c r="B394" s="749">
        <v>602100</v>
      </c>
      <c r="C394" s="156" t="s">
        <v>19</v>
      </c>
      <c r="D394" s="156"/>
      <c r="E394" s="157">
        <f t="shared" ref="E394:G395" si="18">E326+E337</f>
        <v>0</v>
      </c>
      <c r="F394" s="157">
        <f t="shared" si="18"/>
        <v>0</v>
      </c>
      <c r="G394" s="157">
        <f t="shared" si="18"/>
        <v>0</v>
      </c>
      <c r="H394" s="19">
        <f t="shared" si="16"/>
        <v>0</v>
      </c>
      <c r="I394" s="47"/>
      <c r="J394" s="47"/>
      <c r="K394" s="47"/>
    </row>
    <row r="395" spans="2:11" s="18" customFormat="1" ht="17.5" hidden="1" customHeight="1">
      <c r="B395" s="750">
        <v>602200</v>
      </c>
      <c r="C395" s="751" t="s">
        <v>74</v>
      </c>
      <c r="D395" s="751"/>
      <c r="E395" s="736">
        <f t="shared" si="18"/>
        <v>0</v>
      </c>
      <c r="F395" s="736">
        <f t="shared" si="18"/>
        <v>0</v>
      </c>
      <c r="G395" s="736">
        <f t="shared" si="18"/>
        <v>0</v>
      </c>
      <c r="H395" s="19">
        <f t="shared" si="16"/>
        <v>0</v>
      </c>
      <c r="I395" s="47"/>
      <c r="J395" s="47"/>
      <c r="K395" s="47"/>
    </row>
    <row r="396" spans="2:11" s="18" customFormat="1" hidden="1">
      <c r="B396" s="310">
        <v>602300</v>
      </c>
      <c r="C396" s="311" t="s">
        <v>75</v>
      </c>
      <c r="D396" s="311"/>
      <c r="E396" s="162">
        <f>E328+E332</f>
        <v>0</v>
      </c>
      <c r="F396" s="162">
        <f>F328+F332</f>
        <v>0</v>
      </c>
      <c r="G396" s="162">
        <f>G328+G332</f>
        <v>0</v>
      </c>
      <c r="H396" s="19">
        <f t="shared" si="16"/>
        <v>0</v>
      </c>
      <c r="I396" s="47"/>
      <c r="J396" s="47"/>
      <c r="K396" s="47"/>
    </row>
    <row r="397" spans="2:11" s="18" customFormat="1" hidden="1">
      <c r="B397" s="752">
        <v>603000</v>
      </c>
      <c r="C397" s="149" t="s">
        <v>55</v>
      </c>
      <c r="D397" s="149"/>
      <c r="E397" s="150">
        <f>E318</f>
        <v>0</v>
      </c>
      <c r="F397" s="150">
        <f>F318</f>
        <v>0</v>
      </c>
      <c r="G397" s="150">
        <f>G318</f>
        <v>0</v>
      </c>
      <c r="H397" s="19">
        <f t="shared" si="16"/>
        <v>0</v>
      </c>
      <c r="I397" s="47"/>
      <c r="J397" s="47"/>
      <c r="K397" s="47"/>
    </row>
    <row r="398" spans="2:11" s="18" customFormat="1" hidden="1">
      <c r="B398" s="170">
        <v>604000</v>
      </c>
      <c r="C398" s="171" t="s">
        <v>971</v>
      </c>
      <c r="D398" s="171"/>
      <c r="E398" s="150">
        <f>E399-E400</f>
        <v>0</v>
      </c>
      <c r="F398" s="150">
        <f>F399-F400</f>
        <v>0</v>
      </c>
      <c r="G398" s="150">
        <f>G399-G400</f>
        <v>0</v>
      </c>
      <c r="H398" s="19">
        <f t="shared" si="16"/>
        <v>0</v>
      </c>
      <c r="I398" s="47"/>
      <c r="J398" s="47"/>
      <c r="K398" s="47"/>
    </row>
    <row r="399" spans="2:11" s="18" customFormat="1" hidden="1">
      <c r="B399" s="172">
        <v>604100</v>
      </c>
      <c r="C399" s="145" t="s">
        <v>19</v>
      </c>
      <c r="D399" s="145"/>
      <c r="E399" s="150"/>
      <c r="F399" s="150"/>
      <c r="G399" s="150"/>
      <c r="H399" s="19">
        <f t="shared" si="16"/>
        <v>0</v>
      </c>
      <c r="I399" s="47"/>
      <c r="J399" s="47"/>
      <c r="K399" s="47"/>
    </row>
    <row r="400" spans="2:11" s="18" customFormat="1" hidden="1">
      <c r="B400" s="173">
        <v>604200</v>
      </c>
      <c r="C400" s="164" t="s">
        <v>74</v>
      </c>
      <c r="D400" s="164"/>
      <c r="E400" s="159"/>
      <c r="F400" s="159"/>
      <c r="G400" s="159"/>
      <c r="H400" s="19">
        <f t="shared" si="16"/>
        <v>0</v>
      </c>
      <c r="I400" s="47"/>
      <c r="J400" s="47"/>
      <c r="K400" s="47"/>
    </row>
    <row r="401" spans="2:11" s="18" customFormat="1" ht="26" hidden="1">
      <c r="B401" s="753"/>
      <c r="C401" s="754" t="s">
        <v>142</v>
      </c>
      <c r="D401" s="754"/>
      <c r="E401" s="732">
        <f>E366+E389</f>
        <v>0</v>
      </c>
      <c r="F401" s="732">
        <f>F366+F389</f>
        <v>0</v>
      </c>
      <c r="G401" s="732">
        <f>G366+G389</f>
        <v>0</v>
      </c>
      <c r="H401" s="19">
        <f t="shared" si="16"/>
        <v>0</v>
      </c>
      <c r="I401" s="47"/>
      <c r="J401" s="47"/>
      <c r="K401" s="47"/>
    </row>
    <row r="402" spans="2:11" s="18" customFormat="1" ht="21" hidden="1" customHeight="1">
      <c r="B402" s="755"/>
      <c r="C402" s="756" t="s">
        <v>455</v>
      </c>
      <c r="D402" s="756"/>
      <c r="E402" s="757">
        <f>+E401+E288</f>
        <v>3000000</v>
      </c>
      <c r="F402" s="757">
        <f>+F401+F288</f>
        <v>3088413</v>
      </c>
      <c r="G402" s="757">
        <f>+G401+G288</f>
        <v>3088413</v>
      </c>
      <c r="H402" s="19">
        <f t="shared" si="16"/>
        <v>0</v>
      </c>
      <c r="I402" s="47"/>
      <c r="J402" s="47"/>
      <c r="K402" s="47"/>
    </row>
    <row r="403" spans="2:11" s="18" customFormat="1" ht="15.75" customHeight="1">
      <c r="B403" s="758"/>
      <c r="C403" s="174"/>
      <c r="D403" s="174"/>
      <c r="E403" s="175"/>
      <c r="F403" s="175"/>
      <c r="G403" s="175"/>
      <c r="H403" s="335">
        <v>1</v>
      </c>
      <c r="I403" s="335"/>
      <c r="J403" s="47"/>
      <c r="K403" s="47"/>
    </row>
    <row r="404" spans="2:11" s="18" customFormat="1" ht="21" hidden="1" customHeight="1">
      <c r="B404" s="758"/>
      <c r="C404" s="174"/>
      <c r="D404" s="174"/>
      <c r="E404" s="759">
        <f>+E402-'[7]видатки_затв '!C438</f>
        <v>3000000</v>
      </c>
      <c r="F404" s="759">
        <f>+F402-'[7]видатки_затв '!F438</f>
        <v>3088413</v>
      </c>
      <c r="G404" s="759">
        <f>+G402-'[7]видатки_затв '!K438</f>
        <v>3088413</v>
      </c>
      <c r="H404" s="19"/>
      <c r="I404" s="47"/>
      <c r="J404" s="47"/>
      <c r="K404" s="47"/>
    </row>
    <row r="405" spans="2:11" s="18" customFormat="1" ht="7.5" customHeight="1">
      <c r="B405" s="760"/>
      <c r="C405" s="444"/>
      <c r="D405" s="769"/>
      <c r="E405" s="770"/>
      <c r="F405" s="771"/>
      <c r="G405" s="761"/>
      <c r="H405" s="335">
        <v>1</v>
      </c>
      <c r="I405" s="335"/>
      <c r="J405" s="47"/>
      <c r="K405" s="47"/>
    </row>
    <row r="406" spans="2:11" s="18" customFormat="1" ht="20.25" customHeight="1">
      <c r="B406" s="920"/>
      <c r="C406" s="920"/>
      <c r="D406" s="762"/>
      <c r="E406" s="763"/>
      <c r="F406" s="764"/>
      <c r="G406" s="765"/>
      <c r="H406" s="776">
        <v>1</v>
      </c>
      <c r="I406" s="335"/>
      <c r="J406" s="47"/>
      <c r="K406" s="47"/>
    </row>
    <row r="407" spans="2:11" s="18" customFormat="1" hidden="1">
      <c r="B407" s="760"/>
      <c r="C407" s="537"/>
      <c r="D407" s="537"/>
      <c r="E407" s="537"/>
      <c r="F407" s="537"/>
      <c r="G407" s="537"/>
      <c r="H407" s="454"/>
      <c r="I407" s="454"/>
      <c r="J407" s="47"/>
      <c r="K407" s="47"/>
    </row>
    <row r="408" spans="2:11" s="18" customFormat="1" hidden="1">
      <c r="B408" s="766"/>
      <c r="D408" s="459"/>
      <c r="E408" s="459"/>
      <c r="F408" s="459"/>
      <c r="G408" s="459"/>
      <c r="H408" s="454"/>
      <c r="I408" s="454"/>
      <c r="J408" s="47"/>
      <c r="K408" s="47"/>
    </row>
    <row r="409" spans="2:11" s="18" customFormat="1" hidden="1">
      <c r="B409" s="766"/>
      <c r="F409" s="176"/>
      <c r="H409" s="19"/>
      <c r="I409" s="47"/>
      <c r="J409" s="47"/>
      <c r="K409" s="47"/>
    </row>
    <row r="410" spans="2:11" s="18" customFormat="1" hidden="1">
      <c r="B410" s="766"/>
      <c r="D410" s="306"/>
      <c r="F410" s="176"/>
      <c r="H410" s="19"/>
      <c r="I410" s="47"/>
      <c r="J410" s="47"/>
      <c r="K410" s="47"/>
    </row>
    <row r="411" spans="2:11" s="18" customFormat="1" hidden="1">
      <c r="B411" s="766"/>
      <c r="D411" s="306"/>
      <c r="F411" s="176"/>
      <c r="H411" s="19"/>
      <c r="I411" s="47"/>
      <c r="J411" s="47"/>
      <c r="K411" s="47"/>
    </row>
    <row r="412" spans="2:11" s="18" customFormat="1" hidden="1">
      <c r="B412" s="766"/>
      <c r="D412" s="306" t="e">
        <f>+D402+'додаток 3'!G122-'додаток 4'!P525-#REF!</f>
        <v>#REF!</v>
      </c>
      <c r="E412" s="176" t="e">
        <f>+E402+'додаток 3'!D122-'додаток 4'!E525-#REF!</f>
        <v>#REF!</v>
      </c>
      <c r="F412" s="176" t="e">
        <f>+F402+'додаток 3'!E122-'додаток 4'!J525-#REF!</f>
        <v>#REF!</v>
      </c>
      <c r="G412" s="176" t="e">
        <f>+G402+'додаток 3'!F122-'додаток 4'!K525-#REF!</f>
        <v>#REF!</v>
      </c>
      <c r="H412" s="19"/>
      <c r="I412" s="47"/>
      <c r="J412" s="47"/>
      <c r="K412" s="47"/>
    </row>
    <row r="413" spans="2:11" s="18" customFormat="1" hidden="1">
      <c r="B413" s="766"/>
      <c r="E413" s="177"/>
      <c r="F413" s="177"/>
      <c r="G413" s="177"/>
      <c r="H413" s="454"/>
      <c r="I413" s="454"/>
      <c r="J413" s="47"/>
      <c r="K413" s="47"/>
    </row>
    <row r="414" spans="2:11" s="18" customFormat="1" hidden="1">
      <c r="B414" s="766"/>
      <c r="D414" s="306"/>
      <c r="E414" s="176"/>
      <c r="F414" s="176"/>
      <c r="G414" s="176"/>
      <c r="H414" s="19"/>
      <c r="I414" s="47"/>
      <c r="J414" s="47"/>
      <c r="K414" s="47"/>
    </row>
    <row r="415" spans="2:11" s="18" customFormat="1" hidden="1">
      <c r="B415" s="766"/>
      <c r="D415" s="306"/>
      <c r="E415" s="176"/>
      <c r="F415" s="176"/>
      <c r="G415" s="176"/>
      <c r="H415" s="19"/>
      <c r="I415" s="47"/>
      <c r="J415" s="47"/>
      <c r="K415" s="47"/>
    </row>
    <row r="416" spans="2:11" s="18" customFormat="1" ht="17.5" hidden="1">
      <c r="B416" s="766"/>
      <c r="D416" s="767"/>
      <c r="E416" s="176"/>
      <c r="F416" s="176"/>
      <c r="G416" s="176"/>
      <c r="H416" s="19"/>
      <c r="I416" s="47"/>
      <c r="J416" s="47"/>
      <c r="K416" s="47"/>
    </row>
    <row r="417" spans="2:11" s="18" customFormat="1" hidden="1">
      <c r="B417" s="766"/>
      <c r="D417" s="306">
        <f>+D416-D415</f>
        <v>0</v>
      </c>
      <c r="H417" s="19"/>
      <c r="I417" s="47"/>
      <c r="J417" s="47"/>
      <c r="K417" s="47"/>
    </row>
    <row r="418" spans="2:11" s="18" customFormat="1" hidden="1">
      <c r="B418" s="766"/>
      <c r="E418" s="176"/>
      <c r="F418" s="176"/>
      <c r="G418" s="176"/>
      <c r="H418" s="19"/>
      <c r="I418" s="47"/>
      <c r="J418" s="47"/>
      <c r="K418" s="47"/>
    </row>
    <row r="419" spans="2:11" s="18" customFormat="1">
      <c r="B419" s="766"/>
      <c r="D419" s="306">
        <f>+D288+'додаток 3'!G122-'додаток 4'!P525</f>
        <v>0</v>
      </c>
      <c r="E419" s="306">
        <f>+E288+'додаток 3'!D122-'додаток 4'!E525</f>
        <v>0</v>
      </c>
      <c r="F419" s="306">
        <f>+F288+'додаток 3'!E122-'додаток 4'!J525</f>
        <v>0</v>
      </c>
      <c r="G419" s="306">
        <f>+G288+'додаток 3'!F122-'додаток 4'!K525</f>
        <v>0</v>
      </c>
      <c r="H419" s="335">
        <v>1</v>
      </c>
      <c r="I419" s="335"/>
      <c r="J419" s="47"/>
      <c r="K419" s="47"/>
    </row>
    <row r="420" spans="2:11" s="18" customFormat="1" hidden="1">
      <c r="B420" s="766"/>
      <c r="E420" s="18">
        <v>119781790</v>
      </c>
      <c r="H420" s="335"/>
      <c r="I420" s="47"/>
      <c r="J420" s="47"/>
      <c r="K420" s="47"/>
    </row>
    <row r="421" spans="2:11" s="18" customFormat="1">
      <c r="B421" s="766"/>
      <c r="E421" s="306"/>
      <c r="H421" s="335"/>
      <c r="I421" s="47"/>
      <c r="J421" s="47"/>
      <c r="K421" s="47"/>
    </row>
    <row r="422" spans="2:11" s="18" customFormat="1">
      <c r="B422" s="766"/>
      <c r="H422" s="335"/>
      <c r="I422" s="47"/>
      <c r="J422" s="47"/>
      <c r="K422" s="47"/>
    </row>
    <row r="423" spans="2:11" s="18" customFormat="1">
      <c r="B423" s="766"/>
      <c r="H423" s="335"/>
      <c r="I423" s="47"/>
      <c r="J423" s="47"/>
      <c r="K423" s="47"/>
    </row>
    <row r="424" spans="2:11" s="18" customFormat="1">
      <c r="B424" s="766"/>
      <c r="H424" s="335"/>
      <c r="I424" s="47"/>
      <c r="J424" s="47"/>
      <c r="K424" s="47"/>
    </row>
    <row r="425" spans="2:11" s="18" customFormat="1">
      <c r="B425" s="766"/>
      <c r="H425" s="335"/>
      <c r="I425" s="47"/>
      <c r="J425" s="47"/>
      <c r="K425" s="47"/>
    </row>
    <row r="426" spans="2:11" s="18" customFormat="1">
      <c r="B426" s="766"/>
      <c r="H426" s="335"/>
      <c r="I426" s="47"/>
      <c r="J426" s="47"/>
      <c r="K426" s="47"/>
    </row>
    <row r="427" spans="2:11" s="18" customFormat="1">
      <c r="B427" s="766"/>
      <c r="H427" s="335"/>
      <c r="I427" s="47"/>
      <c r="J427" s="47"/>
      <c r="K427" s="47"/>
    </row>
    <row r="428" spans="2:11" s="18" customFormat="1">
      <c r="B428" s="766"/>
      <c r="H428" s="335"/>
      <c r="I428" s="47"/>
      <c r="J428" s="47"/>
      <c r="K428" s="47"/>
    </row>
    <row r="429" spans="2:11" s="18" customFormat="1">
      <c r="B429" s="766"/>
      <c r="H429" s="335"/>
      <c r="I429" s="47"/>
      <c r="J429" s="47"/>
      <c r="K429" s="47"/>
    </row>
    <row r="430" spans="2:11" s="18" customFormat="1">
      <c r="B430" s="766"/>
      <c r="H430" s="335"/>
      <c r="I430" s="47"/>
      <c r="J430" s="47"/>
      <c r="K430" s="47"/>
    </row>
    <row r="431" spans="2:11" s="18" customFormat="1">
      <c r="B431" s="766"/>
      <c r="H431" s="335"/>
      <c r="I431" s="47"/>
      <c r="J431" s="47"/>
      <c r="K431" s="47"/>
    </row>
    <row r="432" spans="2:11" s="18" customFormat="1">
      <c r="B432" s="766"/>
      <c r="H432" s="335"/>
      <c r="I432" s="47"/>
      <c r="J432" s="47"/>
      <c r="K432" s="47"/>
    </row>
    <row r="433" spans="2:11" s="18" customFormat="1">
      <c r="B433" s="766"/>
      <c r="H433" s="335"/>
      <c r="I433" s="47"/>
      <c r="J433" s="47"/>
      <c r="K433" s="47"/>
    </row>
    <row r="434" spans="2:11" s="18" customFormat="1">
      <c r="B434" s="766"/>
      <c r="H434" s="335"/>
      <c r="I434" s="47"/>
      <c r="J434" s="47"/>
      <c r="K434" s="47"/>
    </row>
    <row r="435" spans="2:11" s="18" customFormat="1">
      <c r="B435" s="766"/>
      <c r="H435" s="335"/>
      <c r="I435" s="47"/>
      <c r="J435" s="47"/>
      <c r="K435" s="47"/>
    </row>
    <row r="436" spans="2:11" s="18" customFormat="1">
      <c r="B436" s="766"/>
      <c r="H436" s="335"/>
      <c r="I436" s="47"/>
      <c r="J436" s="47"/>
      <c r="K436" s="47"/>
    </row>
    <row r="437" spans="2:11" s="18" customFormat="1">
      <c r="B437" s="766"/>
      <c r="H437" s="335"/>
      <c r="I437" s="47"/>
      <c r="J437" s="47"/>
      <c r="K437" s="47"/>
    </row>
    <row r="438" spans="2:11" s="18" customFormat="1">
      <c r="B438" s="766"/>
      <c r="H438" s="335"/>
      <c r="I438" s="47"/>
      <c r="J438" s="47"/>
      <c r="K438" s="47"/>
    </row>
    <row r="439" spans="2:11" s="18" customFormat="1">
      <c r="B439" s="766"/>
      <c r="H439" s="335"/>
      <c r="I439" s="47"/>
      <c r="J439" s="47"/>
      <c r="K439" s="47"/>
    </row>
    <row r="440" spans="2:11" s="18" customFormat="1">
      <c r="B440" s="766"/>
      <c r="H440" s="335"/>
      <c r="I440" s="47"/>
      <c r="J440" s="47"/>
      <c r="K440" s="47"/>
    </row>
    <row r="441" spans="2:11" s="18" customFormat="1">
      <c r="B441" s="766"/>
      <c r="H441" s="335"/>
      <c r="I441" s="47"/>
      <c r="J441" s="47"/>
      <c r="K441" s="47"/>
    </row>
    <row r="442" spans="2:11" s="18" customFormat="1">
      <c r="B442" s="766"/>
      <c r="H442" s="335"/>
      <c r="I442" s="47"/>
      <c r="J442" s="47"/>
      <c r="K442" s="47"/>
    </row>
    <row r="443" spans="2:11" s="18" customFormat="1">
      <c r="B443" s="766"/>
      <c r="H443" s="335"/>
      <c r="I443" s="47"/>
      <c r="J443" s="47"/>
      <c r="K443" s="47"/>
    </row>
    <row r="444" spans="2:11" s="18" customFormat="1">
      <c r="B444" s="766"/>
      <c r="H444" s="335"/>
      <c r="I444" s="47"/>
      <c r="J444" s="47"/>
      <c r="K444" s="47"/>
    </row>
  </sheetData>
  <autoFilter ref="H9:H420">
    <filterColumn colId="0">
      <customFilters and="1">
        <customFilter operator="notEqual" val=" "/>
        <customFilter operator="notEqual" val="0"/>
      </customFilters>
    </filterColumn>
  </autoFilter>
  <mergeCells count="15">
    <mergeCell ref="F9:F10"/>
    <mergeCell ref="A2:G2"/>
    <mergeCell ref="C5:C8"/>
    <mergeCell ref="E5:E8"/>
    <mergeCell ref="D5:D8"/>
    <mergeCell ref="F1:G1"/>
    <mergeCell ref="B406:C406"/>
    <mergeCell ref="F5:G6"/>
    <mergeCell ref="F7:F8"/>
    <mergeCell ref="G7:G8"/>
    <mergeCell ref="B5:B8"/>
    <mergeCell ref="G9:G10"/>
    <mergeCell ref="E9:E10"/>
    <mergeCell ref="B9:B10"/>
    <mergeCell ref="C9:C10"/>
  </mergeCells>
  <phoneticPr fontId="0" type="noConversion"/>
  <hyperlinks>
    <hyperlink ref="B310" location="_ftnref1" display="_ftnref1"/>
  </hyperlinks>
  <printOptions horizontalCentered="1"/>
  <pageMargins left="0.16" right="0.21" top="0.27" bottom="0.28000000000000003" header="0.17" footer="0.19685039370078741"/>
  <pageSetup paperSize="9" scale="79"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65"/>
  <sheetViews>
    <sheetView showZeros="0" view="pageBreakPreview" topLeftCell="B2" zoomScale="75" zoomScaleNormal="75" zoomScaleSheetLayoutView="75" workbookViewId="0">
      <pane xSplit="2" ySplit="10" topLeftCell="D12" activePane="bottomRight" state="frozen"/>
      <selection activeCell="J41" sqref="J41:L41"/>
      <selection pane="topRight" activeCell="J41" sqref="J41:L41"/>
      <selection pane="bottomLeft" activeCell="J41" sqref="J41:L41"/>
      <selection pane="bottomRight" activeCell="M112" sqref="M112"/>
    </sheetView>
  </sheetViews>
  <sheetFormatPr defaultColWidth="9.1796875" defaultRowHeight="13"/>
  <cols>
    <col min="1" max="1" width="3.453125" style="19" customWidth="1"/>
    <col min="2" max="2" width="18.26953125" style="19" customWidth="1"/>
    <col min="3" max="3" width="72.54296875" style="19" customWidth="1"/>
    <col min="4" max="4" width="23" style="19" customWidth="1"/>
    <col min="5" max="5" width="18" style="19" customWidth="1"/>
    <col min="6" max="6" width="17.54296875" style="19" customWidth="1"/>
    <col min="7" max="7" width="24.26953125" style="19" customWidth="1"/>
    <col min="8" max="8" width="10.453125" style="19" bestFit="1" customWidth="1"/>
    <col min="9" max="9" width="9.1796875" style="47"/>
    <col min="10" max="10" width="13.453125" style="47" bestFit="1" customWidth="1"/>
    <col min="11" max="11" width="9.1796875" style="47"/>
    <col min="12" max="16384" width="9.1796875" style="19"/>
  </cols>
  <sheetData>
    <row r="2" spans="2:9" ht="87.75" customHeight="1">
      <c r="E2" s="362"/>
      <c r="F2" s="927" t="s">
        <v>1479</v>
      </c>
      <c r="G2" s="928"/>
    </row>
    <row r="3" spans="2:9" ht="58.5" customHeight="1">
      <c r="B3" s="925" t="s">
        <v>1481</v>
      </c>
      <c r="C3" s="925"/>
      <c r="D3" s="925"/>
      <c r="E3" s="925"/>
      <c r="F3" s="925"/>
      <c r="G3" s="925"/>
      <c r="H3" s="138"/>
      <c r="I3" s="139"/>
    </row>
    <row r="4" spans="2:9" ht="26.15" customHeight="1">
      <c r="B4" s="821">
        <v>1310000000</v>
      </c>
      <c r="C4" s="804"/>
      <c r="D4" s="315"/>
      <c r="E4" s="315"/>
      <c r="F4" s="315"/>
      <c r="G4" s="315"/>
      <c r="H4" s="138"/>
      <c r="I4" s="139"/>
    </row>
    <row r="5" spans="2:9" ht="32.15" customHeight="1">
      <c r="B5" s="316" t="s">
        <v>212</v>
      </c>
      <c r="C5" s="537"/>
      <c r="F5" s="97"/>
      <c r="G5" s="917" t="s">
        <v>533</v>
      </c>
    </row>
    <row r="6" spans="2:9" ht="18" customHeight="1">
      <c r="B6" s="921" t="s">
        <v>1303</v>
      </c>
      <c r="C6" s="921" t="s">
        <v>1304</v>
      </c>
      <c r="D6" s="921" t="s">
        <v>1044</v>
      </c>
      <c r="E6" s="921" t="s">
        <v>799</v>
      </c>
      <c r="F6" s="921"/>
      <c r="G6" s="926" t="s">
        <v>368</v>
      </c>
    </row>
    <row r="7" spans="2:9" ht="18" customHeight="1">
      <c r="B7" s="922"/>
      <c r="C7" s="921"/>
      <c r="D7" s="921"/>
      <c r="E7" s="921"/>
      <c r="F7" s="921"/>
      <c r="G7" s="926"/>
      <c r="I7" s="19"/>
    </row>
    <row r="8" spans="2:9">
      <c r="B8" s="922"/>
      <c r="C8" s="921"/>
      <c r="D8" s="921"/>
      <c r="E8" s="921" t="s">
        <v>368</v>
      </c>
      <c r="F8" s="921" t="s">
        <v>1181</v>
      </c>
      <c r="G8" s="926"/>
    </row>
    <row r="9" spans="2:9" ht="42" customHeight="1">
      <c r="B9" s="922"/>
      <c r="C9" s="921"/>
      <c r="D9" s="921"/>
      <c r="E9" s="921"/>
      <c r="F9" s="921"/>
      <c r="G9" s="926"/>
      <c r="H9" s="335"/>
      <c r="I9" s="335"/>
    </row>
    <row r="10" spans="2:9" ht="18" customHeight="1">
      <c r="B10" s="923">
        <v>1</v>
      </c>
      <c r="C10" s="923">
        <v>2</v>
      </c>
      <c r="D10" s="923">
        <v>3</v>
      </c>
      <c r="E10" s="923">
        <v>4</v>
      </c>
      <c r="F10" s="923">
        <v>5</v>
      </c>
      <c r="G10" s="929" t="s">
        <v>746</v>
      </c>
      <c r="H10" s="335"/>
      <c r="I10" s="335"/>
    </row>
    <row r="11" spans="2:9" ht="1.4" hidden="1" customHeight="1">
      <c r="B11" s="935"/>
      <c r="C11" s="931"/>
      <c r="D11" s="931"/>
      <c r="E11" s="931"/>
      <c r="F11" s="931"/>
      <c r="G11" s="930"/>
    </row>
    <row r="12" spans="2:9" ht="23.5" customHeight="1">
      <c r="B12" s="185">
        <v>200000</v>
      </c>
      <c r="C12" s="182" t="s">
        <v>800</v>
      </c>
      <c r="D12" s="183">
        <f>(D13+D17+SUM(D24+D42+D43)+SUM(D47+D50+D54+D58))</f>
        <v>-15177130</v>
      </c>
      <c r="E12" s="183">
        <f>(E13+E17+SUM(E24+E42+E43)+SUM(E47+E50+E54+E58))</f>
        <v>15177130</v>
      </c>
      <c r="F12" s="183">
        <f>(F13+F17+SUM(F24+F42+F43)+SUM(F47+F50+F54+F58))</f>
        <v>15177130</v>
      </c>
      <c r="G12" s="183">
        <f t="shared" ref="G12:G53" si="0">+D12+E12</f>
        <v>0</v>
      </c>
      <c r="H12" s="336">
        <v>1</v>
      </c>
      <c r="I12" s="336">
        <f>+G12+'[6]видатки_затв '!C482</f>
        <v>0</v>
      </c>
    </row>
    <row r="13" spans="2:9" s="3" customFormat="1" hidden="1">
      <c r="B13" s="141">
        <v>201000</v>
      </c>
      <c r="C13" s="142" t="s">
        <v>76</v>
      </c>
      <c r="D13" s="143">
        <f>D14</f>
        <v>0</v>
      </c>
      <c r="E13" s="143">
        <f>E14</f>
        <v>0</v>
      </c>
      <c r="F13" s="143">
        <f>F14</f>
        <v>0</v>
      </c>
      <c r="G13" s="143">
        <f t="shared" si="0"/>
        <v>0</v>
      </c>
      <c r="H13" s="140">
        <f t="shared" ref="H13:H46" si="1">+G13</f>
        <v>0</v>
      </c>
    </row>
    <row r="14" spans="2:9" s="3" customFormat="1" hidden="1">
      <c r="B14" s="144">
        <v>201100</v>
      </c>
      <c r="C14" s="145" t="s">
        <v>754</v>
      </c>
      <c r="D14" s="146">
        <f>D15-D16</f>
        <v>0</v>
      </c>
      <c r="E14" s="146">
        <f>E15-E16</f>
        <v>0</v>
      </c>
      <c r="F14" s="146">
        <f>F15-F16</f>
        <v>0</v>
      </c>
      <c r="G14" s="146">
        <f t="shared" si="0"/>
        <v>0</v>
      </c>
      <c r="H14" s="140">
        <f t="shared" si="1"/>
        <v>0</v>
      </c>
    </row>
    <row r="15" spans="2:9" s="3" customFormat="1" hidden="1">
      <c r="B15" s="147">
        <v>201110</v>
      </c>
      <c r="C15" s="148" t="s">
        <v>77</v>
      </c>
      <c r="D15" s="146"/>
      <c r="E15" s="146"/>
      <c r="F15" s="146"/>
      <c r="G15" s="146">
        <f t="shared" si="0"/>
        <v>0</v>
      </c>
      <c r="H15" s="140">
        <f t="shared" si="1"/>
        <v>0</v>
      </c>
    </row>
    <row r="16" spans="2:9" s="3" customFormat="1" hidden="1">
      <c r="B16" s="158">
        <v>201120</v>
      </c>
      <c r="C16" s="184" t="s">
        <v>78</v>
      </c>
      <c r="D16" s="160"/>
      <c r="E16" s="160"/>
      <c r="F16" s="160"/>
      <c r="G16" s="160">
        <f t="shared" si="0"/>
        <v>0</v>
      </c>
      <c r="H16" s="140">
        <f t="shared" si="1"/>
        <v>0</v>
      </c>
    </row>
    <row r="17" spans="2:11" s="3" customFormat="1" ht="15.5" hidden="1">
      <c r="B17" s="181">
        <v>202000</v>
      </c>
      <c r="C17" s="186" t="s">
        <v>911</v>
      </c>
      <c r="D17" s="348">
        <f>D18+D21</f>
        <v>0</v>
      </c>
      <c r="E17" s="349">
        <f>E18+E21</f>
        <v>0</v>
      </c>
      <c r="F17" s="349">
        <f>F18+F21</f>
        <v>0</v>
      </c>
      <c r="G17" s="349">
        <f t="shared" si="0"/>
        <v>0</v>
      </c>
      <c r="H17" s="140">
        <f t="shared" si="1"/>
        <v>0</v>
      </c>
    </row>
    <row r="18" spans="2:11" s="3" customFormat="1" hidden="1">
      <c r="B18" s="141">
        <v>202100</v>
      </c>
      <c r="C18" s="311" t="s">
        <v>907</v>
      </c>
      <c r="D18" s="143">
        <f>D19-D20</f>
        <v>0</v>
      </c>
      <c r="E18" s="143">
        <f>E19-E20</f>
        <v>0</v>
      </c>
      <c r="F18" s="143">
        <f>F19-F20</f>
        <v>0</v>
      </c>
      <c r="G18" s="143">
        <f t="shared" si="0"/>
        <v>0</v>
      </c>
      <c r="H18" s="140">
        <f t="shared" si="1"/>
        <v>0</v>
      </c>
    </row>
    <row r="19" spans="2:11" s="3" customFormat="1" hidden="1">
      <c r="B19" s="147">
        <v>202110</v>
      </c>
      <c r="C19" s="148" t="s">
        <v>77</v>
      </c>
      <c r="D19" s="146"/>
      <c r="E19" s="146"/>
      <c r="F19" s="146"/>
      <c r="G19" s="146">
        <f t="shared" si="0"/>
        <v>0</v>
      </c>
      <c r="H19" s="140">
        <f t="shared" si="1"/>
        <v>0</v>
      </c>
    </row>
    <row r="20" spans="2:11" s="3" customFormat="1" hidden="1">
      <c r="B20" s="158">
        <v>202120</v>
      </c>
      <c r="C20" s="184" t="s">
        <v>78</v>
      </c>
      <c r="D20" s="160"/>
      <c r="E20" s="160"/>
      <c r="F20" s="160"/>
      <c r="G20" s="160">
        <f t="shared" si="0"/>
        <v>0</v>
      </c>
      <c r="H20" s="140">
        <f t="shared" si="1"/>
        <v>0</v>
      </c>
    </row>
    <row r="21" spans="2:11" s="3" customFormat="1" ht="15.5" hidden="1">
      <c r="B21" s="181">
        <v>202200</v>
      </c>
      <c r="C21" s="190" t="s">
        <v>908</v>
      </c>
      <c r="D21" s="350">
        <f>D22-D23</f>
        <v>0</v>
      </c>
      <c r="E21" s="351">
        <f>E22-E23</f>
        <v>0</v>
      </c>
      <c r="F21" s="351">
        <f>F22-F23</f>
        <v>0</v>
      </c>
      <c r="G21" s="349">
        <f t="shared" si="0"/>
        <v>0</v>
      </c>
      <c r="H21" s="140">
        <f t="shared" si="1"/>
        <v>0</v>
      </c>
    </row>
    <row r="22" spans="2:11" s="3" customFormat="1" ht="15.5" hidden="1">
      <c r="B22" s="189">
        <v>202210</v>
      </c>
      <c r="C22" s="352" t="s">
        <v>77</v>
      </c>
      <c r="D22" s="350"/>
      <c r="E22" s="351">
        <f>350000000-350000000</f>
        <v>0</v>
      </c>
      <c r="F22" s="351">
        <f>350000000-350000000</f>
        <v>0</v>
      </c>
      <c r="G22" s="349">
        <f t="shared" si="0"/>
        <v>0</v>
      </c>
      <c r="H22" s="140">
        <f t="shared" si="1"/>
        <v>0</v>
      </c>
    </row>
    <row r="23" spans="2:11" s="3" customFormat="1" hidden="1">
      <c r="B23" s="310">
        <v>202220</v>
      </c>
      <c r="C23" s="347" t="s">
        <v>78</v>
      </c>
      <c r="D23" s="162"/>
      <c r="E23" s="162"/>
      <c r="F23" s="162"/>
      <c r="G23" s="143">
        <f t="shared" si="0"/>
        <v>0</v>
      </c>
      <c r="H23" s="140">
        <f t="shared" si="1"/>
        <v>0</v>
      </c>
    </row>
    <row r="24" spans="2:11" s="3" customFormat="1" hidden="1">
      <c r="B24" s="144">
        <v>203000</v>
      </c>
      <c r="C24" s="149" t="s">
        <v>377</v>
      </c>
      <c r="D24" s="150">
        <f>D25+D29+D33+D36+D39</f>
        <v>0</v>
      </c>
      <c r="E24" s="150">
        <f>E25+E29+E33+E36+E39</f>
        <v>0</v>
      </c>
      <c r="F24" s="150">
        <f>F25+F29+F33+F36+F39</f>
        <v>0</v>
      </c>
      <c r="G24" s="146">
        <f t="shared" si="0"/>
        <v>0</v>
      </c>
      <c r="H24" s="140">
        <f t="shared" si="1"/>
        <v>0</v>
      </c>
    </row>
    <row r="25" spans="2:11" s="3" customFormat="1" hidden="1">
      <c r="B25" s="144">
        <v>203100</v>
      </c>
      <c r="C25" s="145" t="s">
        <v>378</v>
      </c>
      <c r="D25" s="150">
        <f>D26-D27+D28</f>
        <v>0</v>
      </c>
      <c r="E25" s="150">
        <f>E26-E27+E28</f>
        <v>0</v>
      </c>
      <c r="F25" s="150">
        <f>F26-F27+F28</f>
        <v>0</v>
      </c>
      <c r="G25" s="146">
        <f t="shared" si="0"/>
        <v>0</v>
      </c>
      <c r="H25" s="140">
        <f t="shared" si="1"/>
        <v>0</v>
      </c>
      <c r="I25" s="7"/>
      <c r="K25" s="7"/>
    </row>
    <row r="26" spans="2:11" hidden="1">
      <c r="B26" s="147">
        <v>203110</v>
      </c>
      <c r="C26" s="148" t="s">
        <v>77</v>
      </c>
      <c r="D26" s="150"/>
      <c r="E26" s="150"/>
      <c r="F26" s="150"/>
      <c r="G26" s="146">
        <f t="shared" si="0"/>
        <v>0</v>
      </c>
      <c r="H26" s="140">
        <f t="shared" si="1"/>
        <v>0</v>
      </c>
      <c r="I26" s="18"/>
      <c r="J26" s="19"/>
      <c r="K26" s="18"/>
    </row>
    <row r="27" spans="2:11" hidden="1">
      <c r="B27" s="147">
        <v>203120</v>
      </c>
      <c r="C27" s="148" t="s">
        <v>78</v>
      </c>
      <c r="D27" s="150"/>
      <c r="E27" s="150"/>
      <c r="F27" s="150"/>
      <c r="G27" s="146">
        <f t="shared" si="0"/>
        <v>0</v>
      </c>
      <c r="H27" s="140">
        <f t="shared" si="1"/>
        <v>0</v>
      </c>
      <c r="I27" s="18"/>
      <c r="J27" s="19"/>
      <c r="K27" s="18"/>
    </row>
    <row r="28" spans="2:11" s="3" customFormat="1" ht="23" hidden="1">
      <c r="B28" s="147">
        <v>203130</v>
      </c>
      <c r="C28" s="148" t="s">
        <v>298</v>
      </c>
      <c r="D28" s="150"/>
      <c r="E28" s="150"/>
      <c r="F28" s="150"/>
      <c r="G28" s="146">
        <f t="shared" si="0"/>
        <v>0</v>
      </c>
      <c r="H28" s="140">
        <f t="shared" si="1"/>
        <v>0</v>
      </c>
    </row>
    <row r="29" spans="2:11" s="3" customFormat="1" hidden="1">
      <c r="B29" s="144">
        <v>203200</v>
      </c>
      <c r="C29" s="145" t="s">
        <v>384</v>
      </c>
      <c r="D29" s="150">
        <f>D30-D31+D32</f>
        <v>0</v>
      </c>
      <c r="E29" s="150">
        <f>E30-E31+E32</f>
        <v>0</v>
      </c>
      <c r="F29" s="150">
        <f>F30-F31+F32</f>
        <v>0</v>
      </c>
      <c r="G29" s="146">
        <f t="shared" si="0"/>
        <v>0</v>
      </c>
      <c r="H29" s="140">
        <f t="shared" si="1"/>
        <v>0</v>
      </c>
    </row>
    <row r="30" spans="2:11" s="3" customFormat="1" hidden="1">
      <c r="B30" s="147">
        <v>203210</v>
      </c>
      <c r="C30" s="148" t="s">
        <v>77</v>
      </c>
      <c r="D30" s="150"/>
      <c r="E30" s="150"/>
      <c r="F30" s="150"/>
      <c r="G30" s="146">
        <f t="shared" si="0"/>
        <v>0</v>
      </c>
      <c r="H30" s="140">
        <f t="shared" si="1"/>
        <v>0</v>
      </c>
    </row>
    <row r="31" spans="2:11" hidden="1">
      <c r="B31" s="147">
        <v>203220</v>
      </c>
      <c r="C31" s="148" t="s">
        <v>78</v>
      </c>
      <c r="D31" s="150"/>
      <c r="E31" s="150"/>
      <c r="F31" s="150"/>
      <c r="G31" s="146">
        <f t="shared" si="0"/>
        <v>0</v>
      </c>
      <c r="H31" s="140">
        <f t="shared" si="1"/>
        <v>0</v>
      </c>
    </row>
    <row r="32" spans="2:11" ht="23" hidden="1">
      <c r="B32" s="147">
        <v>203230</v>
      </c>
      <c r="C32" s="148" t="s">
        <v>103</v>
      </c>
      <c r="D32" s="150"/>
      <c r="E32" s="150"/>
      <c r="F32" s="150"/>
      <c r="G32" s="146">
        <f t="shared" si="0"/>
        <v>0</v>
      </c>
      <c r="H32" s="140">
        <f t="shared" si="1"/>
        <v>0</v>
      </c>
    </row>
    <row r="33" spans="2:8" hidden="1">
      <c r="B33" s="144">
        <v>203300</v>
      </c>
      <c r="C33" s="145" t="s">
        <v>651</v>
      </c>
      <c r="D33" s="150">
        <f>D34-D35</f>
        <v>0</v>
      </c>
      <c r="E33" s="150">
        <f>E34-E35</f>
        <v>0</v>
      </c>
      <c r="F33" s="150">
        <f>F34-F35</f>
        <v>0</v>
      </c>
      <c r="G33" s="146">
        <f t="shared" si="0"/>
        <v>0</v>
      </c>
      <c r="H33" s="140">
        <f t="shared" si="1"/>
        <v>0</v>
      </c>
    </row>
    <row r="34" spans="2:8" s="3" customFormat="1" hidden="1">
      <c r="B34" s="147">
        <v>203310</v>
      </c>
      <c r="C34" s="148" t="s">
        <v>77</v>
      </c>
      <c r="D34" s="150"/>
      <c r="E34" s="150"/>
      <c r="F34" s="150"/>
      <c r="G34" s="146">
        <f t="shared" si="0"/>
        <v>0</v>
      </c>
      <c r="H34" s="140">
        <f t="shared" si="1"/>
        <v>0</v>
      </c>
    </row>
    <row r="35" spans="2:8" s="3" customFormat="1" hidden="1">
      <c r="B35" s="147">
        <v>203320</v>
      </c>
      <c r="C35" s="148" t="s">
        <v>78</v>
      </c>
      <c r="D35" s="150"/>
      <c r="E35" s="150"/>
      <c r="F35" s="150"/>
      <c r="G35" s="146">
        <f t="shared" si="0"/>
        <v>0</v>
      </c>
      <c r="H35" s="140">
        <f t="shared" si="1"/>
        <v>0</v>
      </c>
    </row>
    <row r="36" spans="2:8" s="3" customFormat="1" hidden="1">
      <c r="B36" s="144">
        <v>203400</v>
      </c>
      <c r="C36" s="145" t="s">
        <v>55</v>
      </c>
      <c r="D36" s="150">
        <f>D37-D38</f>
        <v>0</v>
      </c>
      <c r="E36" s="150">
        <f>E37-E38</f>
        <v>0</v>
      </c>
      <c r="F36" s="150">
        <f>F37-F38</f>
        <v>0</v>
      </c>
      <c r="G36" s="146">
        <f t="shared" si="0"/>
        <v>0</v>
      </c>
      <c r="H36" s="140">
        <f t="shared" si="1"/>
        <v>0</v>
      </c>
    </row>
    <row r="37" spans="2:8" s="3" customFormat="1" hidden="1">
      <c r="B37" s="147">
        <v>203410</v>
      </c>
      <c r="C37" s="148" t="s">
        <v>1336</v>
      </c>
      <c r="D37" s="150"/>
      <c r="E37" s="150"/>
      <c r="F37" s="150"/>
      <c r="G37" s="146">
        <f t="shared" si="0"/>
        <v>0</v>
      </c>
      <c r="H37" s="140">
        <f t="shared" si="1"/>
        <v>0</v>
      </c>
    </row>
    <row r="38" spans="2:8" s="3" customFormat="1" hidden="1">
      <c r="B38" s="147">
        <v>203420</v>
      </c>
      <c r="C38" s="148" t="s">
        <v>1337</v>
      </c>
      <c r="D38" s="150"/>
      <c r="E38" s="150"/>
      <c r="F38" s="150"/>
      <c r="G38" s="146">
        <f t="shared" si="0"/>
        <v>0</v>
      </c>
      <c r="H38" s="140">
        <f t="shared" si="1"/>
        <v>0</v>
      </c>
    </row>
    <row r="39" spans="2:8" s="3" customFormat="1" hidden="1">
      <c r="B39" s="144">
        <v>203500</v>
      </c>
      <c r="C39" s="145" t="s">
        <v>377</v>
      </c>
      <c r="D39" s="150">
        <f>D40-D41</f>
        <v>0</v>
      </c>
      <c r="E39" s="150">
        <f>E40-E41</f>
        <v>0</v>
      </c>
      <c r="F39" s="150">
        <f>F40-F41</f>
        <v>0</v>
      </c>
      <c r="G39" s="146">
        <f t="shared" si="0"/>
        <v>0</v>
      </c>
      <c r="H39" s="140">
        <f t="shared" si="1"/>
        <v>0</v>
      </c>
    </row>
    <row r="40" spans="2:8" s="3" customFormat="1" hidden="1">
      <c r="B40" s="147">
        <v>203510</v>
      </c>
      <c r="C40" s="148" t="s">
        <v>77</v>
      </c>
      <c r="D40" s="150"/>
      <c r="E40" s="150"/>
      <c r="F40" s="150"/>
      <c r="G40" s="146">
        <f t="shared" si="0"/>
        <v>0</v>
      </c>
      <c r="H40" s="140">
        <f t="shared" si="1"/>
        <v>0</v>
      </c>
    </row>
    <row r="41" spans="2:8" s="3" customFormat="1" hidden="1">
      <c r="B41" s="147">
        <v>203520</v>
      </c>
      <c r="C41" s="148" t="s">
        <v>78</v>
      </c>
      <c r="D41" s="150"/>
      <c r="E41" s="150"/>
      <c r="F41" s="150"/>
      <c r="G41" s="146">
        <f t="shared" si="0"/>
        <v>0</v>
      </c>
      <c r="H41" s="140">
        <f t="shared" si="1"/>
        <v>0</v>
      </c>
    </row>
    <row r="42" spans="2:8" s="3" customFormat="1" hidden="1">
      <c r="B42" s="144">
        <v>204000</v>
      </c>
      <c r="C42" s="149" t="s">
        <v>1423</v>
      </c>
      <c r="D42" s="150"/>
      <c r="E42" s="150"/>
      <c r="F42" s="150"/>
      <c r="G42" s="146">
        <f t="shared" si="0"/>
        <v>0</v>
      </c>
      <c r="H42" s="140">
        <f t="shared" si="1"/>
        <v>0</v>
      </c>
    </row>
    <row r="43" spans="2:8" s="3" customFormat="1" hidden="1">
      <c r="B43" s="151">
        <v>205000</v>
      </c>
      <c r="C43" s="152" t="s">
        <v>18</v>
      </c>
      <c r="D43" s="153">
        <f>D44-D45+D46</f>
        <v>0</v>
      </c>
      <c r="E43" s="153">
        <f>E44-E45+E46</f>
        <v>0</v>
      </c>
      <c r="F43" s="153">
        <f>F44-F45+F46</f>
        <v>0</v>
      </c>
      <c r="G43" s="154">
        <f t="shared" si="0"/>
        <v>0</v>
      </c>
      <c r="H43" s="140">
        <f t="shared" si="1"/>
        <v>0</v>
      </c>
    </row>
    <row r="44" spans="2:8" s="3" customFormat="1" ht="16.399999999999999" hidden="1" customHeight="1">
      <c r="B44" s="155">
        <v>205100</v>
      </c>
      <c r="C44" s="156" t="s">
        <v>19</v>
      </c>
      <c r="D44" s="157"/>
      <c r="E44" s="157"/>
      <c r="F44" s="157"/>
      <c r="G44" s="154">
        <f t="shared" si="0"/>
        <v>0</v>
      </c>
      <c r="H44" s="140">
        <f t="shared" si="1"/>
        <v>0</v>
      </c>
    </row>
    <row r="45" spans="2:8" s="3" customFormat="1" ht="17.5" hidden="1" customHeight="1">
      <c r="B45" s="155">
        <v>205200</v>
      </c>
      <c r="C45" s="156" t="s">
        <v>74</v>
      </c>
      <c r="D45" s="157"/>
      <c r="E45" s="157"/>
      <c r="F45" s="157"/>
      <c r="G45" s="154">
        <f t="shared" si="0"/>
        <v>0</v>
      </c>
      <c r="H45" s="140">
        <f t="shared" si="1"/>
        <v>0</v>
      </c>
    </row>
    <row r="46" spans="2:8" s="3" customFormat="1" hidden="1">
      <c r="B46" s="158">
        <v>205300</v>
      </c>
      <c r="C46" s="184" t="s">
        <v>75</v>
      </c>
      <c r="D46" s="159"/>
      <c r="E46" s="159"/>
      <c r="F46" s="159"/>
      <c r="G46" s="160">
        <f t="shared" si="0"/>
        <v>0</v>
      </c>
      <c r="H46" s="140">
        <f t="shared" si="1"/>
        <v>0</v>
      </c>
    </row>
    <row r="47" spans="2:8" s="3" customFormat="1" ht="30" hidden="1">
      <c r="B47" s="185">
        <v>206000</v>
      </c>
      <c r="C47" s="186" t="s">
        <v>206</v>
      </c>
      <c r="D47" s="187">
        <f>D48-D49</f>
        <v>0</v>
      </c>
      <c r="E47" s="187">
        <f>E48-E49</f>
        <v>0</v>
      </c>
      <c r="F47" s="187">
        <f>F48-F49</f>
        <v>0</v>
      </c>
      <c r="G47" s="188">
        <f t="shared" si="0"/>
        <v>0</v>
      </c>
      <c r="H47" s="140"/>
    </row>
    <row r="48" spans="2:8" s="3" customFormat="1" ht="22.75" hidden="1" customHeight="1">
      <c r="B48" s="189">
        <v>206100</v>
      </c>
      <c r="C48" s="190" t="s">
        <v>806</v>
      </c>
      <c r="D48" s="187"/>
      <c r="E48" s="191"/>
      <c r="F48" s="191"/>
      <c r="G48" s="192">
        <f t="shared" si="0"/>
        <v>0</v>
      </c>
      <c r="H48" s="140">
        <f t="shared" ref="H48:H53" si="2">+G48</f>
        <v>0</v>
      </c>
    </row>
    <row r="49" spans="1:18" s="7" customFormat="1" ht="23.5" hidden="1" customHeight="1">
      <c r="B49" s="193">
        <v>206200</v>
      </c>
      <c r="C49" s="190" t="s">
        <v>20</v>
      </c>
      <c r="D49" s="187"/>
      <c r="E49" s="191"/>
      <c r="F49" s="191"/>
      <c r="G49" s="192">
        <f t="shared" si="0"/>
        <v>0</v>
      </c>
      <c r="H49" s="140">
        <f t="shared" si="2"/>
        <v>0</v>
      </c>
      <c r="I49" s="3"/>
      <c r="J49" s="3"/>
    </row>
    <row r="50" spans="1:18" s="3" customFormat="1" ht="17.5" hidden="1">
      <c r="A50" s="161" t="s">
        <v>21</v>
      </c>
      <c r="B50" s="141">
        <v>207000</v>
      </c>
      <c r="C50" s="142" t="s">
        <v>448</v>
      </c>
      <c r="D50" s="162">
        <f>D51-D52+D53</f>
        <v>0</v>
      </c>
      <c r="E50" s="162">
        <f>E51-E52+E53</f>
        <v>0</v>
      </c>
      <c r="F50" s="162">
        <f>F51-F52+F53</f>
        <v>0</v>
      </c>
      <c r="G50" s="143">
        <f t="shared" si="0"/>
        <v>0</v>
      </c>
      <c r="H50" s="140">
        <f t="shared" si="2"/>
        <v>0</v>
      </c>
      <c r="I50" s="4"/>
      <c r="J50" s="4"/>
      <c r="K50" s="163"/>
      <c r="L50" s="4"/>
      <c r="M50" s="161"/>
      <c r="N50" s="6"/>
      <c r="O50" s="6"/>
      <c r="P50" s="6"/>
      <c r="Q50" s="6"/>
      <c r="R50" s="6"/>
    </row>
    <row r="51" spans="1:18" s="8" customFormat="1" ht="17.5" hidden="1">
      <c r="B51" s="147">
        <v>207100</v>
      </c>
      <c r="C51" s="145" t="s">
        <v>79</v>
      </c>
      <c r="D51" s="150"/>
      <c r="E51" s="150"/>
      <c r="F51" s="150"/>
      <c r="G51" s="146">
        <f t="shared" si="0"/>
        <v>0</v>
      </c>
      <c r="H51" s="140">
        <f t="shared" si="2"/>
        <v>0</v>
      </c>
      <c r="I51" s="14"/>
      <c r="J51" s="14"/>
    </row>
    <row r="52" spans="1:18" s="7" customFormat="1" hidden="1">
      <c r="B52" s="147">
        <v>207200</v>
      </c>
      <c r="C52" s="145" t="s">
        <v>127</v>
      </c>
      <c r="D52" s="150"/>
      <c r="E52" s="150"/>
      <c r="F52" s="150"/>
      <c r="G52" s="146">
        <f t="shared" si="0"/>
        <v>0</v>
      </c>
      <c r="H52" s="140">
        <f t="shared" si="2"/>
        <v>0</v>
      </c>
      <c r="I52" s="3"/>
      <c r="J52" s="3"/>
    </row>
    <row r="53" spans="1:18" s="7" customFormat="1" hidden="1">
      <c r="B53" s="158">
        <v>207300</v>
      </c>
      <c r="C53" s="164" t="s">
        <v>297</v>
      </c>
      <c r="D53" s="159"/>
      <c r="E53" s="159"/>
      <c r="F53" s="159"/>
      <c r="G53" s="160">
        <f t="shared" si="0"/>
        <v>0</v>
      </c>
      <c r="H53" s="140">
        <f t="shared" si="2"/>
        <v>0</v>
      </c>
      <c r="I53" s="3"/>
      <c r="J53" s="3"/>
    </row>
    <row r="54" spans="1:18" s="7" customFormat="1" ht="15">
      <c r="B54" s="185">
        <v>208000</v>
      </c>
      <c r="C54" s="194" t="s">
        <v>970</v>
      </c>
      <c r="D54" s="852">
        <f>D55-D56+D57</f>
        <v>-15177130</v>
      </c>
      <c r="E54" s="852">
        <f>E55-E56+E57</f>
        <v>15177130</v>
      </c>
      <c r="F54" s="852">
        <f>F55-F56+F57</f>
        <v>15177130</v>
      </c>
      <c r="G54" s="852">
        <f>G55-G56+G57</f>
        <v>0</v>
      </c>
      <c r="H54" s="336">
        <v>1</v>
      </c>
      <c r="I54" s="337"/>
      <c r="J54" s="3"/>
    </row>
    <row r="55" spans="1:18" s="7" customFormat="1" ht="33" hidden="1" customHeight="1">
      <c r="B55" s="193">
        <v>208100</v>
      </c>
      <c r="C55" s="190" t="s">
        <v>19</v>
      </c>
      <c r="D55" s="191"/>
      <c r="E55" s="191"/>
      <c r="F55" s="191"/>
      <c r="G55" s="183">
        <f t="shared" ref="G55:G83" si="3">+D55+E55</f>
        <v>0</v>
      </c>
      <c r="H55" s="336">
        <f>+G55</f>
        <v>0</v>
      </c>
      <c r="I55" s="337"/>
      <c r="J55" s="288"/>
    </row>
    <row r="56" spans="1:18" s="18" customFormat="1" ht="15" hidden="1" customHeight="1">
      <c r="B56" s="189">
        <v>208200</v>
      </c>
      <c r="C56" s="190" t="s">
        <v>74</v>
      </c>
      <c r="D56" s="187"/>
      <c r="E56" s="187">
        <v>0</v>
      </c>
      <c r="F56" s="187"/>
      <c r="G56" s="195">
        <f t="shared" si="3"/>
        <v>0</v>
      </c>
      <c r="H56" s="336">
        <f>+G56</f>
        <v>0</v>
      </c>
      <c r="I56" s="335"/>
      <c r="J56" s="47"/>
      <c r="K56" s="47"/>
    </row>
    <row r="57" spans="1:18" s="18" customFormat="1" ht="39" customHeight="1">
      <c r="B57" s="193">
        <v>208400</v>
      </c>
      <c r="C57" s="196" t="s">
        <v>325</v>
      </c>
      <c r="D57" s="191">
        <f>-12177130-3000000</f>
        <v>-15177130</v>
      </c>
      <c r="E57" s="191">
        <f>12177130+3000000</f>
        <v>15177130</v>
      </c>
      <c r="F57" s="191">
        <f>+E57</f>
        <v>15177130</v>
      </c>
      <c r="G57" s="183">
        <f t="shared" si="3"/>
        <v>0</v>
      </c>
      <c r="H57" s="336">
        <v>1</v>
      </c>
      <c r="I57" s="335"/>
      <c r="J57" s="47"/>
      <c r="K57" s="47"/>
    </row>
    <row r="58" spans="1:18" s="18" customFormat="1" hidden="1">
      <c r="B58" s="141">
        <v>209000</v>
      </c>
      <c r="C58" s="142" t="s">
        <v>971</v>
      </c>
      <c r="D58" s="162">
        <f>D59-D60</f>
        <v>0</v>
      </c>
      <c r="E58" s="162">
        <f>E59-E60</f>
        <v>0</v>
      </c>
      <c r="F58" s="162">
        <f>F59-F60</f>
        <v>0</v>
      </c>
      <c r="G58" s="143">
        <f t="shared" si="3"/>
        <v>0</v>
      </c>
      <c r="H58" s="140">
        <f t="shared" ref="H58:H82" si="4">+G58</f>
        <v>0</v>
      </c>
      <c r="I58" s="47"/>
      <c r="J58" s="47"/>
      <c r="K58" s="47"/>
    </row>
    <row r="59" spans="1:18" s="18" customFormat="1" hidden="1">
      <c r="B59" s="147">
        <v>209100</v>
      </c>
      <c r="C59" s="145" t="s">
        <v>19</v>
      </c>
      <c r="D59" s="150"/>
      <c r="E59" s="150"/>
      <c r="F59" s="150"/>
      <c r="G59" s="146">
        <f t="shared" si="3"/>
        <v>0</v>
      </c>
      <c r="H59" s="140">
        <f t="shared" si="4"/>
        <v>0</v>
      </c>
      <c r="I59" s="47"/>
      <c r="J59" s="47"/>
      <c r="K59" s="47"/>
    </row>
    <row r="60" spans="1:18" s="7" customFormat="1" hidden="1">
      <c r="B60" s="147">
        <v>209200</v>
      </c>
      <c r="C60" s="145" t="s">
        <v>74</v>
      </c>
      <c r="D60" s="150"/>
      <c r="E60" s="150"/>
      <c r="F60" s="150"/>
      <c r="G60" s="146">
        <f t="shared" si="3"/>
        <v>0</v>
      </c>
      <c r="H60" s="140">
        <f t="shared" si="4"/>
        <v>0</v>
      </c>
      <c r="I60" s="3"/>
      <c r="J60" s="3"/>
    </row>
    <row r="61" spans="1:18" s="7" customFormat="1" hidden="1">
      <c r="B61" s="144">
        <v>300000</v>
      </c>
      <c r="C61" s="165" t="s">
        <v>1005</v>
      </c>
      <c r="D61" s="150">
        <f>D62+D65+D68+D71+D74+D77+D80</f>
        <v>0</v>
      </c>
      <c r="E61" s="150">
        <f>E62+E65+E68+E71+E74+E77+E80</f>
        <v>0</v>
      </c>
      <c r="F61" s="150">
        <f>F62+F65+F68+F71+F74+F77+F80</f>
        <v>0</v>
      </c>
      <c r="G61" s="146">
        <f t="shared" si="3"/>
        <v>0</v>
      </c>
      <c r="H61" s="140">
        <f t="shared" si="4"/>
        <v>0</v>
      </c>
      <c r="I61" s="3"/>
      <c r="J61" s="3"/>
    </row>
    <row r="62" spans="1:18" s="7" customFormat="1" hidden="1">
      <c r="B62" s="144">
        <v>301000</v>
      </c>
      <c r="C62" s="149" t="s">
        <v>1455</v>
      </c>
      <c r="D62" s="150">
        <f>D63-D64</f>
        <v>0</v>
      </c>
      <c r="E62" s="150">
        <f>E63-E64</f>
        <v>0</v>
      </c>
      <c r="F62" s="150">
        <f>F63-F64</f>
        <v>0</v>
      </c>
      <c r="G62" s="146">
        <f t="shared" si="3"/>
        <v>0</v>
      </c>
      <c r="H62" s="140">
        <f t="shared" si="4"/>
        <v>0</v>
      </c>
      <c r="I62" s="3"/>
      <c r="J62" s="3"/>
    </row>
    <row r="63" spans="1:18" s="7" customFormat="1" hidden="1">
      <c r="B63" s="147">
        <v>301100</v>
      </c>
      <c r="C63" s="145" t="s">
        <v>77</v>
      </c>
      <c r="D63" s="150"/>
      <c r="E63" s="150"/>
      <c r="F63" s="150"/>
      <c r="G63" s="146">
        <f t="shared" si="3"/>
        <v>0</v>
      </c>
      <c r="H63" s="140">
        <f t="shared" si="4"/>
        <v>0</v>
      </c>
      <c r="I63" s="3"/>
      <c r="J63" s="3"/>
    </row>
    <row r="64" spans="1:18" s="7" customFormat="1" hidden="1">
      <c r="B64" s="147">
        <v>301200</v>
      </c>
      <c r="C64" s="145" t="s">
        <v>78</v>
      </c>
      <c r="D64" s="150"/>
      <c r="E64" s="150"/>
      <c r="F64" s="150"/>
      <c r="G64" s="146">
        <f t="shared" si="3"/>
        <v>0</v>
      </c>
      <c r="H64" s="140">
        <f t="shared" si="4"/>
        <v>0</v>
      </c>
      <c r="I64" s="3"/>
      <c r="J64" s="3"/>
    </row>
    <row r="65" spans="2:11" s="7" customFormat="1" hidden="1">
      <c r="B65" s="144">
        <v>302000</v>
      </c>
      <c r="C65" s="149" t="s">
        <v>1388</v>
      </c>
      <c r="D65" s="150">
        <f>D66-D67</f>
        <v>0</v>
      </c>
      <c r="E65" s="150">
        <f>E66-E67</f>
        <v>0</v>
      </c>
      <c r="F65" s="150">
        <f>F66-F67</f>
        <v>0</v>
      </c>
      <c r="G65" s="146">
        <f t="shared" si="3"/>
        <v>0</v>
      </c>
      <c r="H65" s="140">
        <f t="shared" si="4"/>
        <v>0</v>
      </c>
      <c r="I65" s="3"/>
      <c r="J65" s="3"/>
    </row>
    <row r="66" spans="2:11" s="7" customFormat="1" hidden="1">
      <c r="B66" s="147">
        <v>302100</v>
      </c>
      <c r="C66" s="145" t="s">
        <v>77</v>
      </c>
      <c r="D66" s="150"/>
      <c r="E66" s="150"/>
      <c r="F66" s="150"/>
      <c r="G66" s="146">
        <f t="shared" si="3"/>
        <v>0</v>
      </c>
      <c r="H66" s="140">
        <f t="shared" si="4"/>
        <v>0</v>
      </c>
      <c r="I66" s="3"/>
      <c r="J66" s="3"/>
    </row>
    <row r="67" spans="2:11" s="7" customFormat="1" hidden="1">
      <c r="B67" s="147">
        <v>302200</v>
      </c>
      <c r="C67" s="145" t="s">
        <v>78</v>
      </c>
      <c r="D67" s="150"/>
      <c r="E67" s="150"/>
      <c r="F67" s="150"/>
      <c r="G67" s="146">
        <f t="shared" si="3"/>
        <v>0</v>
      </c>
      <c r="H67" s="140">
        <f t="shared" si="4"/>
        <v>0</v>
      </c>
      <c r="I67" s="3"/>
      <c r="J67" s="3"/>
    </row>
    <row r="68" spans="2:11" s="7" customFormat="1" hidden="1">
      <c r="B68" s="144">
        <v>303000</v>
      </c>
      <c r="C68" s="149" t="s">
        <v>1389</v>
      </c>
      <c r="D68" s="150">
        <f>D69-D70</f>
        <v>0</v>
      </c>
      <c r="E68" s="150">
        <f>E69-E70</f>
        <v>0</v>
      </c>
      <c r="F68" s="150">
        <f>F69-F70</f>
        <v>0</v>
      </c>
      <c r="G68" s="146">
        <f t="shared" si="3"/>
        <v>0</v>
      </c>
      <c r="H68" s="140">
        <f t="shared" si="4"/>
        <v>0</v>
      </c>
      <c r="I68" s="3"/>
      <c r="J68" s="3"/>
    </row>
    <row r="69" spans="2:11" s="7" customFormat="1" hidden="1">
      <c r="B69" s="147">
        <v>303100</v>
      </c>
      <c r="C69" s="145" t="s">
        <v>77</v>
      </c>
      <c r="D69" s="150"/>
      <c r="E69" s="150"/>
      <c r="F69" s="150"/>
      <c r="G69" s="146">
        <f t="shared" si="3"/>
        <v>0</v>
      </c>
      <c r="H69" s="140">
        <f t="shared" si="4"/>
        <v>0</v>
      </c>
      <c r="I69" s="3"/>
      <c r="J69" s="3"/>
    </row>
    <row r="70" spans="2:11" s="7" customFormat="1" hidden="1">
      <c r="B70" s="147">
        <v>303200</v>
      </c>
      <c r="C70" s="145" t="s">
        <v>78</v>
      </c>
      <c r="D70" s="150"/>
      <c r="E70" s="150"/>
      <c r="F70" s="150"/>
      <c r="G70" s="146">
        <f t="shared" si="3"/>
        <v>0</v>
      </c>
      <c r="H70" s="140">
        <f t="shared" si="4"/>
        <v>0</v>
      </c>
      <c r="I70" s="3"/>
      <c r="J70" s="3"/>
    </row>
    <row r="71" spans="2:11" s="7" customFormat="1" hidden="1">
      <c r="B71" s="144">
        <v>304000</v>
      </c>
      <c r="C71" s="149" t="s">
        <v>1215</v>
      </c>
      <c r="D71" s="150">
        <f>D72-D73</f>
        <v>0</v>
      </c>
      <c r="E71" s="150">
        <f>E72-E73</f>
        <v>0</v>
      </c>
      <c r="F71" s="150">
        <f>F72-F73</f>
        <v>0</v>
      </c>
      <c r="G71" s="146">
        <f t="shared" si="3"/>
        <v>0</v>
      </c>
      <c r="H71" s="140">
        <f t="shared" si="4"/>
        <v>0</v>
      </c>
      <c r="I71" s="3"/>
      <c r="J71" s="3"/>
    </row>
    <row r="72" spans="2:11" s="18" customFormat="1" hidden="1">
      <c r="B72" s="147">
        <v>304100</v>
      </c>
      <c r="C72" s="145" t="s">
        <v>77</v>
      </c>
      <c r="D72" s="150"/>
      <c r="E72" s="150"/>
      <c r="F72" s="150"/>
      <c r="G72" s="146">
        <f t="shared" si="3"/>
        <v>0</v>
      </c>
      <c r="H72" s="140">
        <f t="shared" si="4"/>
        <v>0</v>
      </c>
      <c r="I72" s="47"/>
      <c r="J72" s="47"/>
      <c r="K72" s="47"/>
    </row>
    <row r="73" spans="2:11" s="18" customFormat="1" hidden="1">
      <c r="B73" s="147">
        <v>304200</v>
      </c>
      <c r="C73" s="145" t="s">
        <v>78</v>
      </c>
      <c r="D73" s="150"/>
      <c r="E73" s="150"/>
      <c r="F73" s="150"/>
      <c r="G73" s="146">
        <f t="shared" si="3"/>
        <v>0</v>
      </c>
      <c r="H73" s="140">
        <f t="shared" si="4"/>
        <v>0</v>
      </c>
      <c r="I73" s="47"/>
      <c r="J73" s="47"/>
      <c r="K73" s="47"/>
    </row>
    <row r="74" spans="2:11" s="18" customFormat="1" hidden="1">
      <c r="B74" s="144">
        <v>305000</v>
      </c>
      <c r="C74" s="149" t="s">
        <v>918</v>
      </c>
      <c r="D74" s="150">
        <f>D75-D76</f>
        <v>0</v>
      </c>
      <c r="E74" s="150">
        <f>E75-E76</f>
        <v>0</v>
      </c>
      <c r="F74" s="150">
        <f>F75-F76</f>
        <v>0</v>
      </c>
      <c r="G74" s="146">
        <f t="shared" si="3"/>
        <v>0</v>
      </c>
      <c r="H74" s="140">
        <f t="shared" si="4"/>
        <v>0</v>
      </c>
      <c r="I74" s="47"/>
      <c r="J74" s="47"/>
      <c r="K74" s="47"/>
    </row>
    <row r="75" spans="2:11" s="7" customFormat="1" hidden="1">
      <c r="B75" s="147">
        <v>305100</v>
      </c>
      <c r="C75" s="145" t="s">
        <v>77</v>
      </c>
      <c r="D75" s="150"/>
      <c r="E75" s="150"/>
      <c r="F75" s="150"/>
      <c r="G75" s="146">
        <f t="shared" si="3"/>
        <v>0</v>
      </c>
      <c r="H75" s="140">
        <f t="shared" si="4"/>
        <v>0</v>
      </c>
      <c r="I75" s="3"/>
      <c r="J75" s="3"/>
    </row>
    <row r="76" spans="2:11" s="7" customFormat="1" hidden="1">
      <c r="B76" s="147">
        <v>305200</v>
      </c>
      <c r="C76" s="145" t="s">
        <v>78</v>
      </c>
      <c r="D76" s="150"/>
      <c r="E76" s="150"/>
      <c r="F76" s="150"/>
      <c r="G76" s="146">
        <f t="shared" si="3"/>
        <v>0</v>
      </c>
      <c r="H76" s="140">
        <f t="shared" si="4"/>
        <v>0</v>
      </c>
      <c r="I76" s="3"/>
      <c r="J76" s="3"/>
    </row>
    <row r="77" spans="2:11" s="7" customFormat="1" hidden="1">
      <c r="B77" s="144">
        <v>306000</v>
      </c>
      <c r="C77" s="149" t="s">
        <v>545</v>
      </c>
      <c r="D77" s="150">
        <f>D78-D79</f>
        <v>0</v>
      </c>
      <c r="E77" s="150">
        <f>E78-E79</f>
        <v>0</v>
      </c>
      <c r="F77" s="150">
        <f>F78-F79</f>
        <v>0</v>
      </c>
      <c r="G77" s="146">
        <f t="shared" si="3"/>
        <v>0</v>
      </c>
      <c r="H77" s="140">
        <f t="shared" si="4"/>
        <v>0</v>
      </c>
      <c r="I77" s="3"/>
      <c r="J77" s="3"/>
    </row>
    <row r="78" spans="2:11" s="7" customFormat="1" hidden="1">
      <c r="B78" s="147">
        <v>306100</v>
      </c>
      <c r="C78" s="145" t="s">
        <v>446</v>
      </c>
      <c r="D78" s="150"/>
      <c r="E78" s="150"/>
      <c r="F78" s="150"/>
      <c r="G78" s="146">
        <f t="shared" si="3"/>
        <v>0</v>
      </c>
      <c r="H78" s="140">
        <f t="shared" si="4"/>
        <v>0</v>
      </c>
      <c r="I78" s="3"/>
      <c r="J78" s="3"/>
    </row>
    <row r="79" spans="2:11" s="7" customFormat="1" hidden="1">
      <c r="B79" s="147">
        <v>306200</v>
      </c>
      <c r="C79" s="145" t="s">
        <v>20</v>
      </c>
      <c r="D79" s="150"/>
      <c r="E79" s="150"/>
      <c r="F79" s="150"/>
      <c r="G79" s="146">
        <f t="shared" si="3"/>
        <v>0</v>
      </c>
      <c r="H79" s="140">
        <f t="shared" si="4"/>
        <v>0</v>
      </c>
      <c r="I79" s="3"/>
      <c r="J79" s="3"/>
    </row>
    <row r="80" spans="2:11" s="7" customFormat="1" hidden="1">
      <c r="B80" s="144">
        <v>307000</v>
      </c>
      <c r="C80" s="149" t="s">
        <v>448</v>
      </c>
      <c r="D80" s="150">
        <f>D81-D82</f>
        <v>0</v>
      </c>
      <c r="E80" s="150">
        <f>E81-E82</f>
        <v>0</v>
      </c>
      <c r="F80" s="150">
        <f>F81-F82</f>
        <v>0</v>
      </c>
      <c r="G80" s="146">
        <f t="shared" si="3"/>
        <v>0</v>
      </c>
      <c r="H80" s="140">
        <f t="shared" si="4"/>
        <v>0</v>
      </c>
      <c r="I80" s="3"/>
      <c r="J80" s="3"/>
    </row>
    <row r="81" spans="2:11" s="7" customFormat="1" hidden="1">
      <c r="B81" s="147">
        <v>307100</v>
      </c>
      <c r="C81" s="145" t="s">
        <v>1361</v>
      </c>
      <c r="D81" s="150"/>
      <c r="E81" s="150"/>
      <c r="F81" s="150"/>
      <c r="G81" s="146">
        <f t="shared" si="3"/>
        <v>0</v>
      </c>
      <c r="H81" s="140">
        <f t="shared" si="4"/>
        <v>0</v>
      </c>
      <c r="I81" s="3"/>
      <c r="J81" s="3"/>
    </row>
    <row r="82" spans="2:11" s="7" customFormat="1" hidden="1">
      <c r="B82" s="158">
        <v>307200</v>
      </c>
      <c r="C82" s="164" t="s">
        <v>205</v>
      </c>
      <c r="D82" s="159"/>
      <c r="E82" s="159"/>
      <c r="F82" s="159"/>
      <c r="G82" s="160">
        <f t="shared" si="3"/>
        <v>0</v>
      </c>
      <c r="H82" s="140">
        <f t="shared" si="4"/>
        <v>0</v>
      </c>
      <c r="I82" s="3"/>
      <c r="J82" s="3"/>
    </row>
    <row r="83" spans="2:11" s="7" customFormat="1" ht="30">
      <c r="B83" s="193"/>
      <c r="C83" s="194" t="s">
        <v>757</v>
      </c>
      <c r="D83" s="852">
        <f>D12+D61</f>
        <v>-15177130</v>
      </c>
      <c r="E83" s="852">
        <f>E12+E61</f>
        <v>15177130</v>
      </c>
      <c r="F83" s="852">
        <f>F12+F61</f>
        <v>15177130</v>
      </c>
      <c r="G83" s="183">
        <f t="shared" si="3"/>
        <v>0</v>
      </c>
      <c r="H83" s="336">
        <v>1</v>
      </c>
      <c r="I83" s="337"/>
      <c r="J83" s="3"/>
    </row>
    <row r="84" spans="2:11" s="7" customFormat="1" hidden="1">
      <c r="B84" s="340"/>
      <c r="C84" s="309" t="s">
        <v>1346</v>
      </c>
      <c r="D84" s="341"/>
      <c r="E84" s="341"/>
      <c r="F84" s="341"/>
      <c r="G84" s="342"/>
      <c r="H84" s="140">
        <f t="shared" ref="H84:H107" si="5">+G84</f>
        <v>0</v>
      </c>
      <c r="I84" s="3"/>
      <c r="J84" s="3"/>
    </row>
    <row r="85" spans="2:11" s="7" customFormat="1" ht="15.5" hidden="1">
      <c r="B85" s="197">
        <v>400000</v>
      </c>
      <c r="C85" s="197" t="s">
        <v>1100</v>
      </c>
      <c r="D85" s="350">
        <f>D86-D97</f>
        <v>0</v>
      </c>
      <c r="E85" s="351">
        <f>E86-E97</f>
        <v>0</v>
      </c>
      <c r="F85" s="351">
        <f>F86-F97</f>
        <v>0</v>
      </c>
      <c r="G85" s="349">
        <f t="shared" ref="G85:G111" si="6">+D85+E85</f>
        <v>0</v>
      </c>
      <c r="H85" s="140">
        <f t="shared" si="5"/>
        <v>0</v>
      </c>
      <c r="I85" s="3"/>
      <c r="J85" s="3"/>
    </row>
    <row r="86" spans="2:11" s="7" customFormat="1" ht="15.5" hidden="1">
      <c r="B86" s="181">
        <v>401000</v>
      </c>
      <c r="C86" s="186" t="s">
        <v>657</v>
      </c>
      <c r="D86" s="350">
        <f>D87+D92</f>
        <v>0</v>
      </c>
      <c r="E86" s="351">
        <f>E87+E92</f>
        <v>0</v>
      </c>
      <c r="F86" s="351">
        <f>F87+F92</f>
        <v>0</v>
      </c>
      <c r="G86" s="349">
        <f t="shared" si="6"/>
        <v>0</v>
      </c>
      <c r="H86" s="140">
        <f t="shared" si="5"/>
        <v>0</v>
      </c>
      <c r="I86" s="3"/>
      <c r="J86" s="3"/>
    </row>
    <row r="87" spans="2:11" s="7" customFormat="1" ht="15.5" hidden="1">
      <c r="B87" s="181">
        <v>401100</v>
      </c>
      <c r="C87" s="186" t="s">
        <v>551</v>
      </c>
      <c r="D87" s="350">
        <f>SUM(D88:D91)</f>
        <v>0</v>
      </c>
      <c r="E87" s="351">
        <f>SUM(E88:E91)</f>
        <v>0</v>
      </c>
      <c r="F87" s="351">
        <f>SUM(F88:F91)</f>
        <v>0</v>
      </c>
      <c r="G87" s="349">
        <f t="shared" si="6"/>
        <v>0</v>
      </c>
      <c r="H87" s="140">
        <f t="shared" si="5"/>
        <v>0</v>
      </c>
      <c r="I87" s="3"/>
      <c r="J87" s="3"/>
    </row>
    <row r="88" spans="2:11" s="7" customFormat="1" hidden="1">
      <c r="B88" s="204">
        <v>401101</v>
      </c>
      <c r="C88" s="205" t="s">
        <v>1365</v>
      </c>
      <c r="D88" s="201"/>
      <c r="E88" s="201"/>
      <c r="F88" s="201"/>
      <c r="G88" s="202">
        <f t="shared" si="6"/>
        <v>0</v>
      </c>
      <c r="H88" s="140">
        <f t="shared" si="5"/>
        <v>0</v>
      </c>
      <c r="I88" s="3"/>
      <c r="J88" s="3"/>
    </row>
    <row r="89" spans="2:11" s="7" customFormat="1" ht="15.5" hidden="1">
      <c r="B89" s="189">
        <v>401102</v>
      </c>
      <c r="C89" s="190" t="s">
        <v>872</v>
      </c>
      <c r="D89" s="350"/>
      <c r="E89" s="351">
        <f>350000000-350000000</f>
        <v>0</v>
      </c>
      <c r="F89" s="351">
        <f>350000000-350000000</f>
        <v>0</v>
      </c>
      <c r="G89" s="349">
        <f t="shared" si="6"/>
        <v>0</v>
      </c>
      <c r="H89" s="140">
        <f t="shared" si="5"/>
        <v>0</v>
      </c>
      <c r="I89" s="3"/>
      <c r="J89" s="3"/>
    </row>
    <row r="90" spans="2:11" s="7" customFormat="1" hidden="1">
      <c r="B90" s="310">
        <v>401103</v>
      </c>
      <c r="C90" s="311" t="s">
        <v>48</v>
      </c>
      <c r="D90" s="162"/>
      <c r="E90" s="162"/>
      <c r="F90" s="162"/>
      <c r="G90" s="143">
        <f t="shared" si="6"/>
        <v>0</v>
      </c>
      <c r="H90" s="140">
        <f t="shared" si="5"/>
        <v>0</v>
      </c>
      <c r="I90" s="3"/>
      <c r="J90" s="3"/>
    </row>
    <row r="91" spans="2:11" s="7" customFormat="1" hidden="1">
      <c r="B91" s="147">
        <v>401104</v>
      </c>
      <c r="C91" s="145" t="s">
        <v>49</v>
      </c>
      <c r="D91" s="150"/>
      <c r="E91" s="150"/>
      <c r="F91" s="150"/>
      <c r="G91" s="146">
        <f t="shared" si="6"/>
        <v>0</v>
      </c>
      <c r="H91" s="140">
        <f t="shared" si="5"/>
        <v>0</v>
      </c>
      <c r="I91" s="3"/>
      <c r="J91" s="3"/>
    </row>
    <row r="92" spans="2:11" s="7" customFormat="1" hidden="1">
      <c r="B92" s="144">
        <v>401200</v>
      </c>
      <c r="C92" s="149" t="s">
        <v>201</v>
      </c>
      <c r="D92" s="150">
        <f>SUM(D93:D96)</f>
        <v>0</v>
      </c>
      <c r="E92" s="150">
        <f>SUM(E93:E96)</f>
        <v>0</v>
      </c>
      <c r="F92" s="150">
        <f>SUM(F93:F96)</f>
        <v>0</v>
      </c>
      <c r="G92" s="146">
        <f t="shared" si="6"/>
        <v>0</v>
      </c>
      <c r="H92" s="140">
        <f t="shared" si="5"/>
        <v>0</v>
      </c>
      <c r="I92" s="3"/>
      <c r="J92" s="3"/>
    </row>
    <row r="93" spans="2:11" s="7" customFormat="1" hidden="1">
      <c r="B93" s="147">
        <v>401201</v>
      </c>
      <c r="C93" s="145" t="s">
        <v>1365</v>
      </c>
      <c r="D93" s="150"/>
      <c r="E93" s="150"/>
      <c r="F93" s="150"/>
      <c r="G93" s="146">
        <f t="shared" si="6"/>
        <v>0</v>
      </c>
      <c r="H93" s="140">
        <f t="shared" si="5"/>
        <v>0</v>
      </c>
      <c r="I93" s="3"/>
      <c r="J93" s="3"/>
    </row>
    <row r="94" spans="2:11" s="18" customFormat="1" hidden="1">
      <c r="B94" s="147">
        <v>401202</v>
      </c>
      <c r="C94" s="145" t="s">
        <v>872</v>
      </c>
      <c r="D94" s="150"/>
      <c r="E94" s="150"/>
      <c r="F94" s="150"/>
      <c r="G94" s="146">
        <f t="shared" si="6"/>
        <v>0</v>
      </c>
      <c r="H94" s="140">
        <f t="shared" si="5"/>
        <v>0</v>
      </c>
      <c r="I94" s="47"/>
      <c r="J94" s="47"/>
      <c r="K94" s="47"/>
    </row>
    <row r="95" spans="2:11" s="18" customFormat="1" ht="20.5" hidden="1" customHeight="1">
      <c r="B95" s="147">
        <v>401203</v>
      </c>
      <c r="C95" s="145" t="s">
        <v>48</v>
      </c>
      <c r="D95" s="150"/>
      <c r="E95" s="150"/>
      <c r="F95" s="150"/>
      <c r="G95" s="146">
        <f t="shared" si="6"/>
        <v>0</v>
      </c>
      <c r="H95" s="140">
        <f t="shared" si="5"/>
        <v>0</v>
      </c>
      <c r="I95" s="47"/>
      <c r="J95" s="47"/>
      <c r="K95" s="47"/>
    </row>
    <row r="96" spans="2:11" s="166" customFormat="1" ht="29.15" hidden="1" customHeight="1">
      <c r="B96" s="147">
        <v>401204</v>
      </c>
      <c r="C96" s="145" t="s">
        <v>49</v>
      </c>
      <c r="D96" s="150"/>
      <c r="E96" s="150"/>
      <c r="F96" s="150"/>
      <c r="G96" s="146">
        <f t="shared" si="6"/>
        <v>0</v>
      </c>
      <c r="H96" s="140">
        <f t="shared" si="5"/>
        <v>0</v>
      </c>
      <c r="I96" s="47"/>
      <c r="J96" s="47"/>
      <c r="K96" s="47"/>
    </row>
    <row r="97" spans="2:11" s="168" customFormat="1" ht="36" hidden="1" customHeight="1">
      <c r="B97" s="144">
        <v>402000</v>
      </c>
      <c r="C97" s="149" t="s">
        <v>814</v>
      </c>
      <c r="D97" s="150">
        <f>D98+D103</f>
        <v>0</v>
      </c>
      <c r="E97" s="150">
        <f>E98+E103</f>
        <v>0</v>
      </c>
      <c r="F97" s="150">
        <f>F98+F103</f>
        <v>0</v>
      </c>
      <c r="G97" s="146">
        <f t="shared" si="6"/>
        <v>0</v>
      </c>
      <c r="H97" s="140">
        <f t="shared" si="5"/>
        <v>0</v>
      </c>
      <c r="I97" s="167"/>
      <c r="J97" s="167"/>
      <c r="K97" s="167"/>
    </row>
    <row r="98" spans="2:11" s="166" customFormat="1" hidden="1">
      <c r="B98" s="144">
        <v>402100</v>
      </c>
      <c r="C98" s="149" t="s">
        <v>815</v>
      </c>
      <c r="D98" s="150">
        <f>SUM(D99:D102)</f>
        <v>0</v>
      </c>
      <c r="E98" s="150">
        <f>SUM(E99:E102)</f>
        <v>0</v>
      </c>
      <c r="F98" s="150">
        <f>SUM(F99:F102)</f>
        <v>0</v>
      </c>
      <c r="G98" s="146">
        <f t="shared" si="6"/>
        <v>0</v>
      </c>
      <c r="H98" s="140">
        <f t="shared" si="5"/>
        <v>0</v>
      </c>
    </row>
    <row r="99" spans="2:11" s="18" customFormat="1" hidden="1">
      <c r="B99" s="147">
        <v>402101</v>
      </c>
      <c r="C99" s="145" t="s">
        <v>1365</v>
      </c>
      <c r="D99" s="150"/>
      <c r="E99" s="150"/>
      <c r="F99" s="150"/>
      <c r="G99" s="146">
        <f t="shared" si="6"/>
        <v>0</v>
      </c>
      <c r="H99" s="140">
        <f t="shared" si="5"/>
        <v>0</v>
      </c>
      <c r="I99" s="47"/>
      <c r="J99" s="47"/>
      <c r="K99" s="47"/>
    </row>
    <row r="100" spans="2:11" s="18" customFormat="1" hidden="1">
      <c r="B100" s="147">
        <v>402102</v>
      </c>
      <c r="C100" s="145" t="s">
        <v>872</v>
      </c>
      <c r="D100" s="150"/>
      <c r="E100" s="150"/>
      <c r="F100" s="150"/>
      <c r="G100" s="146">
        <f t="shared" si="6"/>
        <v>0</v>
      </c>
      <c r="H100" s="140">
        <f t="shared" si="5"/>
        <v>0</v>
      </c>
      <c r="I100" s="47"/>
      <c r="J100" s="47"/>
      <c r="K100" s="47"/>
    </row>
    <row r="101" spans="2:11" s="18" customFormat="1" hidden="1">
      <c r="B101" s="147">
        <v>402103</v>
      </c>
      <c r="C101" s="145" t="s">
        <v>48</v>
      </c>
      <c r="D101" s="150"/>
      <c r="E101" s="150"/>
      <c r="F101" s="150"/>
      <c r="G101" s="146">
        <f t="shared" si="6"/>
        <v>0</v>
      </c>
      <c r="H101" s="140">
        <f t="shared" si="5"/>
        <v>0</v>
      </c>
      <c r="I101" s="47"/>
      <c r="J101" s="47"/>
      <c r="K101" s="47"/>
    </row>
    <row r="102" spans="2:11" s="18" customFormat="1" hidden="1">
      <c r="B102" s="147">
        <v>402104</v>
      </c>
      <c r="C102" s="145" t="s">
        <v>49</v>
      </c>
      <c r="D102" s="150"/>
      <c r="E102" s="150"/>
      <c r="F102" s="150"/>
      <c r="G102" s="146">
        <f t="shared" si="6"/>
        <v>0</v>
      </c>
      <c r="H102" s="140">
        <f t="shared" si="5"/>
        <v>0</v>
      </c>
      <c r="I102" s="47"/>
      <c r="J102" s="47"/>
      <c r="K102" s="47"/>
    </row>
    <row r="103" spans="2:11" s="18" customFormat="1" hidden="1">
      <c r="B103" s="144">
        <v>402200</v>
      </c>
      <c r="C103" s="149" t="s">
        <v>816</v>
      </c>
      <c r="D103" s="150">
        <f>SUM(D104:D107)</f>
        <v>0</v>
      </c>
      <c r="E103" s="150">
        <f>SUM(E104:E107)</f>
        <v>0</v>
      </c>
      <c r="F103" s="150">
        <f>SUM(F104:F107)</f>
        <v>0</v>
      </c>
      <c r="G103" s="146">
        <f t="shared" si="6"/>
        <v>0</v>
      </c>
      <c r="H103" s="140">
        <f t="shared" si="5"/>
        <v>0</v>
      </c>
      <c r="I103" s="47"/>
      <c r="J103" s="47"/>
      <c r="K103" s="47"/>
    </row>
    <row r="104" spans="2:11" s="18" customFormat="1" hidden="1">
      <c r="B104" s="147">
        <v>402201</v>
      </c>
      <c r="C104" s="145" t="s">
        <v>1365</v>
      </c>
      <c r="D104" s="150"/>
      <c r="E104" s="150"/>
      <c r="F104" s="150"/>
      <c r="G104" s="146">
        <f t="shared" si="6"/>
        <v>0</v>
      </c>
      <c r="H104" s="140">
        <f t="shared" si="5"/>
        <v>0</v>
      </c>
      <c r="I104" s="47"/>
      <c r="J104" s="47"/>
      <c r="K104" s="47"/>
    </row>
    <row r="105" spans="2:11" s="18" customFormat="1" hidden="1">
      <c r="B105" s="147">
        <v>402202</v>
      </c>
      <c r="C105" s="145" t="s">
        <v>872</v>
      </c>
      <c r="D105" s="150"/>
      <c r="E105" s="150"/>
      <c r="F105" s="150"/>
      <c r="G105" s="146">
        <f t="shared" si="6"/>
        <v>0</v>
      </c>
      <c r="H105" s="140">
        <f t="shared" si="5"/>
        <v>0</v>
      </c>
      <c r="I105" s="47"/>
      <c r="J105" s="47"/>
      <c r="K105" s="47"/>
    </row>
    <row r="106" spans="2:11" s="18" customFormat="1" hidden="1">
      <c r="B106" s="147">
        <v>402203</v>
      </c>
      <c r="C106" s="145" t="s">
        <v>48</v>
      </c>
      <c r="D106" s="150"/>
      <c r="E106" s="150"/>
      <c r="F106" s="150"/>
      <c r="G106" s="146">
        <f t="shared" si="6"/>
        <v>0</v>
      </c>
      <c r="H106" s="140">
        <f t="shared" si="5"/>
        <v>0</v>
      </c>
      <c r="I106" s="47"/>
      <c r="J106" s="47"/>
      <c r="K106" s="47"/>
    </row>
    <row r="107" spans="2:11" s="18" customFormat="1" hidden="1">
      <c r="B107" s="158">
        <v>402204</v>
      </c>
      <c r="C107" s="164" t="s">
        <v>49</v>
      </c>
      <c r="D107" s="159"/>
      <c r="E107" s="159"/>
      <c r="F107" s="159"/>
      <c r="G107" s="160">
        <f t="shared" si="6"/>
        <v>0</v>
      </c>
      <c r="H107" s="140">
        <f t="shared" si="5"/>
        <v>0</v>
      </c>
      <c r="I107" s="47"/>
      <c r="J107" s="47"/>
      <c r="K107" s="47"/>
    </row>
    <row r="108" spans="2:11" s="18" customFormat="1" ht="15">
      <c r="B108" s="848">
        <v>600000</v>
      </c>
      <c r="C108" s="198" t="s">
        <v>817</v>
      </c>
      <c r="D108" s="852">
        <f>D109+D112+D117+D118</f>
        <v>-15177130</v>
      </c>
      <c r="E108" s="852">
        <f>E109+E112+E117+E118</f>
        <v>15177130</v>
      </c>
      <c r="F108" s="852">
        <f>F109+F112+F117+F118</f>
        <v>15177130</v>
      </c>
      <c r="G108" s="183">
        <f t="shared" si="6"/>
        <v>0</v>
      </c>
      <c r="H108" s="336">
        <v>1</v>
      </c>
      <c r="I108" s="335"/>
      <c r="J108" s="47"/>
      <c r="K108" s="47"/>
    </row>
    <row r="109" spans="2:11" s="18" customFormat="1" hidden="1">
      <c r="B109" s="199">
        <v>601000</v>
      </c>
      <c r="C109" s="200" t="s">
        <v>206</v>
      </c>
      <c r="D109" s="201">
        <f>D110-D111</f>
        <v>0</v>
      </c>
      <c r="E109" s="201">
        <f>E110-E111</f>
        <v>0</v>
      </c>
      <c r="F109" s="201">
        <f>F110-F111</f>
        <v>0</v>
      </c>
      <c r="G109" s="202">
        <f t="shared" si="6"/>
        <v>0</v>
      </c>
      <c r="H109" s="140">
        <f>+G109</f>
        <v>0</v>
      </c>
      <c r="I109" s="47"/>
      <c r="J109" s="47"/>
      <c r="K109" s="47"/>
    </row>
    <row r="110" spans="2:11" s="18" customFormat="1" ht="15.5" hidden="1">
      <c r="B110" s="189">
        <v>601100</v>
      </c>
      <c r="C110" s="190" t="s">
        <v>489</v>
      </c>
      <c r="D110" s="187">
        <f t="shared" ref="D110:F111" si="7">D48+D78</f>
        <v>0</v>
      </c>
      <c r="E110" s="187">
        <f t="shared" si="7"/>
        <v>0</v>
      </c>
      <c r="F110" s="187">
        <f t="shared" si="7"/>
        <v>0</v>
      </c>
      <c r="G110" s="188">
        <f t="shared" si="6"/>
        <v>0</v>
      </c>
      <c r="H110" s="140">
        <f>+G110</f>
        <v>0</v>
      </c>
      <c r="I110" s="47"/>
      <c r="J110" s="47"/>
      <c r="K110" s="47"/>
    </row>
    <row r="111" spans="2:11" s="18" customFormat="1" ht="15.5" hidden="1">
      <c r="B111" s="343">
        <v>601200</v>
      </c>
      <c r="C111" s="344" t="s">
        <v>20</v>
      </c>
      <c r="D111" s="345">
        <f t="shared" si="7"/>
        <v>0</v>
      </c>
      <c r="E111" s="345">
        <f t="shared" si="7"/>
        <v>0</v>
      </c>
      <c r="F111" s="345">
        <f t="shared" si="7"/>
        <v>0</v>
      </c>
      <c r="G111" s="346">
        <f t="shared" si="6"/>
        <v>0</v>
      </c>
      <c r="H111" s="140">
        <f>+G111</f>
        <v>0</v>
      </c>
      <c r="I111" s="47"/>
      <c r="J111" s="47"/>
      <c r="K111" s="47"/>
    </row>
    <row r="112" spans="2:11" s="18" customFormat="1" ht="15">
      <c r="B112" s="849">
        <v>602000</v>
      </c>
      <c r="C112" s="186" t="s">
        <v>581</v>
      </c>
      <c r="D112" s="852">
        <f>(D113-D114+D115)+D116</f>
        <v>-15177130</v>
      </c>
      <c r="E112" s="852">
        <f>(E113-E114+E115)+E116</f>
        <v>15177130</v>
      </c>
      <c r="F112" s="852">
        <f>(F113-F114+F115)+F116</f>
        <v>15177130</v>
      </c>
      <c r="G112" s="852">
        <f>(G113-G114+G115)+G116</f>
        <v>0</v>
      </c>
      <c r="H112" s="336">
        <v>1</v>
      </c>
      <c r="I112" s="335"/>
      <c r="J112" s="47"/>
      <c r="K112" s="47"/>
    </row>
    <row r="113" spans="2:11" s="18" customFormat="1" ht="29.25" hidden="1" customHeight="1">
      <c r="B113" s="850">
        <v>602100</v>
      </c>
      <c r="C113" s="190" t="s">
        <v>19</v>
      </c>
      <c r="D113" s="191">
        <f t="shared" ref="D113:F114" si="8">D44+D55</f>
        <v>0</v>
      </c>
      <c r="E113" s="191">
        <f>E44+E55</f>
        <v>0</v>
      </c>
      <c r="F113" s="191">
        <f>F44+F55</f>
        <v>0</v>
      </c>
      <c r="G113" s="183">
        <f>+D113+E113</f>
        <v>0</v>
      </c>
      <c r="H113" s="336">
        <f>+G113</f>
        <v>0</v>
      </c>
      <c r="I113" s="335"/>
      <c r="J113" s="47"/>
      <c r="K113" s="47"/>
    </row>
    <row r="114" spans="2:11" s="18" customFormat="1" ht="17.5" hidden="1" customHeight="1">
      <c r="B114" s="203">
        <v>602200</v>
      </c>
      <c r="C114" s="190" t="s">
        <v>74</v>
      </c>
      <c r="D114" s="187">
        <f t="shared" si="8"/>
        <v>0</v>
      </c>
      <c r="E114" s="187">
        <f t="shared" si="8"/>
        <v>0</v>
      </c>
      <c r="F114" s="187">
        <f t="shared" si="8"/>
        <v>0</v>
      </c>
      <c r="G114" s="195">
        <f t="shared" ref="G114:G120" si="9">+D114+E114</f>
        <v>0</v>
      </c>
      <c r="H114" s="336">
        <f>+G114</f>
        <v>0</v>
      </c>
      <c r="I114" s="335"/>
      <c r="J114" s="47"/>
      <c r="K114" s="47"/>
    </row>
    <row r="115" spans="2:11" s="18" customFormat="1" hidden="1">
      <c r="B115" s="204">
        <v>602300</v>
      </c>
      <c r="C115" s="205" t="s">
        <v>75</v>
      </c>
      <c r="D115" s="201">
        <f>D46+D50</f>
        <v>0</v>
      </c>
      <c r="E115" s="201">
        <f>E46+E50</f>
        <v>0</v>
      </c>
      <c r="F115" s="201">
        <f>F46+F50</f>
        <v>0</v>
      </c>
      <c r="G115" s="202">
        <f t="shared" si="9"/>
        <v>0</v>
      </c>
      <c r="H115" s="140">
        <f>+G115</f>
        <v>0</v>
      </c>
      <c r="I115" s="47"/>
      <c r="J115" s="47"/>
      <c r="K115" s="47"/>
    </row>
    <row r="116" spans="2:11" s="18" customFormat="1" ht="31">
      <c r="B116" s="193">
        <v>602400</v>
      </c>
      <c r="C116" s="196" t="s">
        <v>325</v>
      </c>
      <c r="D116" s="191">
        <f>+D57</f>
        <v>-15177130</v>
      </c>
      <c r="E116" s="191">
        <f>+E57</f>
        <v>15177130</v>
      </c>
      <c r="F116" s="191">
        <f>+F57</f>
        <v>15177130</v>
      </c>
      <c r="G116" s="192">
        <f t="shared" si="9"/>
        <v>0</v>
      </c>
      <c r="H116" s="336">
        <v>1</v>
      </c>
      <c r="I116" s="335"/>
      <c r="J116" s="47"/>
      <c r="K116" s="47"/>
    </row>
    <row r="117" spans="2:11" s="18" customFormat="1" hidden="1">
      <c r="B117" s="169">
        <v>603000</v>
      </c>
      <c r="C117" s="142" t="s">
        <v>55</v>
      </c>
      <c r="D117" s="162">
        <f>D36</f>
        <v>0</v>
      </c>
      <c r="E117" s="162">
        <f>E36</f>
        <v>0</v>
      </c>
      <c r="F117" s="162">
        <f>F36</f>
        <v>0</v>
      </c>
      <c r="G117" s="143">
        <f t="shared" si="9"/>
        <v>0</v>
      </c>
      <c r="H117" s="140">
        <f>+G117</f>
        <v>0</v>
      </c>
      <c r="I117" s="47"/>
      <c r="J117" s="47"/>
      <c r="K117" s="47"/>
    </row>
    <row r="118" spans="2:11" s="18" customFormat="1" hidden="1">
      <c r="B118" s="170">
        <v>604000</v>
      </c>
      <c r="C118" s="171" t="s">
        <v>971</v>
      </c>
      <c r="D118" s="150">
        <f>D119-D120</f>
        <v>0</v>
      </c>
      <c r="E118" s="150">
        <f>E119-E120</f>
        <v>0</v>
      </c>
      <c r="F118" s="150">
        <f>F119-F120</f>
        <v>0</v>
      </c>
      <c r="G118" s="146">
        <f t="shared" si="9"/>
        <v>0</v>
      </c>
      <c r="H118" s="140">
        <f>+G118</f>
        <v>0</v>
      </c>
      <c r="I118" s="47"/>
      <c r="J118" s="47"/>
      <c r="K118" s="47"/>
    </row>
    <row r="119" spans="2:11" s="18" customFormat="1" hidden="1">
      <c r="B119" s="172">
        <v>604100</v>
      </c>
      <c r="C119" s="145" t="s">
        <v>19</v>
      </c>
      <c r="D119" s="150"/>
      <c r="E119" s="150"/>
      <c r="F119" s="150"/>
      <c r="G119" s="146">
        <f t="shared" si="9"/>
        <v>0</v>
      </c>
      <c r="H119" s="140">
        <f>+G119</f>
        <v>0</v>
      </c>
      <c r="I119" s="47"/>
      <c r="J119" s="47"/>
      <c r="K119" s="47"/>
    </row>
    <row r="120" spans="2:11" s="18" customFormat="1" hidden="1">
      <c r="B120" s="173">
        <v>604200</v>
      </c>
      <c r="C120" s="164" t="s">
        <v>74</v>
      </c>
      <c r="D120" s="159"/>
      <c r="E120" s="159"/>
      <c r="F120" s="159"/>
      <c r="G120" s="160">
        <f t="shared" si="9"/>
        <v>0</v>
      </c>
      <c r="H120" s="140">
        <f>+G120</f>
        <v>0</v>
      </c>
      <c r="I120" s="47"/>
      <c r="J120" s="47"/>
      <c r="K120" s="47"/>
    </row>
    <row r="121" spans="2:11" s="18" customFormat="1" ht="30">
      <c r="B121" s="851"/>
      <c r="C121" s="206" t="s">
        <v>142</v>
      </c>
      <c r="D121" s="852">
        <f>D85+D108</f>
        <v>-15177130</v>
      </c>
      <c r="E121" s="852">
        <f>E85+E108</f>
        <v>15177130</v>
      </c>
      <c r="F121" s="852">
        <f>F85+F108</f>
        <v>15177130</v>
      </c>
      <c r="G121" s="183">
        <f>+D121+E121</f>
        <v>0</v>
      </c>
      <c r="H121" s="336">
        <v>1</v>
      </c>
      <c r="I121" s="335"/>
      <c r="J121" s="47"/>
      <c r="K121" s="47"/>
    </row>
    <row r="122" spans="2:11" s="18" customFormat="1" ht="21" customHeight="1">
      <c r="B122" s="207"/>
      <c r="C122" s="208" t="s">
        <v>368</v>
      </c>
      <c r="D122" s="209">
        <f>+D121</f>
        <v>-15177130</v>
      </c>
      <c r="E122" s="209">
        <f>+E121</f>
        <v>15177130</v>
      </c>
      <c r="F122" s="209">
        <f>+F121</f>
        <v>15177130</v>
      </c>
      <c r="G122" s="209">
        <f>+G121</f>
        <v>0</v>
      </c>
      <c r="H122" s="336">
        <v>1</v>
      </c>
      <c r="I122" s="335"/>
      <c r="J122" s="47"/>
      <c r="K122" s="47"/>
    </row>
    <row r="123" spans="2:11" s="18" customFormat="1" ht="21" hidden="1" customHeight="1">
      <c r="B123" s="210"/>
      <c r="C123" s="174"/>
      <c r="D123" s="175"/>
      <c r="E123" s="175"/>
      <c r="F123" s="175"/>
      <c r="G123" s="175"/>
      <c r="H123" s="19"/>
      <c r="I123" s="47"/>
      <c r="J123" s="47"/>
      <c r="K123" s="47"/>
    </row>
    <row r="124" spans="2:11" s="18" customFormat="1" ht="21" hidden="1" customHeight="1">
      <c r="B124" s="210"/>
      <c r="C124" s="174"/>
      <c r="D124" s="211"/>
      <c r="E124" s="211"/>
      <c r="F124" s="211"/>
      <c r="G124" s="211"/>
      <c r="H124" s="19"/>
      <c r="I124" s="47"/>
      <c r="J124" s="47"/>
      <c r="K124" s="47"/>
    </row>
    <row r="125" spans="2:11" s="18" customFormat="1">
      <c r="D125" s="140"/>
      <c r="E125" s="212"/>
      <c r="F125" s="213"/>
      <c r="G125" s="136"/>
      <c r="H125" s="335">
        <v>1</v>
      </c>
      <c r="I125" s="335"/>
      <c r="J125" s="47"/>
      <c r="K125" s="47"/>
    </row>
    <row r="126" spans="2:11" s="18" customFormat="1" ht="57" hidden="1" customHeight="1">
      <c r="B126" s="214"/>
      <c r="C126" s="215" t="s">
        <v>1068</v>
      </c>
      <c r="D126" s="60"/>
      <c r="E126" s="934" t="s">
        <v>1182</v>
      </c>
      <c r="F126" s="934"/>
      <c r="G126" s="934"/>
      <c r="H126" s="180"/>
      <c r="I126" s="180"/>
      <c r="J126" s="47"/>
      <c r="K126" s="47"/>
    </row>
    <row r="127" spans="2:11" s="18" customFormat="1" ht="57" hidden="1" customHeight="1">
      <c r="B127" s="214"/>
      <c r="C127" s="215"/>
      <c r="D127" s="60"/>
      <c r="E127" s="180"/>
      <c r="F127" s="180"/>
      <c r="G127" s="180"/>
      <c r="H127" s="180"/>
      <c r="I127" s="180"/>
      <c r="J127" s="47"/>
      <c r="K127" s="47"/>
    </row>
    <row r="128" spans="2:11" s="18" customFormat="1" ht="17">
      <c r="C128" s="444" t="s">
        <v>228</v>
      </c>
      <c r="D128" s="444"/>
      <c r="E128" s="444"/>
      <c r="F128" s="445"/>
      <c r="H128" s="335">
        <v>1</v>
      </c>
      <c r="I128" s="335"/>
      <c r="J128" s="47"/>
      <c r="K128" s="47"/>
    </row>
    <row r="129" spans="2:11" s="18" customFormat="1" hidden="1">
      <c r="D129" s="176" t="e">
        <f>+#REF!-'[6]видатки_затв '!C475</f>
        <v>#REF!</v>
      </c>
      <c r="H129" s="19"/>
      <c r="I129" s="47"/>
      <c r="J129" s="47"/>
      <c r="K129" s="47"/>
    </row>
    <row r="130" spans="2:11" s="18" customFormat="1" hidden="1">
      <c r="E130" s="176" t="e">
        <f>+'[6]видатки_затв '!F19+'[6]видатки_затв '!F39+'[6]видатки_затв '!F111+'[6]видатки_затв '!F117+'[6]видатки_затв '!F187+'[6]видатки_затв '!F229-#REF!</f>
        <v>#REF!</v>
      </c>
      <c r="H130" s="19"/>
      <c r="I130" s="47"/>
      <c r="J130" s="47"/>
      <c r="K130" s="47"/>
    </row>
    <row r="131" spans="2:11" s="18" customFormat="1" hidden="1">
      <c r="E131" s="176" t="e">
        <f>+#REF!-E130</f>
        <v>#REF!</v>
      </c>
      <c r="H131" s="19"/>
      <c r="I131" s="47"/>
      <c r="J131" s="47"/>
      <c r="K131" s="47"/>
    </row>
    <row r="132" spans="2:11" s="18" customFormat="1" hidden="1">
      <c r="E132" s="176" t="e">
        <f>+E131-E125</f>
        <v>#REF!</v>
      </c>
      <c r="H132" s="19"/>
      <c r="I132" s="47"/>
      <c r="J132" s="47"/>
      <c r="K132" s="47"/>
    </row>
    <row r="133" spans="2:11" s="18" customFormat="1" hidden="1">
      <c r="D133" s="176" t="e">
        <f>+#REF!-'[6]видатки_затв '!C475</f>
        <v>#REF!</v>
      </c>
      <c r="E133" s="176" t="e">
        <f>+#REF!-'[6]видатки_затв '!F475</f>
        <v>#REF!</v>
      </c>
      <c r="F133" s="176" t="e">
        <f>+#REF!-'[6]видатки_затв '!K475</f>
        <v>#REF!</v>
      </c>
      <c r="G133" s="177" t="e">
        <f>+#REF!-'[6]видатки_затв '!M475</f>
        <v>#REF!</v>
      </c>
      <c r="H133" s="19"/>
      <c r="I133" s="47"/>
      <c r="J133" s="47"/>
      <c r="K133" s="47"/>
    </row>
    <row r="134" spans="2:11" s="18" customFormat="1" hidden="1">
      <c r="D134" s="177" t="e">
        <f>+#REF!-'[6]видатки_затв '!C475</f>
        <v>#REF!</v>
      </c>
      <c r="E134" s="177" t="e">
        <f>+#REF!-'[6]видатки_затв '!F475</f>
        <v>#REF!</v>
      </c>
      <c r="F134" s="177" t="e">
        <f>+#REF!-'[6]видатки_затв '!J475</f>
        <v>#REF!</v>
      </c>
      <c r="H134" s="19"/>
      <c r="I134" s="47"/>
      <c r="J134" s="47"/>
      <c r="K134" s="47"/>
    </row>
    <row r="135" spans="2:11" s="18" customFormat="1" ht="31.4" customHeight="1">
      <c r="B135" s="932"/>
      <c r="C135" s="932"/>
      <c r="D135" s="216"/>
      <c r="E135" s="933"/>
      <c r="F135" s="933"/>
      <c r="G135" s="933"/>
      <c r="H135" s="338">
        <v>1</v>
      </c>
      <c r="I135" s="335"/>
      <c r="J135" s="47"/>
      <c r="K135" s="47"/>
    </row>
    <row r="136" spans="2:11" s="18" customFormat="1" hidden="1">
      <c r="D136" s="306">
        <f>+D122-'додаток 4'!E525</f>
        <v>-3000000</v>
      </c>
      <c r="E136" s="306">
        <f>+E122-'додаток 4'!J525</f>
        <v>-3088413</v>
      </c>
      <c r="G136" s="306">
        <f>+G122-'додаток 4'!P525</f>
        <v>-6088413</v>
      </c>
      <c r="H136" s="335"/>
      <c r="I136" s="335"/>
      <c r="J136" s="47"/>
      <c r="K136" s="47"/>
    </row>
    <row r="137" spans="2:11" s="18" customFormat="1" hidden="1">
      <c r="D137" s="306">
        <f>+D122-'додаток 4'!E525</f>
        <v>-3000000</v>
      </c>
      <c r="E137" s="306"/>
      <c r="F137" s="306"/>
      <c r="G137" s="306"/>
      <c r="H137" s="335"/>
      <c r="I137" s="335"/>
      <c r="J137" s="47"/>
      <c r="K137" s="47"/>
    </row>
    <row r="138" spans="2:11" s="18" customFormat="1" hidden="1">
      <c r="D138" s="306">
        <f>+D122+'додаток 4'!K525</f>
        <v>3088413</v>
      </c>
      <c r="E138" s="306"/>
      <c r="F138" s="306"/>
      <c r="G138" s="306"/>
      <c r="H138" s="335"/>
      <c r="I138" s="335"/>
      <c r="J138" s="47"/>
      <c r="K138" s="47"/>
    </row>
    <row r="139" spans="2:11" s="18" customFormat="1">
      <c r="H139" s="335"/>
      <c r="I139" s="335"/>
      <c r="J139" s="47"/>
      <c r="K139" s="47"/>
    </row>
    <row r="140" spans="2:11" s="18" customFormat="1">
      <c r="E140" s="306"/>
      <c r="F140" s="306"/>
      <c r="H140" s="335"/>
      <c r="I140" s="335"/>
      <c r="J140" s="47"/>
      <c r="K140" s="47"/>
    </row>
    <row r="141" spans="2:11" s="18" customFormat="1">
      <c r="E141" s="314"/>
      <c r="G141" s="306"/>
      <c r="H141" s="19"/>
      <c r="I141" s="47"/>
      <c r="J141" s="47"/>
      <c r="K141" s="47"/>
    </row>
    <row r="142" spans="2:11" s="18" customFormat="1">
      <c r="H142" s="19"/>
      <c r="I142" s="47"/>
      <c r="J142" s="47"/>
      <c r="K142" s="47"/>
    </row>
    <row r="143" spans="2:11" s="18" customFormat="1" ht="15.5">
      <c r="E143" s="312"/>
      <c r="F143" s="313"/>
      <c r="H143" s="19"/>
      <c r="I143" s="47"/>
      <c r="J143" s="47"/>
      <c r="K143" s="47"/>
    </row>
    <row r="144" spans="2:11" s="18" customFormat="1">
      <c r="H144" s="19"/>
      <c r="I144" s="47"/>
      <c r="J144" s="47"/>
      <c r="K144" s="47"/>
    </row>
    <row r="145" spans="8:11" s="18" customFormat="1">
      <c r="H145" s="19"/>
      <c r="I145" s="47"/>
      <c r="J145" s="47"/>
      <c r="K145" s="47"/>
    </row>
    <row r="146" spans="8:11" s="18" customFormat="1">
      <c r="H146" s="19"/>
      <c r="I146" s="47"/>
      <c r="J146" s="47"/>
      <c r="K146" s="47"/>
    </row>
    <row r="147" spans="8:11" s="18" customFormat="1">
      <c r="H147" s="19"/>
      <c r="I147" s="47"/>
      <c r="J147" s="47"/>
      <c r="K147" s="47"/>
    </row>
    <row r="148" spans="8:11" s="18" customFormat="1">
      <c r="H148" s="19"/>
      <c r="I148" s="47"/>
      <c r="J148" s="47"/>
      <c r="K148" s="47"/>
    </row>
    <row r="149" spans="8:11" s="18" customFormat="1">
      <c r="H149" s="19"/>
      <c r="I149" s="47"/>
      <c r="J149" s="47"/>
      <c r="K149" s="47"/>
    </row>
    <row r="150" spans="8:11" s="18" customFormat="1">
      <c r="H150" s="19"/>
      <c r="I150" s="47"/>
      <c r="J150" s="47"/>
      <c r="K150" s="47"/>
    </row>
    <row r="151" spans="8:11" s="18" customFormat="1">
      <c r="H151" s="19"/>
      <c r="I151" s="47"/>
      <c r="J151" s="47"/>
      <c r="K151" s="47"/>
    </row>
    <row r="152" spans="8:11" s="18" customFormat="1">
      <c r="H152" s="19"/>
      <c r="I152" s="47"/>
      <c r="J152" s="47"/>
      <c r="K152" s="47"/>
    </row>
    <row r="153" spans="8:11" s="18" customFormat="1">
      <c r="H153" s="19"/>
      <c r="I153" s="47"/>
      <c r="J153" s="47"/>
      <c r="K153" s="47"/>
    </row>
    <row r="154" spans="8:11" s="18" customFormat="1">
      <c r="H154" s="19"/>
      <c r="I154" s="47"/>
      <c r="J154" s="47"/>
      <c r="K154" s="47"/>
    </row>
    <row r="155" spans="8:11" s="18" customFormat="1">
      <c r="H155" s="19"/>
      <c r="I155" s="47"/>
      <c r="J155" s="47"/>
      <c r="K155" s="47"/>
    </row>
    <row r="156" spans="8:11" s="18" customFormat="1">
      <c r="H156" s="19"/>
      <c r="I156" s="47"/>
      <c r="J156" s="47"/>
      <c r="K156" s="47"/>
    </row>
    <row r="157" spans="8:11" s="18" customFormat="1">
      <c r="H157" s="19"/>
      <c r="I157" s="47"/>
      <c r="J157" s="47"/>
      <c r="K157" s="47"/>
    </row>
    <row r="158" spans="8:11" s="18" customFormat="1">
      <c r="H158" s="19"/>
      <c r="I158" s="47"/>
      <c r="J158" s="47"/>
      <c r="K158" s="47"/>
    </row>
    <row r="159" spans="8:11" s="18" customFormat="1">
      <c r="H159" s="19"/>
      <c r="I159" s="47"/>
      <c r="J159" s="47"/>
      <c r="K159" s="47"/>
    </row>
    <row r="160" spans="8:11" s="18" customFormat="1">
      <c r="H160" s="19"/>
      <c r="I160" s="47"/>
      <c r="J160" s="47"/>
      <c r="K160" s="47"/>
    </row>
    <row r="161" spans="8:11" s="18" customFormat="1">
      <c r="H161" s="19"/>
      <c r="I161" s="47"/>
      <c r="J161" s="47"/>
      <c r="K161" s="47"/>
    </row>
    <row r="162" spans="8:11" s="18" customFormat="1">
      <c r="H162" s="19"/>
      <c r="I162" s="47"/>
      <c r="J162" s="47"/>
      <c r="K162" s="47"/>
    </row>
    <row r="163" spans="8:11" s="18" customFormat="1">
      <c r="H163" s="19"/>
      <c r="I163" s="47"/>
      <c r="J163" s="47"/>
      <c r="K163" s="47"/>
    </row>
    <row r="164" spans="8:11" s="18" customFormat="1">
      <c r="H164" s="19"/>
      <c r="I164" s="47"/>
      <c r="J164" s="47"/>
      <c r="K164" s="47"/>
    </row>
    <row r="165" spans="8:11" s="18" customFormat="1">
      <c r="H165" s="19"/>
      <c r="I165" s="47"/>
      <c r="J165" s="47"/>
      <c r="K165" s="47"/>
    </row>
  </sheetData>
  <autoFilter ref="H10:H138">
    <filterColumn colId="0">
      <customFilters and="1">
        <customFilter operator="notEqual" val=" "/>
        <customFilter operator="notEqual" val="0"/>
      </customFilters>
    </filterColumn>
  </autoFilter>
  <mergeCells count="18">
    <mergeCell ref="B135:C135"/>
    <mergeCell ref="B6:B9"/>
    <mergeCell ref="C10:C11"/>
    <mergeCell ref="G6:G9"/>
    <mergeCell ref="E10:E11"/>
    <mergeCell ref="E8:E9"/>
    <mergeCell ref="E135:G135"/>
    <mergeCell ref="F10:F11"/>
    <mergeCell ref="E126:G126"/>
    <mergeCell ref="B10:B11"/>
    <mergeCell ref="F2:G2"/>
    <mergeCell ref="B3:G3"/>
    <mergeCell ref="G10:G11"/>
    <mergeCell ref="D10:D11"/>
    <mergeCell ref="D6:D9"/>
    <mergeCell ref="C6:C9"/>
    <mergeCell ref="E6:F7"/>
    <mergeCell ref="F8:F9"/>
  </mergeCells>
  <phoneticPr fontId="0" type="noConversion"/>
  <hyperlinks>
    <hyperlink ref="B28" location="_ftnref1" display="_ftnref1"/>
  </hyperlinks>
  <pageMargins left="1.49" right="0.19685039370078741" top="0.59055118110236227" bottom="0.34" header="0.31496062992125984" footer="0.19685039370078741"/>
  <pageSetup paperSize="9" scale="73"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11"/>
  <sheetViews>
    <sheetView showZeros="0" tabSelected="1" view="pageBreakPreview" zoomScale="80" zoomScaleNormal="65" zoomScaleSheetLayoutView="65" workbookViewId="0">
      <selection activeCell="H4" sqref="H4"/>
    </sheetView>
  </sheetViews>
  <sheetFormatPr defaultColWidth="9.1796875" defaultRowHeight="18" outlineLevelRow="1"/>
  <cols>
    <col min="1" max="1" width="12.26953125" style="3" customWidth="1"/>
    <col min="2" max="2" width="14.81640625" style="3" customWidth="1"/>
    <col min="3" max="3" width="16.54296875" style="3" customWidth="1"/>
    <col min="4" max="4" width="35.7265625" style="54" customWidth="1"/>
    <col min="5" max="5" width="18.7265625" style="3" customWidth="1"/>
    <col min="6" max="6" width="18.81640625" style="3" customWidth="1"/>
    <col min="7" max="7" width="19.54296875" style="3" customWidth="1"/>
    <col min="8" max="8" width="17.1796875" style="3" customWidth="1"/>
    <col min="9" max="9" width="17.26953125" style="3" customWidth="1"/>
    <col min="10" max="10" width="19.7265625" style="3" customWidth="1"/>
    <col min="11" max="11" width="18.54296875" style="3" customWidth="1"/>
    <col min="12" max="12" width="20.26953125" style="3" customWidth="1"/>
    <col min="13" max="13" width="15.81640625" style="3" customWidth="1"/>
    <col min="14" max="14" width="17" style="3" customWidth="1"/>
    <col min="15" max="15" width="20" style="3" customWidth="1"/>
    <col min="16" max="16" width="18.453125" style="3" customWidth="1"/>
    <col min="17" max="17" width="14.54296875" style="16" customWidth="1"/>
    <col min="18" max="18" width="36.453125" style="325" customWidth="1"/>
    <col min="19" max="19" width="31" style="23" customWidth="1"/>
    <col min="20" max="20" width="24.7265625" style="23" customWidth="1"/>
    <col min="21" max="23" width="8.81640625" style="23" customWidth="1"/>
    <col min="24" max="26" width="8.81640625" style="13" customWidth="1"/>
    <col min="27" max="28" width="9.1796875" style="13"/>
    <col min="29" max="29" width="12" style="13" customWidth="1"/>
    <col min="30" max="30" width="9.1796875" style="13"/>
    <col min="31" max="31" width="11" style="13" customWidth="1"/>
    <col min="32" max="32" width="9.1796875" style="13"/>
    <col min="33" max="33" width="11.1796875" style="13" customWidth="1"/>
    <col min="34" max="34" width="9.1796875" style="13"/>
    <col min="35" max="35" width="12.54296875" style="13" customWidth="1"/>
    <col min="36" max="44" width="9.1796875" style="13"/>
    <col min="45" max="66" width="9.1796875" style="7"/>
    <col min="67" max="16384" width="9.1796875" style="3"/>
  </cols>
  <sheetData>
    <row r="1" spans="1:66" ht="90.75" customHeight="1">
      <c r="D1" s="2"/>
      <c r="E1" s="2"/>
      <c r="F1" s="2"/>
      <c r="G1" s="2"/>
      <c r="H1" s="2"/>
      <c r="I1" s="2"/>
      <c r="J1" s="2"/>
      <c r="K1" s="2"/>
      <c r="L1" s="2"/>
      <c r="M1" s="2"/>
      <c r="N1" s="2"/>
      <c r="O1" s="927" t="s">
        <v>1480</v>
      </c>
      <c r="P1" s="928"/>
    </row>
    <row r="2" spans="1:66" ht="51" customHeight="1">
      <c r="A2" s="939" t="s">
        <v>1485</v>
      </c>
      <c r="B2" s="939"/>
      <c r="C2" s="939"/>
      <c r="D2" s="939"/>
      <c r="E2" s="939"/>
      <c r="F2" s="939"/>
      <c r="G2" s="939"/>
      <c r="H2" s="939"/>
      <c r="I2" s="939"/>
      <c r="J2" s="939"/>
      <c r="K2" s="939"/>
      <c r="L2" s="939"/>
      <c r="M2" s="939"/>
      <c r="N2" s="939"/>
      <c r="O2" s="939"/>
      <c r="P2" s="939"/>
    </row>
    <row r="3" spans="1:66" ht="20">
      <c r="A3" s="961">
        <v>1310000000</v>
      </c>
      <c r="B3" s="961"/>
      <c r="C3" s="331"/>
      <c r="D3" s="331"/>
      <c r="E3" s="331"/>
      <c r="F3" s="331"/>
      <c r="G3" s="331"/>
      <c r="H3" s="331"/>
      <c r="I3" s="331"/>
      <c r="J3" s="331"/>
      <c r="K3" s="331"/>
      <c r="L3" s="331"/>
      <c r="M3" s="331"/>
      <c r="N3" s="331"/>
      <c r="O3" s="331"/>
      <c r="P3" s="331"/>
    </row>
    <row r="4" spans="1:66">
      <c r="A4" s="962" t="s">
        <v>212</v>
      </c>
      <c r="B4" s="962"/>
      <c r="C4" s="9"/>
      <c r="E4" s="9"/>
      <c r="F4" s="9"/>
      <c r="G4" s="9"/>
      <c r="H4" s="9"/>
      <c r="I4" s="9"/>
      <c r="J4" s="11"/>
      <c r="K4" s="11"/>
      <c r="L4" s="11"/>
      <c r="M4" s="11"/>
      <c r="N4" s="11"/>
      <c r="O4" s="11"/>
      <c r="P4" s="11"/>
    </row>
    <row r="5" spans="1:66">
      <c r="A5" s="10"/>
      <c r="B5" s="10"/>
      <c r="C5" s="10"/>
      <c r="D5" s="55"/>
      <c r="E5" s="10"/>
      <c r="F5" s="10"/>
      <c r="G5" s="10"/>
      <c r="H5" s="97"/>
      <c r="I5" s="97"/>
      <c r="J5" s="12"/>
      <c r="K5" s="12"/>
      <c r="L5" s="12"/>
      <c r="M5" s="12"/>
      <c r="N5" s="12"/>
      <c r="O5" s="917" t="s">
        <v>533</v>
      </c>
      <c r="P5" s="12"/>
    </row>
    <row r="6" spans="1:66">
      <c r="A6" s="963" t="s">
        <v>1425</v>
      </c>
      <c r="B6" s="948" t="s">
        <v>308</v>
      </c>
      <c r="C6" s="948" t="s">
        <v>309</v>
      </c>
      <c r="D6" s="948" t="s">
        <v>767</v>
      </c>
      <c r="E6" s="949" t="s">
        <v>1044</v>
      </c>
      <c r="F6" s="950"/>
      <c r="G6" s="950"/>
      <c r="H6" s="950"/>
      <c r="I6" s="951"/>
      <c r="J6" s="947" t="s">
        <v>1428</v>
      </c>
      <c r="K6" s="947"/>
      <c r="L6" s="947"/>
      <c r="M6" s="947"/>
      <c r="N6" s="947"/>
      <c r="O6" s="947"/>
      <c r="P6" s="941" t="s">
        <v>53</v>
      </c>
      <c r="S6" s="959"/>
      <c r="T6" s="959"/>
      <c r="U6" s="959"/>
      <c r="V6" s="959"/>
    </row>
    <row r="7" spans="1:66">
      <c r="A7" s="964"/>
      <c r="B7" s="948"/>
      <c r="C7" s="948"/>
      <c r="D7" s="948"/>
      <c r="E7" s="952"/>
      <c r="F7" s="953"/>
      <c r="G7" s="953"/>
      <c r="H7" s="953"/>
      <c r="I7" s="954"/>
      <c r="J7" s="947"/>
      <c r="K7" s="947"/>
      <c r="L7" s="947"/>
      <c r="M7" s="947"/>
      <c r="N7" s="947"/>
      <c r="O7" s="947"/>
      <c r="P7" s="942"/>
    </row>
    <row r="8" spans="1:66" ht="7.5" customHeight="1">
      <c r="A8" s="964"/>
      <c r="B8" s="948"/>
      <c r="C8" s="948"/>
      <c r="D8" s="948"/>
      <c r="E8" s="952"/>
      <c r="F8" s="953"/>
      <c r="G8" s="953"/>
      <c r="H8" s="953"/>
      <c r="I8" s="954"/>
      <c r="J8" s="947"/>
      <c r="K8" s="947"/>
      <c r="L8" s="947"/>
      <c r="M8" s="947"/>
      <c r="N8" s="947"/>
      <c r="O8" s="947"/>
      <c r="P8" s="943"/>
      <c r="Q8" s="3"/>
      <c r="R8" s="326"/>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row>
    <row r="9" spans="1:66" ht="3" customHeight="1">
      <c r="A9" s="964"/>
      <c r="B9" s="948"/>
      <c r="C9" s="948"/>
      <c r="D9" s="948"/>
      <c r="E9" s="952"/>
      <c r="F9" s="953"/>
      <c r="G9" s="953"/>
      <c r="H9" s="953"/>
      <c r="I9" s="954"/>
      <c r="J9" s="947"/>
      <c r="K9" s="947"/>
      <c r="L9" s="947"/>
      <c r="M9" s="947"/>
      <c r="N9" s="947"/>
      <c r="O9" s="947"/>
      <c r="P9" s="943"/>
      <c r="Q9" s="3"/>
      <c r="R9" s="326"/>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row>
    <row r="10" spans="1:66" ht="9" customHeight="1">
      <c r="A10" s="964"/>
      <c r="B10" s="948"/>
      <c r="C10" s="948"/>
      <c r="D10" s="948"/>
      <c r="E10" s="952"/>
      <c r="F10" s="953"/>
      <c r="G10" s="953"/>
      <c r="H10" s="953"/>
      <c r="I10" s="954"/>
      <c r="J10" s="947"/>
      <c r="K10" s="947"/>
      <c r="L10" s="947"/>
      <c r="M10" s="947"/>
      <c r="N10" s="947"/>
      <c r="O10" s="947"/>
      <c r="P10" s="943"/>
      <c r="Q10" s="3"/>
      <c r="R10" s="326"/>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row>
    <row r="11" spans="1:66" hidden="1">
      <c r="A11" s="964"/>
      <c r="B11" s="948"/>
      <c r="C11" s="948"/>
      <c r="D11" s="948"/>
      <c r="E11" s="955"/>
      <c r="F11" s="956"/>
      <c r="G11" s="956"/>
      <c r="H11" s="956"/>
      <c r="I11" s="957"/>
      <c r="J11" s="947"/>
      <c r="K11" s="947"/>
      <c r="L11" s="947"/>
      <c r="M11" s="947"/>
      <c r="N11" s="947"/>
      <c r="O11" s="947"/>
      <c r="P11" s="943"/>
      <c r="Q11" s="3"/>
      <c r="R11" s="326"/>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row>
    <row r="12" spans="1:66">
      <c r="A12" s="964"/>
      <c r="B12" s="948"/>
      <c r="C12" s="948"/>
      <c r="D12" s="948"/>
      <c r="E12" s="940" t="s">
        <v>368</v>
      </c>
      <c r="F12" s="948" t="s">
        <v>1427</v>
      </c>
      <c r="G12" s="948" t="s">
        <v>369</v>
      </c>
      <c r="H12" s="948"/>
      <c r="I12" s="944" t="s">
        <v>1426</v>
      </c>
      <c r="J12" s="940" t="s">
        <v>368</v>
      </c>
      <c r="K12" s="948" t="s">
        <v>1007</v>
      </c>
      <c r="L12" s="948" t="s">
        <v>1427</v>
      </c>
      <c r="M12" s="948" t="s">
        <v>369</v>
      </c>
      <c r="N12" s="948"/>
      <c r="O12" s="944" t="s">
        <v>1426</v>
      </c>
      <c r="P12" s="942"/>
      <c r="S12" s="42"/>
      <c r="T12" s="42"/>
      <c r="U12" s="960"/>
      <c r="V12" s="960"/>
    </row>
    <row r="13" spans="1:66" ht="13.15" customHeight="1">
      <c r="A13" s="964"/>
      <c r="B13" s="948"/>
      <c r="C13" s="948"/>
      <c r="D13" s="948"/>
      <c r="E13" s="940"/>
      <c r="F13" s="948"/>
      <c r="G13" s="948" t="s">
        <v>381</v>
      </c>
      <c r="H13" s="922" t="s">
        <v>530</v>
      </c>
      <c r="I13" s="945"/>
      <c r="J13" s="940"/>
      <c r="K13" s="948"/>
      <c r="L13" s="948"/>
      <c r="M13" s="948" t="s">
        <v>381</v>
      </c>
      <c r="N13" s="922" t="s">
        <v>530</v>
      </c>
      <c r="O13" s="945"/>
      <c r="P13" s="942"/>
      <c r="S13" s="42"/>
      <c r="T13" s="42"/>
      <c r="U13" s="42"/>
      <c r="V13" s="42"/>
    </row>
    <row r="14" spans="1:66" ht="44.5" customHeight="1">
      <c r="A14" s="965"/>
      <c r="B14" s="948"/>
      <c r="C14" s="948"/>
      <c r="D14" s="948"/>
      <c r="E14" s="940"/>
      <c r="F14" s="948"/>
      <c r="G14" s="948"/>
      <c r="H14" s="922"/>
      <c r="I14" s="946"/>
      <c r="J14" s="940"/>
      <c r="K14" s="948"/>
      <c r="L14" s="948"/>
      <c r="M14" s="948"/>
      <c r="N14" s="922"/>
      <c r="O14" s="946"/>
      <c r="P14" s="942"/>
      <c r="S14" s="43"/>
      <c r="T14" s="43"/>
      <c r="U14" s="43"/>
      <c r="V14" s="43"/>
    </row>
    <row r="15" spans="1:66" s="61" customFormat="1">
      <c r="A15" s="98">
        <v>1</v>
      </c>
      <c r="B15" s="98">
        <v>2</v>
      </c>
      <c r="C15" s="98">
        <v>3</v>
      </c>
      <c r="D15" s="98">
        <v>4</v>
      </c>
      <c r="E15" s="98">
        <v>5</v>
      </c>
      <c r="F15" s="98">
        <v>6</v>
      </c>
      <c r="G15" s="98">
        <v>7</v>
      </c>
      <c r="H15" s="98">
        <v>8</v>
      </c>
      <c r="I15" s="98">
        <v>9</v>
      </c>
      <c r="J15" s="98">
        <v>10</v>
      </c>
      <c r="K15" s="98">
        <v>11</v>
      </c>
      <c r="L15" s="98">
        <v>12</v>
      </c>
      <c r="M15" s="98">
        <v>13</v>
      </c>
      <c r="N15" s="98">
        <v>14</v>
      </c>
      <c r="O15" s="98">
        <v>15</v>
      </c>
      <c r="P15" s="98">
        <v>16</v>
      </c>
      <c r="Q15" s="788"/>
      <c r="R15" s="327"/>
      <c r="S15" s="51"/>
      <c r="T15" s="51"/>
      <c r="U15" s="51"/>
      <c r="V15" s="51"/>
      <c r="W15" s="50"/>
      <c r="X15" s="52"/>
      <c r="Y15" s="52"/>
      <c r="Z15" s="52"/>
      <c r="AA15" s="52"/>
      <c r="AB15" s="52"/>
      <c r="AC15" s="52"/>
      <c r="AD15" s="52"/>
      <c r="AE15" s="52"/>
      <c r="AF15" s="52"/>
      <c r="AG15" s="52"/>
      <c r="AH15" s="52"/>
      <c r="AI15" s="52"/>
      <c r="AJ15" s="52"/>
      <c r="AK15" s="52"/>
      <c r="AL15" s="52"/>
      <c r="AM15" s="52"/>
      <c r="AN15" s="52"/>
      <c r="AO15" s="52"/>
      <c r="AP15" s="52"/>
      <c r="AQ15" s="52"/>
      <c r="AR15" s="52"/>
      <c r="AS15" s="53"/>
      <c r="AT15" s="53"/>
      <c r="AU15" s="53"/>
      <c r="AV15" s="53"/>
      <c r="AW15" s="53"/>
      <c r="AX15" s="53"/>
      <c r="AY15" s="53"/>
      <c r="AZ15" s="53"/>
      <c r="BA15" s="53"/>
      <c r="BB15" s="53"/>
      <c r="BC15" s="53"/>
      <c r="BD15" s="53"/>
      <c r="BE15" s="53"/>
      <c r="BF15" s="53"/>
      <c r="BG15" s="53"/>
      <c r="BH15" s="53"/>
      <c r="BI15" s="53"/>
      <c r="BJ15" s="53"/>
      <c r="BK15" s="53"/>
      <c r="BL15" s="53"/>
      <c r="BM15" s="53"/>
      <c r="BN15" s="53"/>
    </row>
    <row r="16" spans="1:66" s="61" customFormat="1" ht="123" hidden="1" customHeight="1">
      <c r="A16" s="221" t="s">
        <v>104</v>
      </c>
      <c r="B16" s="222" t="s">
        <v>105</v>
      </c>
      <c r="C16" s="127" t="s">
        <v>981</v>
      </c>
      <c r="D16" s="98" t="s">
        <v>573</v>
      </c>
      <c r="E16" s="272">
        <f>+F16+I16</f>
        <v>0</v>
      </c>
      <c r="F16" s="272">
        <f t="shared" ref="F16:O16" si="0">+F20+F18</f>
        <v>0</v>
      </c>
      <c r="G16" s="272">
        <f t="shared" si="0"/>
        <v>0</v>
      </c>
      <c r="H16" s="272">
        <f t="shared" si="0"/>
        <v>0</v>
      </c>
      <c r="I16" s="272">
        <f t="shared" si="0"/>
        <v>0</v>
      </c>
      <c r="J16" s="272">
        <f t="shared" si="0"/>
        <v>0</v>
      </c>
      <c r="K16" s="272">
        <f t="shared" si="0"/>
        <v>0</v>
      </c>
      <c r="L16" s="272">
        <f t="shared" si="0"/>
        <v>0</v>
      </c>
      <c r="M16" s="272">
        <f t="shared" si="0"/>
        <v>0</v>
      </c>
      <c r="N16" s="272">
        <f t="shared" si="0"/>
        <v>0</v>
      </c>
      <c r="O16" s="272">
        <f t="shared" si="0"/>
        <v>0</v>
      </c>
      <c r="P16" s="272">
        <f t="shared" ref="P16:P22" si="1">+E16+J16</f>
        <v>0</v>
      </c>
      <c r="Q16" s="793">
        <f>+P16</f>
        <v>0</v>
      </c>
      <c r="R16" s="327"/>
      <c r="S16" s="328"/>
      <c r="T16" s="51"/>
      <c r="U16" s="51"/>
      <c r="V16" s="51"/>
      <c r="W16" s="50"/>
      <c r="X16" s="52"/>
      <c r="Y16" s="52"/>
      <c r="Z16" s="52"/>
      <c r="AA16" s="52"/>
      <c r="AB16" s="52"/>
      <c r="AC16" s="52"/>
      <c r="AD16" s="52"/>
      <c r="AE16" s="52"/>
      <c r="AF16" s="52"/>
      <c r="AG16" s="52"/>
      <c r="AH16" s="52"/>
      <c r="AI16" s="52"/>
      <c r="AJ16" s="52"/>
      <c r="AK16" s="52"/>
      <c r="AL16" s="52"/>
      <c r="AM16" s="52"/>
      <c r="AN16" s="52"/>
      <c r="AO16" s="52"/>
      <c r="AP16" s="52"/>
      <c r="AQ16" s="52"/>
      <c r="AR16" s="52"/>
      <c r="AS16" s="53"/>
      <c r="AT16" s="53"/>
      <c r="AU16" s="53"/>
      <c r="AV16" s="53"/>
      <c r="AW16" s="53"/>
      <c r="AX16" s="53"/>
      <c r="AY16" s="53"/>
      <c r="AZ16" s="53"/>
      <c r="BA16" s="53"/>
      <c r="BB16" s="53"/>
      <c r="BC16" s="53"/>
      <c r="BD16" s="53"/>
      <c r="BE16" s="53"/>
      <c r="BF16" s="53"/>
      <c r="BG16" s="53"/>
      <c r="BH16" s="53"/>
      <c r="BI16" s="53"/>
      <c r="BJ16" s="53"/>
      <c r="BK16" s="53"/>
      <c r="BL16" s="53"/>
      <c r="BM16" s="53"/>
      <c r="BN16" s="53"/>
    </row>
    <row r="17" spans="1:66" s="61" customFormat="1" ht="23.5" hidden="1" customHeight="1">
      <c r="A17" s="98"/>
      <c r="B17" s="98"/>
      <c r="C17" s="98"/>
      <c r="D17" s="98" t="s">
        <v>753</v>
      </c>
      <c r="E17" s="272">
        <f t="shared" ref="E17:E31" si="2">+F17+I17</f>
        <v>0</v>
      </c>
      <c r="F17" s="272"/>
      <c r="G17" s="272"/>
      <c r="H17" s="272"/>
      <c r="I17" s="272"/>
      <c r="J17" s="272"/>
      <c r="K17" s="272"/>
      <c r="L17" s="272"/>
      <c r="M17" s="272"/>
      <c r="N17" s="272"/>
      <c r="O17" s="272"/>
      <c r="P17" s="272">
        <f t="shared" si="1"/>
        <v>0</v>
      </c>
      <c r="Q17" s="793"/>
      <c r="R17" s="327"/>
      <c r="S17" s="328"/>
      <c r="T17" s="51"/>
      <c r="U17" s="51"/>
      <c r="V17" s="51"/>
      <c r="W17" s="50"/>
      <c r="X17" s="52"/>
      <c r="Y17" s="52"/>
      <c r="Z17" s="52"/>
      <c r="AA17" s="52"/>
      <c r="AB17" s="52"/>
      <c r="AC17" s="52"/>
      <c r="AD17" s="52"/>
      <c r="AE17" s="52"/>
      <c r="AF17" s="52"/>
      <c r="AG17" s="52"/>
      <c r="AH17" s="52"/>
      <c r="AI17" s="52"/>
      <c r="AJ17" s="52"/>
      <c r="AK17" s="52"/>
      <c r="AL17" s="52"/>
      <c r="AM17" s="52"/>
      <c r="AN17" s="52"/>
      <c r="AO17" s="52"/>
      <c r="AP17" s="52"/>
      <c r="AQ17" s="52"/>
      <c r="AR17" s="52"/>
      <c r="AS17" s="53"/>
      <c r="AT17" s="53"/>
      <c r="AU17" s="53"/>
      <c r="AV17" s="53"/>
      <c r="AW17" s="53"/>
      <c r="AX17" s="53"/>
      <c r="AY17" s="53"/>
      <c r="AZ17" s="53"/>
      <c r="BA17" s="53"/>
      <c r="BB17" s="53"/>
      <c r="BC17" s="53"/>
      <c r="BD17" s="53"/>
      <c r="BE17" s="53"/>
      <c r="BF17" s="53"/>
      <c r="BG17" s="53"/>
      <c r="BH17" s="53"/>
      <c r="BI17" s="53"/>
      <c r="BJ17" s="53"/>
      <c r="BK17" s="53"/>
      <c r="BL17" s="53"/>
      <c r="BM17" s="53"/>
      <c r="BN17" s="53"/>
    </row>
    <row r="18" spans="1:66" s="61" customFormat="1" ht="27" hidden="1" customHeight="1">
      <c r="A18" s="98"/>
      <c r="B18" s="98"/>
      <c r="C18" s="98"/>
      <c r="D18" s="98" t="s">
        <v>1112</v>
      </c>
      <c r="E18" s="272">
        <f t="shared" si="2"/>
        <v>0</v>
      </c>
      <c r="F18" s="272"/>
      <c r="G18" s="272"/>
      <c r="H18" s="272"/>
      <c r="I18" s="272"/>
      <c r="J18" s="272">
        <f t="shared" ref="J18:J31" si="3">+L18+O18</f>
        <v>0</v>
      </c>
      <c r="K18" s="272"/>
      <c r="L18" s="272"/>
      <c r="M18" s="272"/>
      <c r="N18" s="272"/>
      <c r="O18" s="272"/>
      <c r="P18" s="272">
        <f t="shared" si="1"/>
        <v>0</v>
      </c>
      <c r="Q18" s="353">
        <f>+P18</f>
        <v>0</v>
      </c>
      <c r="R18" s="327"/>
      <c r="S18" s="328"/>
      <c r="T18" s="51"/>
      <c r="U18" s="51"/>
      <c r="V18" s="51"/>
      <c r="W18" s="50"/>
      <c r="X18" s="52"/>
      <c r="Y18" s="52"/>
      <c r="Z18" s="52"/>
      <c r="AA18" s="52"/>
      <c r="AB18" s="52"/>
      <c r="AC18" s="52"/>
      <c r="AD18" s="52"/>
      <c r="AE18" s="52"/>
      <c r="AF18" s="52"/>
      <c r="AG18" s="52"/>
      <c r="AH18" s="52"/>
      <c r="AI18" s="52"/>
      <c r="AJ18" s="52"/>
      <c r="AK18" s="52"/>
      <c r="AL18" s="52"/>
      <c r="AM18" s="52"/>
      <c r="AN18" s="52"/>
      <c r="AO18" s="52"/>
      <c r="AP18" s="52"/>
      <c r="AQ18" s="52"/>
      <c r="AR18" s="52"/>
      <c r="AS18" s="53"/>
      <c r="AT18" s="53"/>
      <c r="AU18" s="53"/>
      <c r="AV18" s="53"/>
      <c r="AW18" s="53"/>
      <c r="AX18" s="53"/>
      <c r="AY18" s="53"/>
      <c r="AZ18" s="53"/>
      <c r="BA18" s="53"/>
      <c r="BB18" s="53"/>
      <c r="BC18" s="53"/>
      <c r="BD18" s="53"/>
      <c r="BE18" s="53"/>
      <c r="BF18" s="53"/>
      <c r="BG18" s="53"/>
      <c r="BH18" s="53"/>
      <c r="BI18" s="53"/>
      <c r="BJ18" s="53"/>
      <c r="BK18" s="53"/>
      <c r="BL18" s="53"/>
      <c r="BM18" s="53"/>
      <c r="BN18" s="53"/>
    </row>
    <row r="19" spans="1:66" s="61" customFormat="1" ht="31" hidden="1">
      <c r="A19" s="98"/>
      <c r="B19" s="98"/>
      <c r="C19" s="98"/>
      <c r="D19" s="98" t="s">
        <v>479</v>
      </c>
      <c r="E19" s="218">
        <f t="shared" si="2"/>
        <v>0</v>
      </c>
      <c r="F19" s="218"/>
      <c r="G19" s="218"/>
      <c r="H19" s="218"/>
      <c r="I19" s="218"/>
      <c r="J19" s="218">
        <f t="shared" si="3"/>
        <v>0</v>
      </c>
      <c r="K19" s="218"/>
      <c r="L19" s="218"/>
      <c r="M19" s="218"/>
      <c r="N19" s="218"/>
      <c r="O19" s="218"/>
      <c r="P19" s="218">
        <f t="shared" si="1"/>
        <v>0</v>
      </c>
      <c r="Q19" s="353">
        <f>+P19</f>
        <v>0</v>
      </c>
      <c r="R19" s="50"/>
      <c r="S19" s="327"/>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61" customFormat="1" ht="31" hidden="1">
      <c r="A20" s="98"/>
      <c r="B20" s="98"/>
      <c r="C20" s="98"/>
      <c r="D20" s="98" t="s">
        <v>770</v>
      </c>
      <c r="E20" s="272">
        <f t="shared" si="2"/>
        <v>0</v>
      </c>
      <c r="F20" s="272"/>
      <c r="G20" s="272"/>
      <c r="H20" s="272"/>
      <c r="I20" s="272"/>
      <c r="J20" s="272">
        <f t="shared" si="3"/>
        <v>0</v>
      </c>
      <c r="K20" s="272"/>
      <c r="L20" s="272"/>
      <c r="M20" s="272"/>
      <c r="N20" s="272"/>
      <c r="O20" s="272"/>
      <c r="P20" s="272">
        <f t="shared" si="1"/>
        <v>0</v>
      </c>
      <c r="Q20" s="793">
        <f>+P20</f>
        <v>0</v>
      </c>
      <c r="R20" s="327"/>
      <c r="S20" s="328"/>
      <c r="T20" s="51"/>
      <c r="U20" s="51"/>
      <c r="V20" s="51"/>
      <c r="W20" s="50"/>
      <c r="X20" s="52"/>
      <c r="Y20" s="52"/>
      <c r="Z20" s="52"/>
      <c r="AA20" s="52"/>
      <c r="AB20" s="52"/>
      <c r="AC20" s="52"/>
      <c r="AD20" s="52"/>
      <c r="AE20" s="52"/>
      <c r="AF20" s="52"/>
      <c r="AG20" s="52"/>
      <c r="AH20" s="52"/>
      <c r="AI20" s="52"/>
      <c r="AJ20" s="52"/>
      <c r="AK20" s="52"/>
      <c r="AL20" s="52"/>
      <c r="AM20" s="52"/>
      <c r="AN20" s="52"/>
      <c r="AO20" s="52"/>
      <c r="AP20" s="52"/>
      <c r="AQ20" s="52"/>
      <c r="AR20" s="52"/>
      <c r="AS20" s="53"/>
      <c r="AT20" s="53"/>
      <c r="AU20" s="53"/>
      <c r="AV20" s="53"/>
      <c r="AW20" s="53"/>
      <c r="AX20" s="53"/>
      <c r="AY20" s="53"/>
      <c r="AZ20" s="53"/>
      <c r="BA20" s="53"/>
      <c r="BB20" s="53"/>
      <c r="BC20" s="53"/>
      <c r="BD20" s="53"/>
      <c r="BE20" s="53"/>
      <c r="BF20" s="53"/>
      <c r="BG20" s="53"/>
      <c r="BH20" s="53"/>
      <c r="BI20" s="53"/>
      <c r="BJ20" s="53"/>
      <c r="BK20" s="53"/>
      <c r="BL20" s="53"/>
      <c r="BM20" s="53"/>
      <c r="BN20" s="53"/>
    </row>
    <row r="21" spans="1:66" s="61" customFormat="1" ht="45.65" hidden="1" customHeight="1">
      <c r="A21" s="217" t="s">
        <v>1353</v>
      </c>
      <c r="B21" s="222" t="s">
        <v>1449</v>
      </c>
      <c r="C21" s="98" t="s">
        <v>1354</v>
      </c>
      <c r="D21" s="98" t="s">
        <v>1355</v>
      </c>
      <c r="E21" s="272">
        <f t="shared" si="2"/>
        <v>0</v>
      </c>
      <c r="F21" s="272"/>
      <c r="G21" s="272"/>
      <c r="H21" s="272"/>
      <c r="I21" s="272"/>
      <c r="J21" s="272">
        <f t="shared" si="3"/>
        <v>0</v>
      </c>
      <c r="K21" s="272"/>
      <c r="L21" s="272"/>
      <c r="M21" s="272"/>
      <c r="N21" s="272"/>
      <c r="O21" s="272"/>
      <c r="P21" s="272">
        <f t="shared" si="1"/>
        <v>0</v>
      </c>
      <c r="Q21" s="353">
        <f>+P21</f>
        <v>0</v>
      </c>
      <c r="R21" s="327"/>
      <c r="S21" s="328"/>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1" customFormat="1" ht="17.5" hidden="1">
      <c r="A22" s="217" t="s">
        <v>574</v>
      </c>
      <c r="B22" s="222" t="s">
        <v>575</v>
      </c>
      <c r="C22" s="217" t="s">
        <v>1369</v>
      </c>
      <c r="D22" s="98" t="s">
        <v>642</v>
      </c>
      <c r="E22" s="218">
        <f t="shared" si="2"/>
        <v>0</v>
      </c>
      <c r="F22" s="218"/>
      <c r="G22" s="218"/>
      <c r="H22" s="218"/>
      <c r="I22" s="218"/>
      <c r="J22" s="218">
        <f t="shared" si="3"/>
        <v>0</v>
      </c>
      <c r="K22" s="218"/>
      <c r="L22" s="218"/>
      <c r="M22" s="218"/>
      <c r="N22" s="218"/>
      <c r="O22" s="218"/>
      <c r="P22" s="218">
        <f t="shared" si="1"/>
        <v>0</v>
      </c>
      <c r="Q22" s="789">
        <f t="shared" ref="Q22:Q96" si="4">+P22</f>
        <v>0</v>
      </c>
      <c r="R22" s="50"/>
      <c r="S22" s="328">
        <v>850000</v>
      </c>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1" customFormat="1" ht="77.5" hidden="1">
      <c r="A23" s="217" t="s">
        <v>267</v>
      </c>
      <c r="B23" s="1">
        <v>6020</v>
      </c>
      <c r="C23" s="217" t="s">
        <v>1026</v>
      </c>
      <c r="D23" s="98" t="s">
        <v>1041</v>
      </c>
      <c r="E23" s="218">
        <f t="shared" ref="E23:E29" si="5">+F23+I23</f>
        <v>0</v>
      </c>
      <c r="F23" s="218"/>
      <c r="G23" s="218"/>
      <c r="H23" s="218"/>
      <c r="I23" s="218"/>
      <c r="J23" s="218">
        <f t="shared" ref="J23:J29" si="6">+L23+O23</f>
        <v>0</v>
      </c>
      <c r="K23" s="218"/>
      <c r="L23" s="218"/>
      <c r="M23" s="218"/>
      <c r="N23" s="218"/>
      <c r="O23" s="218"/>
      <c r="P23" s="218">
        <f t="shared" ref="P23:P29" si="7">+E23+J23</f>
        <v>0</v>
      </c>
      <c r="Q23" s="789">
        <f>+P23</f>
        <v>0</v>
      </c>
      <c r="R23" s="50"/>
      <c r="S23" s="327"/>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1" customFormat="1" ht="43.9" hidden="1" customHeight="1">
      <c r="A24" s="117" t="s">
        <v>269</v>
      </c>
      <c r="B24" s="117" t="s">
        <v>614</v>
      </c>
      <c r="C24" s="117" t="s">
        <v>1356</v>
      </c>
      <c r="D24" s="98" t="s">
        <v>939</v>
      </c>
      <c r="E24" s="218">
        <f t="shared" si="5"/>
        <v>0</v>
      </c>
      <c r="F24" s="218"/>
      <c r="G24" s="218"/>
      <c r="H24" s="218"/>
      <c r="I24" s="218"/>
      <c r="J24" s="272">
        <f t="shared" si="6"/>
        <v>0</v>
      </c>
      <c r="K24" s="218"/>
      <c r="L24" s="218"/>
      <c r="M24" s="218"/>
      <c r="N24" s="218"/>
      <c r="O24" s="272"/>
      <c r="P24" s="272">
        <f t="shared" si="7"/>
        <v>0</v>
      </c>
      <c r="Q24" s="789">
        <f>+P24</f>
        <v>0</v>
      </c>
      <c r="R24" s="50"/>
      <c r="S24" s="328">
        <v>1313826700</v>
      </c>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1" customFormat="1" ht="41.5" hidden="1" customHeight="1">
      <c r="A25" s="117" t="s">
        <v>343</v>
      </c>
      <c r="B25" s="121" t="s">
        <v>829</v>
      </c>
      <c r="C25" s="121" t="s">
        <v>463</v>
      </c>
      <c r="D25" s="283" t="s">
        <v>1196</v>
      </c>
      <c r="E25" s="272">
        <f>+F25+I25</f>
        <v>0</v>
      </c>
      <c r="F25" s="272"/>
      <c r="G25" s="272"/>
      <c r="H25" s="272"/>
      <c r="I25" s="272"/>
      <c r="J25" s="272">
        <f>+L25+O25</f>
        <v>0</v>
      </c>
      <c r="K25" s="272"/>
      <c r="L25" s="272"/>
      <c r="M25" s="272"/>
      <c r="N25" s="272"/>
      <c r="O25" s="272"/>
      <c r="P25" s="272">
        <f>+E25+J25</f>
        <v>0</v>
      </c>
      <c r="Q25" s="789"/>
      <c r="R25" s="50"/>
      <c r="S25" s="325"/>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1" customFormat="1" ht="31" hidden="1">
      <c r="A26" s="117" t="s">
        <v>1162</v>
      </c>
      <c r="B26" s="117" t="s">
        <v>1161</v>
      </c>
      <c r="C26" s="117" t="s">
        <v>1160</v>
      </c>
      <c r="D26" s="98" t="s">
        <v>1076</v>
      </c>
      <c r="E26" s="218">
        <f t="shared" si="5"/>
        <v>0</v>
      </c>
      <c r="F26" s="218"/>
      <c r="G26" s="218"/>
      <c r="H26" s="218"/>
      <c r="I26" s="218"/>
      <c r="J26" s="218">
        <f t="shared" si="6"/>
        <v>0</v>
      </c>
      <c r="K26" s="218"/>
      <c r="L26" s="218"/>
      <c r="M26" s="218"/>
      <c r="N26" s="218"/>
      <c r="O26" s="218">
        <f>300000-300000</f>
        <v>0</v>
      </c>
      <c r="P26" s="218">
        <f t="shared" si="7"/>
        <v>0</v>
      </c>
      <c r="Q26" s="789">
        <f>+P26</f>
        <v>0</v>
      </c>
      <c r="R26" s="50"/>
      <c r="S26" s="325"/>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1" customFormat="1" ht="41.5" hidden="1" customHeight="1">
      <c r="A27" s="117" t="s">
        <v>519</v>
      </c>
      <c r="B27" s="117" t="s">
        <v>518</v>
      </c>
      <c r="C27" s="117" t="s">
        <v>397</v>
      </c>
      <c r="D27" s="98" t="s">
        <v>633</v>
      </c>
      <c r="E27" s="272">
        <f t="shared" si="5"/>
        <v>0</v>
      </c>
      <c r="F27" s="272"/>
      <c r="G27" s="218"/>
      <c r="H27" s="218"/>
      <c r="I27" s="218"/>
      <c r="J27" s="218">
        <f t="shared" si="6"/>
        <v>0</v>
      </c>
      <c r="K27" s="218"/>
      <c r="L27" s="218"/>
      <c r="M27" s="218"/>
      <c r="N27" s="218"/>
      <c r="O27" s="218">
        <f>300000-300000</f>
        <v>0</v>
      </c>
      <c r="P27" s="272">
        <f t="shared" si="7"/>
        <v>0</v>
      </c>
      <c r="Q27" s="353">
        <f>+P27</f>
        <v>0</v>
      </c>
      <c r="R27" s="327"/>
      <c r="S27" s="328"/>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1" customFormat="1" ht="43.15" hidden="1" customHeight="1">
      <c r="A28" s="117" t="s">
        <v>83</v>
      </c>
      <c r="B28" s="117" t="s">
        <v>517</v>
      </c>
      <c r="C28" s="117" t="s">
        <v>845</v>
      </c>
      <c r="D28" s="98" t="s">
        <v>1410</v>
      </c>
      <c r="E28" s="272">
        <f t="shared" si="5"/>
        <v>0</v>
      </c>
      <c r="F28" s="272"/>
      <c r="G28" s="272"/>
      <c r="H28" s="272"/>
      <c r="I28" s="272"/>
      <c r="J28" s="272">
        <f t="shared" si="6"/>
        <v>0</v>
      </c>
      <c r="K28" s="272"/>
      <c r="L28" s="272"/>
      <c r="M28" s="272"/>
      <c r="N28" s="272"/>
      <c r="O28" s="272"/>
      <c r="P28" s="272">
        <f t="shared" si="7"/>
        <v>0</v>
      </c>
      <c r="Q28" s="353">
        <f>+P28</f>
        <v>0</v>
      </c>
      <c r="R28" s="50"/>
      <c r="S28" s="325"/>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1" customFormat="1" ht="28" hidden="1">
      <c r="A29" s="127" t="s">
        <v>1042</v>
      </c>
      <c r="B29" s="127" t="s">
        <v>1043</v>
      </c>
      <c r="C29" s="127" t="s">
        <v>579</v>
      </c>
      <c r="D29" s="238" t="s">
        <v>1454</v>
      </c>
      <c r="E29" s="272">
        <f t="shared" si="5"/>
        <v>0</v>
      </c>
      <c r="F29" s="272">
        <f>50000-50000</f>
        <v>0</v>
      </c>
      <c r="G29" s="218"/>
      <c r="H29" s="218"/>
      <c r="I29" s="218"/>
      <c r="J29" s="218">
        <f t="shared" si="6"/>
        <v>0</v>
      </c>
      <c r="K29" s="218"/>
      <c r="L29" s="218"/>
      <c r="M29" s="218"/>
      <c r="N29" s="218"/>
      <c r="O29" s="218"/>
      <c r="P29" s="132">
        <f t="shared" si="7"/>
        <v>0</v>
      </c>
      <c r="Q29" s="789">
        <f t="shared" si="4"/>
        <v>0</v>
      </c>
      <c r="R29" s="50"/>
      <c r="S29" s="325"/>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1" customFormat="1" ht="46.5" hidden="1">
      <c r="A30" s="221" t="s">
        <v>643</v>
      </c>
      <c r="B30" s="1">
        <v>8110</v>
      </c>
      <c r="C30" s="221" t="s">
        <v>704</v>
      </c>
      <c r="D30" s="98" t="s">
        <v>264</v>
      </c>
      <c r="E30" s="218">
        <f t="shared" si="2"/>
        <v>0</v>
      </c>
      <c r="F30" s="218"/>
      <c r="G30" s="218"/>
      <c r="H30" s="218"/>
      <c r="I30" s="218"/>
      <c r="J30" s="218">
        <f t="shared" si="3"/>
        <v>0</v>
      </c>
      <c r="K30" s="218"/>
      <c r="L30" s="218"/>
      <c r="M30" s="218"/>
      <c r="N30" s="218"/>
      <c r="O30" s="218"/>
      <c r="P30" s="218">
        <f>+E30+J30</f>
        <v>0</v>
      </c>
      <c r="Q30" s="789">
        <f t="shared" si="4"/>
        <v>0</v>
      </c>
      <c r="R30" s="50"/>
      <c r="S30" s="325"/>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1" customFormat="1" ht="62" hidden="1">
      <c r="A31" s="117" t="s">
        <v>265</v>
      </c>
      <c r="B31" s="98">
        <v>9800</v>
      </c>
      <c r="C31" s="98" t="s">
        <v>906</v>
      </c>
      <c r="D31" s="98" t="s">
        <v>705</v>
      </c>
      <c r="E31" s="218">
        <f t="shared" si="2"/>
        <v>0</v>
      </c>
      <c r="F31" s="218"/>
      <c r="G31" s="218"/>
      <c r="H31" s="218"/>
      <c r="I31" s="218"/>
      <c r="J31" s="218">
        <f t="shared" si="3"/>
        <v>0</v>
      </c>
      <c r="K31" s="218"/>
      <c r="L31" s="218"/>
      <c r="M31" s="218"/>
      <c r="N31" s="218"/>
      <c r="O31" s="218"/>
      <c r="P31" s="218">
        <f>+E31+J31</f>
        <v>0</v>
      </c>
      <c r="Q31" s="789">
        <f t="shared" si="4"/>
        <v>0</v>
      </c>
      <c r="R31" s="50"/>
      <c r="S31" s="325"/>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1" customFormat="1" ht="47.25" hidden="1" customHeight="1">
      <c r="A32" s="273" t="s">
        <v>1214</v>
      </c>
      <c r="B32" s="273" t="s">
        <v>373</v>
      </c>
      <c r="C32" s="273"/>
      <c r="D32" s="299" t="s">
        <v>1212</v>
      </c>
      <c r="E32" s="183">
        <f t="shared" ref="E32:O32" si="8">SUM(E33:E52)-E50-E51-E49</f>
        <v>0</v>
      </c>
      <c r="F32" s="183">
        <f t="shared" si="8"/>
        <v>0</v>
      </c>
      <c r="G32" s="183">
        <f t="shared" si="8"/>
        <v>0</v>
      </c>
      <c r="H32" s="183">
        <f t="shared" si="8"/>
        <v>0</v>
      </c>
      <c r="I32" s="183">
        <f t="shared" si="8"/>
        <v>0</v>
      </c>
      <c r="J32" s="183">
        <f t="shared" si="8"/>
        <v>0</v>
      </c>
      <c r="K32" s="183">
        <f>SUM(K33:K52)-K50-K51-K49</f>
        <v>0</v>
      </c>
      <c r="L32" s="183">
        <f t="shared" si="8"/>
        <v>0</v>
      </c>
      <c r="M32" s="183">
        <f t="shared" si="8"/>
        <v>0</v>
      </c>
      <c r="N32" s="183">
        <f t="shared" si="8"/>
        <v>0</v>
      </c>
      <c r="O32" s="183">
        <f t="shared" si="8"/>
        <v>0</v>
      </c>
      <c r="P32" s="183">
        <f>+E32+J32</f>
        <v>0</v>
      </c>
      <c r="Q32" s="794">
        <f t="shared" si="4"/>
        <v>0</v>
      </c>
      <c r="R32" s="328">
        <v>2000000</v>
      </c>
      <c r="S32" s="328">
        <f>+R32-P32</f>
        <v>2000000</v>
      </c>
      <c r="T32" s="330"/>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1" customFormat="1" ht="23" hidden="1">
      <c r="A33" s="122"/>
      <c r="B33" s="122" t="s">
        <v>1403</v>
      </c>
      <c r="C33" s="122"/>
      <c r="D33" s="239" t="s">
        <v>370</v>
      </c>
      <c r="E33" s="131">
        <f t="shared" ref="E33:E61" si="9">+F33+I33</f>
        <v>0</v>
      </c>
      <c r="F33" s="131"/>
      <c r="G33" s="131">
        <f>5738.6-5738.6</f>
        <v>0</v>
      </c>
      <c r="H33" s="131">
        <f>137-137</f>
        <v>0</v>
      </c>
      <c r="I33" s="131"/>
      <c r="J33" s="131">
        <f>+L33+O33</f>
        <v>0</v>
      </c>
      <c r="K33" s="131"/>
      <c r="L33" s="131"/>
      <c r="M33" s="131"/>
      <c r="N33" s="131"/>
      <c r="O33" s="131"/>
      <c r="P33" s="131">
        <f t="shared" ref="P33:P47" si="10">+E33+J33</f>
        <v>0</v>
      </c>
      <c r="Q33" s="789">
        <f t="shared" si="4"/>
        <v>0</v>
      </c>
      <c r="R33" s="50"/>
      <c r="S33" s="325"/>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1" customFormat="1" ht="23" hidden="1">
      <c r="A34" s="122"/>
      <c r="B34" s="122" t="s">
        <v>372</v>
      </c>
      <c r="C34" s="122"/>
      <c r="D34" s="239" t="s">
        <v>61</v>
      </c>
      <c r="E34" s="131">
        <f t="shared" si="9"/>
        <v>0</v>
      </c>
      <c r="F34" s="131"/>
      <c r="G34" s="131">
        <f>148+138.1-286.1</f>
        <v>0</v>
      </c>
      <c r="H34" s="131">
        <f>11.5+16-27.5</f>
        <v>0</v>
      </c>
      <c r="I34" s="131"/>
      <c r="J34" s="131">
        <f>+L34+O34</f>
        <v>0</v>
      </c>
      <c r="K34" s="131"/>
      <c r="L34" s="131"/>
      <c r="M34" s="131"/>
      <c r="N34" s="131"/>
      <c r="O34" s="131"/>
      <c r="P34" s="131">
        <f t="shared" si="10"/>
        <v>0</v>
      </c>
      <c r="Q34" s="789">
        <f t="shared" si="4"/>
        <v>0</v>
      </c>
      <c r="R34" s="50"/>
      <c r="S34" s="325"/>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1" customFormat="1" hidden="1">
      <c r="A35" s="122"/>
      <c r="B35" s="122" t="s">
        <v>1404</v>
      </c>
      <c r="C35" s="122"/>
      <c r="D35" s="239" t="s">
        <v>1319</v>
      </c>
      <c r="E35" s="131">
        <f t="shared" si="9"/>
        <v>0</v>
      </c>
      <c r="F35" s="131"/>
      <c r="G35" s="131">
        <f>273.6+151-424.6</f>
        <v>0</v>
      </c>
      <c r="H35" s="131">
        <f>3+14.5-17.5</f>
        <v>0</v>
      </c>
      <c r="I35" s="131"/>
      <c r="J35" s="131"/>
      <c r="K35" s="131"/>
      <c r="L35" s="131"/>
      <c r="M35" s="131"/>
      <c r="N35" s="131"/>
      <c r="O35" s="131"/>
      <c r="P35" s="131">
        <f t="shared" si="10"/>
        <v>0</v>
      </c>
      <c r="Q35" s="789">
        <f t="shared" si="4"/>
        <v>0</v>
      </c>
      <c r="R35" s="50"/>
      <c r="S35" s="326"/>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1" customFormat="1" hidden="1">
      <c r="A36" s="122"/>
      <c r="B36" s="122" t="s">
        <v>706</v>
      </c>
      <c r="C36" s="122"/>
      <c r="D36" s="239" t="s">
        <v>371</v>
      </c>
      <c r="E36" s="131">
        <f t="shared" si="9"/>
        <v>0</v>
      </c>
      <c r="F36" s="131"/>
      <c r="G36" s="131"/>
      <c r="H36" s="131"/>
      <c r="I36" s="131"/>
      <c r="J36" s="131">
        <f>+L36+O36</f>
        <v>0</v>
      </c>
      <c r="K36" s="131">
        <f>361.9-361.9</f>
        <v>0</v>
      </c>
      <c r="L36" s="131">
        <f>361.9-361.9</f>
        <v>0</v>
      </c>
      <c r="M36" s="131"/>
      <c r="N36" s="131"/>
      <c r="O36" s="131">
        <f>8-8</f>
        <v>0</v>
      </c>
      <c r="P36" s="131">
        <f t="shared" si="10"/>
        <v>0</v>
      </c>
      <c r="Q36" s="789">
        <f t="shared" si="4"/>
        <v>0</v>
      </c>
      <c r="R36" s="50"/>
      <c r="S36" s="326"/>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1" customFormat="1" ht="17.5" hidden="1">
      <c r="A37" s="122"/>
      <c r="B37" s="122" t="s">
        <v>707</v>
      </c>
      <c r="C37" s="122"/>
      <c r="D37" s="239" t="s">
        <v>1104</v>
      </c>
      <c r="E37" s="131">
        <f t="shared" si="9"/>
        <v>0</v>
      </c>
      <c r="F37" s="131"/>
      <c r="G37" s="131"/>
      <c r="H37" s="131"/>
      <c r="I37" s="131"/>
      <c r="J37" s="131"/>
      <c r="K37" s="131"/>
      <c r="L37" s="131"/>
      <c r="M37" s="131"/>
      <c r="N37" s="131"/>
      <c r="O37" s="131"/>
      <c r="P37" s="131">
        <f t="shared" si="10"/>
        <v>0</v>
      </c>
      <c r="Q37" s="789">
        <f t="shared" si="4"/>
        <v>0</v>
      </c>
      <c r="R37" s="50"/>
      <c r="S37" s="328">
        <v>1255458200</v>
      </c>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1" customFormat="1" hidden="1">
      <c r="A38" s="122"/>
      <c r="B38" s="122" t="s">
        <v>1320</v>
      </c>
      <c r="C38" s="122"/>
      <c r="D38" s="239" t="s">
        <v>1228</v>
      </c>
      <c r="E38" s="131">
        <f t="shared" si="9"/>
        <v>0</v>
      </c>
      <c r="F38" s="131"/>
      <c r="G38" s="131"/>
      <c r="H38" s="131"/>
      <c r="I38" s="131"/>
      <c r="J38" s="131"/>
      <c r="K38" s="131"/>
      <c r="L38" s="131"/>
      <c r="M38" s="131"/>
      <c r="N38" s="131"/>
      <c r="O38" s="131"/>
      <c r="P38" s="131">
        <f t="shared" si="10"/>
        <v>0</v>
      </c>
      <c r="Q38" s="789">
        <f t="shared" si="4"/>
        <v>0</v>
      </c>
      <c r="R38" s="50"/>
      <c r="S38" s="325"/>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1" customFormat="1" hidden="1">
      <c r="A39" s="122"/>
      <c r="B39" s="122" t="s">
        <v>260</v>
      </c>
      <c r="C39" s="122"/>
      <c r="D39" s="239" t="s">
        <v>73</v>
      </c>
      <c r="E39" s="131">
        <f t="shared" si="9"/>
        <v>0</v>
      </c>
      <c r="F39" s="131"/>
      <c r="G39" s="131"/>
      <c r="H39" s="131"/>
      <c r="I39" s="131"/>
      <c r="J39" s="131">
        <f t="shared" ref="J39:J47" si="11">+L39+O39</f>
        <v>0</v>
      </c>
      <c r="K39" s="131"/>
      <c r="L39" s="131"/>
      <c r="M39" s="131"/>
      <c r="N39" s="131"/>
      <c r="O39" s="131"/>
      <c r="P39" s="131">
        <f t="shared" si="10"/>
        <v>0</v>
      </c>
      <c r="Q39" s="789">
        <f t="shared" si="4"/>
        <v>0</v>
      </c>
      <c r="R39" s="50"/>
      <c r="S39" s="325"/>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1" customFormat="1" hidden="1">
      <c r="A40" s="122"/>
      <c r="B40" s="122" t="s">
        <v>1213</v>
      </c>
      <c r="C40" s="122"/>
      <c r="D40" s="239" t="s">
        <v>1056</v>
      </c>
      <c r="E40" s="131">
        <f t="shared" si="9"/>
        <v>0</v>
      </c>
      <c r="F40" s="131"/>
      <c r="G40" s="131"/>
      <c r="H40" s="131"/>
      <c r="I40" s="131"/>
      <c r="J40" s="131">
        <f t="shared" si="11"/>
        <v>0</v>
      </c>
      <c r="K40" s="131"/>
      <c r="L40" s="131"/>
      <c r="M40" s="131"/>
      <c r="N40" s="131"/>
      <c r="O40" s="131"/>
      <c r="P40" s="131">
        <f t="shared" si="10"/>
        <v>0</v>
      </c>
      <c r="Q40" s="789">
        <f t="shared" si="4"/>
        <v>0</v>
      </c>
      <c r="R40" s="50"/>
      <c r="S40" s="325"/>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1" customFormat="1" ht="23" hidden="1">
      <c r="A41" s="122"/>
      <c r="B41" s="122" t="s">
        <v>1307</v>
      </c>
      <c r="C41" s="122"/>
      <c r="D41" s="239" t="s">
        <v>915</v>
      </c>
      <c r="E41" s="131">
        <f t="shared" si="9"/>
        <v>0</v>
      </c>
      <c r="F41" s="131"/>
      <c r="G41" s="131"/>
      <c r="H41" s="131"/>
      <c r="I41" s="131"/>
      <c r="J41" s="131">
        <f t="shared" si="11"/>
        <v>0</v>
      </c>
      <c r="K41" s="131"/>
      <c r="L41" s="131"/>
      <c r="M41" s="131"/>
      <c r="N41" s="131"/>
      <c r="O41" s="131"/>
      <c r="P41" s="131">
        <f t="shared" si="10"/>
        <v>0</v>
      </c>
      <c r="Q41" s="789">
        <f t="shared" si="4"/>
        <v>0</v>
      </c>
      <c r="R41" s="50"/>
      <c r="S41" s="325"/>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1" customFormat="1" ht="40.15" hidden="1" customHeight="1">
      <c r="A42" s="217" t="s">
        <v>899</v>
      </c>
      <c r="B42" s="222" t="s">
        <v>1449</v>
      </c>
      <c r="C42" s="98" t="s">
        <v>1354</v>
      </c>
      <c r="D42" s="98" t="s">
        <v>1355</v>
      </c>
      <c r="E42" s="192">
        <f t="shared" si="9"/>
        <v>0</v>
      </c>
      <c r="F42" s="192"/>
      <c r="G42" s="192"/>
      <c r="H42" s="192"/>
      <c r="I42" s="192"/>
      <c r="J42" s="192">
        <f>+L42+O42</f>
        <v>0</v>
      </c>
      <c r="K42" s="192"/>
      <c r="L42" s="192"/>
      <c r="M42" s="192"/>
      <c r="N42" s="192"/>
      <c r="O42" s="192"/>
      <c r="P42" s="192">
        <f>+E42+J42</f>
        <v>0</v>
      </c>
      <c r="Q42" s="789">
        <f t="shared" si="4"/>
        <v>0</v>
      </c>
      <c r="R42" s="327"/>
      <c r="S42" s="328"/>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1" customFormat="1" ht="52.9" hidden="1" customHeight="1">
      <c r="A43" s="117" t="s">
        <v>344</v>
      </c>
      <c r="B43" s="127" t="s">
        <v>654</v>
      </c>
      <c r="C43" s="127" t="s">
        <v>1072</v>
      </c>
      <c r="D43" s="238" t="s">
        <v>903</v>
      </c>
      <c r="E43" s="103">
        <f t="shared" si="9"/>
        <v>0</v>
      </c>
      <c r="F43" s="103">
        <f>500000-500000</f>
        <v>0</v>
      </c>
      <c r="G43" s="103"/>
      <c r="H43" s="103"/>
      <c r="I43" s="103"/>
      <c r="J43" s="103">
        <f t="shared" si="11"/>
        <v>0</v>
      </c>
      <c r="K43" s="103"/>
      <c r="L43" s="103"/>
      <c r="M43" s="103"/>
      <c r="N43" s="103"/>
      <c r="O43" s="103"/>
      <c r="P43" s="103">
        <f t="shared" si="10"/>
        <v>0</v>
      </c>
      <c r="Q43" s="789">
        <f t="shared" si="4"/>
        <v>0</v>
      </c>
      <c r="R43" s="50"/>
      <c r="S43" s="325"/>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1" customFormat="1" ht="67.5" hidden="1">
      <c r="A44" s="122"/>
      <c r="B44" s="119" t="s">
        <v>1335</v>
      </c>
      <c r="C44" s="119"/>
      <c r="D44" s="240" t="s">
        <v>379</v>
      </c>
      <c r="E44" s="109">
        <f t="shared" si="9"/>
        <v>0</v>
      </c>
      <c r="F44" s="109"/>
      <c r="G44" s="109"/>
      <c r="H44" s="109"/>
      <c r="I44" s="109"/>
      <c r="J44" s="109">
        <f t="shared" si="11"/>
        <v>0</v>
      </c>
      <c r="K44" s="109"/>
      <c r="L44" s="109"/>
      <c r="M44" s="109"/>
      <c r="N44" s="109"/>
      <c r="O44" s="109"/>
      <c r="P44" s="109">
        <f t="shared" si="10"/>
        <v>0</v>
      </c>
      <c r="Q44" s="789">
        <f t="shared" si="4"/>
        <v>0</v>
      </c>
      <c r="R44" s="50"/>
      <c r="S44" s="325"/>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1" customFormat="1" ht="29.5" hidden="1" customHeight="1">
      <c r="A45" s="117" t="s">
        <v>695</v>
      </c>
      <c r="B45" s="121" t="s">
        <v>89</v>
      </c>
      <c r="C45" s="121" t="s">
        <v>88</v>
      </c>
      <c r="D45" s="283" t="s">
        <v>194</v>
      </c>
      <c r="E45" s="103">
        <f t="shared" si="9"/>
        <v>0</v>
      </c>
      <c r="F45" s="103"/>
      <c r="G45" s="103"/>
      <c r="H45" s="103"/>
      <c r="I45" s="103"/>
      <c r="J45" s="103">
        <f t="shared" si="11"/>
        <v>0</v>
      </c>
      <c r="K45" s="103"/>
      <c r="L45" s="103"/>
      <c r="M45" s="103"/>
      <c r="N45" s="103"/>
      <c r="O45" s="103"/>
      <c r="P45" s="103">
        <f t="shared" si="10"/>
        <v>0</v>
      </c>
      <c r="Q45" s="789">
        <f t="shared" si="4"/>
        <v>0</v>
      </c>
      <c r="R45" s="50"/>
      <c r="S45" s="325"/>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1" customFormat="1" ht="41.5" hidden="1" customHeight="1">
      <c r="A46" s="117" t="s">
        <v>697</v>
      </c>
      <c r="B46" s="121" t="s">
        <v>829</v>
      </c>
      <c r="C46" s="121" t="s">
        <v>463</v>
      </c>
      <c r="D46" s="283" t="s">
        <v>1196</v>
      </c>
      <c r="E46" s="103">
        <f>+F46+I46</f>
        <v>0</v>
      </c>
      <c r="F46" s="103"/>
      <c r="G46" s="103"/>
      <c r="H46" s="103"/>
      <c r="I46" s="103"/>
      <c r="J46" s="103">
        <f>+L46+O46</f>
        <v>0</v>
      </c>
      <c r="K46" s="103"/>
      <c r="L46" s="103"/>
      <c r="M46" s="103"/>
      <c r="N46" s="103"/>
      <c r="O46" s="103"/>
      <c r="P46" s="103">
        <f>+E46+J46</f>
        <v>0</v>
      </c>
      <c r="Q46" s="789">
        <f t="shared" si="4"/>
        <v>0</v>
      </c>
      <c r="R46" s="50"/>
      <c r="S46" s="325"/>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1" customFormat="1" ht="78" hidden="1" customHeight="1">
      <c r="A47" s="121" t="s">
        <v>696</v>
      </c>
      <c r="B47" s="121" t="s">
        <v>90</v>
      </c>
      <c r="C47" s="121" t="s">
        <v>906</v>
      </c>
      <c r="D47" s="178" t="s">
        <v>705</v>
      </c>
      <c r="E47" s="103">
        <f t="shared" si="9"/>
        <v>0</v>
      </c>
      <c r="F47" s="103"/>
      <c r="G47" s="103"/>
      <c r="H47" s="103"/>
      <c r="I47" s="103"/>
      <c r="J47" s="103">
        <f t="shared" si="11"/>
        <v>0</v>
      </c>
      <c r="K47" s="103"/>
      <c r="L47" s="103"/>
      <c r="M47" s="103"/>
      <c r="N47" s="103"/>
      <c r="O47" s="103"/>
      <c r="P47" s="103">
        <f t="shared" si="10"/>
        <v>0</v>
      </c>
      <c r="Q47" s="794">
        <f t="shared" si="4"/>
        <v>0</v>
      </c>
      <c r="R47" s="50"/>
      <c r="S47" s="325"/>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1" customFormat="1" hidden="1">
      <c r="A48" s="122"/>
      <c r="B48" s="284"/>
      <c r="C48" s="284"/>
      <c r="D48" s="178" t="s">
        <v>7</v>
      </c>
      <c r="E48" s="103">
        <f t="shared" si="9"/>
        <v>0</v>
      </c>
      <c r="F48" s="103"/>
      <c r="G48" s="103"/>
      <c r="H48" s="103"/>
      <c r="I48" s="103"/>
      <c r="J48" s="103"/>
      <c r="K48" s="103"/>
      <c r="L48" s="103"/>
      <c r="M48" s="103"/>
      <c r="N48" s="103"/>
      <c r="O48" s="103"/>
      <c r="P48" s="103"/>
      <c r="Q48" s="789">
        <f t="shared" si="4"/>
        <v>0</v>
      </c>
      <c r="R48" s="50"/>
      <c r="S48" s="325"/>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1" customFormat="1" ht="70" hidden="1">
      <c r="A49" s="122"/>
      <c r="B49" s="284"/>
      <c r="C49" s="284"/>
      <c r="D49" s="285" t="s">
        <v>1050</v>
      </c>
      <c r="E49" s="100">
        <f t="shared" si="9"/>
        <v>0</v>
      </c>
      <c r="F49" s="100"/>
      <c r="G49" s="100"/>
      <c r="H49" s="100"/>
      <c r="I49" s="100"/>
      <c r="J49" s="100">
        <f>+L49+O49</f>
        <v>0</v>
      </c>
      <c r="K49" s="100"/>
      <c r="L49" s="100"/>
      <c r="M49" s="100"/>
      <c r="N49" s="100"/>
      <c r="O49" s="100"/>
      <c r="P49" s="100">
        <f>+E49+J49</f>
        <v>0</v>
      </c>
      <c r="Q49" s="789">
        <f t="shared" si="4"/>
        <v>0</v>
      </c>
      <c r="R49" s="50"/>
      <c r="S49" s="325"/>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1" customFormat="1" ht="168" hidden="1">
      <c r="A50" s="122"/>
      <c r="B50" s="284"/>
      <c r="C50" s="284"/>
      <c r="D50" s="285" t="s">
        <v>1348</v>
      </c>
      <c r="E50" s="100">
        <f t="shared" si="9"/>
        <v>0</v>
      </c>
      <c r="F50" s="100"/>
      <c r="G50" s="100"/>
      <c r="H50" s="100"/>
      <c r="I50" s="100"/>
      <c r="J50" s="100">
        <f>+L50+O50</f>
        <v>0</v>
      </c>
      <c r="K50" s="100"/>
      <c r="L50" s="100"/>
      <c r="M50" s="100"/>
      <c r="N50" s="100"/>
      <c r="O50" s="100"/>
      <c r="P50" s="100">
        <f>+E50+J50</f>
        <v>0</v>
      </c>
      <c r="Q50" s="789">
        <f t="shared" si="4"/>
        <v>0</v>
      </c>
      <c r="R50" s="50"/>
      <c r="S50" s="325"/>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1" customFormat="1" ht="56" hidden="1">
      <c r="A51" s="122"/>
      <c r="B51" s="115"/>
      <c r="C51" s="115"/>
      <c r="D51" s="286" t="s">
        <v>1211</v>
      </c>
      <c r="E51" s="104">
        <f t="shared" si="9"/>
        <v>0</v>
      </c>
      <c r="F51" s="104"/>
      <c r="G51" s="104"/>
      <c r="H51" s="104"/>
      <c r="I51" s="104"/>
      <c r="J51" s="104">
        <f>+L51+O51</f>
        <v>0</v>
      </c>
      <c r="K51" s="104"/>
      <c r="L51" s="104"/>
      <c r="M51" s="104"/>
      <c r="N51" s="104"/>
      <c r="O51" s="104"/>
      <c r="P51" s="104">
        <f>+E51+J51</f>
        <v>0</v>
      </c>
      <c r="Q51" s="789">
        <f t="shared" si="4"/>
        <v>0</v>
      </c>
      <c r="R51" s="50"/>
      <c r="S51" s="325"/>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1" customFormat="1" hidden="1">
      <c r="A52" s="122"/>
      <c r="B52" s="122" t="s">
        <v>59</v>
      </c>
      <c r="C52" s="122"/>
      <c r="D52" s="239" t="s">
        <v>52</v>
      </c>
      <c r="E52" s="131">
        <f t="shared" si="9"/>
        <v>0</v>
      </c>
      <c r="F52" s="131"/>
      <c r="G52" s="131"/>
      <c r="H52" s="131"/>
      <c r="I52" s="131"/>
      <c r="J52" s="131">
        <f>+L52+O52</f>
        <v>0</v>
      </c>
      <c r="K52" s="131"/>
      <c r="L52" s="131"/>
      <c r="M52" s="131"/>
      <c r="N52" s="131"/>
      <c r="O52" s="131"/>
      <c r="P52" s="131">
        <f>+E52+J52</f>
        <v>0</v>
      </c>
      <c r="Q52" s="789">
        <f t="shared" si="4"/>
        <v>0</v>
      </c>
      <c r="R52" s="50"/>
      <c r="S52" s="325"/>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1" customFormat="1" hidden="1">
      <c r="A53" s="122"/>
      <c r="B53" s="122"/>
      <c r="C53" s="122"/>
      <c r="D53" s="238" t="s">
        <v>380</v>
      </c>
      <c r="E53" s="103">
        <f t="shared" si="9"/>
        <v>0</v>
      </c>
      <c r="F53" s="103"/>
      <c r="G53" s="103"/>
      <c r="H53" s="103"/>
      <c r="I53" s="103"/>
      <c r="J53" s="103"/>
      <c r="K53" s="103"/>
      <c r="L53" s="103"/>
      <c r="M53" s="103"/>
      <c r="N53" s="103"/>
      <c r="O53" s="103"/>
      <c r="P53" s="103"/>
      <c r="Q53" s="789">
        <f t="shared" si="4"/>
        <v>0</v>
      </c>
      <c r="R53" s="50"/>
      <c r="S53" s="325"/>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1" customFormat="1" ht="70" hidden="1">
      <c r="A54" s="122"/>
      <c r="B54" s="122"/>
      <c r="C54" s="122"/>
      <c r="D54" s="285" t="s">
        <v>1050</v>
      </c>
      <c r="E54" s="103">
        <f t="shared" si="9"/>
        <v>0</v>
      </c>
      <c r="F54" s="103"/>
      <c r="G54" s="103"/>
      <c r="H54" s="103"/>
      <c r="I54" s="103"/>
      <c r="J54" s="103"/>
      <c r="K54" s="103"/>
      <c r="L54" s="103"/>
      <c r="M54" s="103"/>
      <c r="N54" s="103"/>
      <c r="O54" s="103"/>
      <c r="P54" s="105">
        <f t="shared" ref="P54:P61" si="12">+E54+J54</f>
        <v>0</v>
      </c>
      <c r="Q54" s="789">
        <f t="shared" si="4"/>
        <v>0</v>
      </c>
      <c r="R54" s="50"/>
      <c r="S54" s="325"/>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1" customFormat="1" ht="70" hidden="1">
      <c r="A55" s="122"/>
      <c r="B55" s="122"/>
      <c r="C55" s="122"/>
      <c r="D55" s="285" t="s">
        <v>1198</v>
      </c>
      <c r="E55" s="103">
        <f t="shared" si="9"/>
        <v>0</v>
      </c>
      <c r="F55" s="103"/>
      <c r="G55" s="103"/>
      <c r="H55" s="103"/>
      <c r="I55" s="103"/>
      <c r="J55" s="103"/>
      <c r="K55" s="103"/>
      <c r="L55" s="103"/>
      <c r="M55" s="103"/>
      <c r="N55" s="103"/>
      <c r="O55" s="103"/>
      <c r="P55" s="105">
        <f t="shared" si="12"/>
        <v>0</v>
      </c>
      <c r="Q55" s="789">
        <f t="shared" si="4"/>
        <v>0</v>
      </c>
      <c r="R55" s="50"/>
      <c r="S55" s="328">
        <v>367367600</v>
      </c>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1" customFormat="1" ht="56" hidden="1">
      <c r="A56" s="122"/>
      <c r="B56" s="122"/>
      <c r="C56" s="122"/>
      <c r="D56" s="238" t="s">
        <v>912</v>
      </c>
      <c r="E56" s="103">
        <f t="shared" si="9"/>
        <v>0</v>
      </c>
      <c r="F56" s="103"/>
      <c r="G56" s="103"/>
      <c r="H56" s="103"/>
      <c r="I56" s="103"/>
      <c r="J56" s="103"/>
      <c r="K56" s="103"/>
      <c r="L56" s="103"/>
      <c r="M56" s="103"/>
      <c r="N56" s="103"/>
      <c r="O56" s="103"/>
      <c r="P56" s="105">
        <f t="shared" si="12"/>
        <v>0</v>
      </c>
      <c r="Q56" s="789">
        <f t="shared" si="4"/>
        <v>0</v>
      </c>
      <c r="R56" s="50"/>
      <c r="S56" s="326"/>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1" customFormat="1" hidden="1">
      <c r="A57" s="122"/>
      <c r="B57" s="122"/>
      <c r="C57" s="122"/>
      <c r="D57" s="239" t="s">
        <v>1183</v>
      </c>
      <c r="E57" s="131">
        <f t="shared" si="9"/>
        <v>0</v>
      </c>
      <c r="F57" s="131"/>
      <c r="G57" s="131"/>
      <c r="H57" s="131"/>
      <c r="I57" s="131"/>
      <c r="J57" s="131"/>
      <c r="K57" s="131"/>
      <c r="L57" s="131"/>
      <c r="M57" s="131"/>
      <c r="N57" s="131"/>
      <c r="O57" s="131"/>
      <c r="P57" s="131">
        <f t="shared" si="12"/>
        <v>0</v>
      </c>
      <c r="Q57" s="789">
        <f t="shared" si="4"/>
        <v>0</v>
      </c>
      <c r="R57" s="50"/>
      <c r="S57" s="326"/>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1" customFormat="1" hidden="1">
      <c r="A58" s="122"/>
      <c r="B58" s="122"/>
      <c r="C58" s="122"/>
      <c r="D58" s="239" t="s">
        <v>615</v>
      </c>
      <c r="E58" s="131">
        <f t="shared" si="9"/>
        <v>0</v>
      </c>
      <c r="F58" s="131"/>
      <c r="G58" s="131"/>
      <c r="H58" s="131"/>
      <c r="I58" s="131"/>
      <c r="J58" s="131"/>
      <c r="K58" s="131"/>
      <c r="L58" s="131"/>
      <c r="M58" s="131"/>
      <c r="N58" s="131"/>
      <c r="O58" s="131"/>
      <c r="P58" s="131">
        <f t="shared" si="12"/>
        <v>0</v>
      </c>
      <c r="Q58" s="789">
        <f t="shared" si="4"/>
        <v>0</v>
      </c>
      <c r="R58" s="50"/>
      <c r="S58" s="326"/>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1" customFormat="1" ht="34.5" hidden="1">
      <c r="A59" s="122"/>
      <c r="B59" s="122"/>
      <c r="C59" s="122"/>
      <c r="D59" s="239" t="s">
        <v>656</v>
      </c>
      <c r="E59" s="131">
        <f t="shared" si="9"/>
        <v>0</v>
      </c>
      <c r="F59" s="131"/>
      <c r="G59" s="131"/>
      <c r="H59" s="131"/>
      <c r="I59" s="131"/>
      <c r="J59" s="131"/>
      <c r="K59" s="131"/>
      <c r="L59" s="131"/>
      <c r="M59" s="131"/>
      <c r="N59" s="131"/>
      <c r="O59" s="131"/>
      <c r="P59" s="131">
        <f t="shared" si="12"/>
        <v>0</v>
      </c>
      <c r="Q59" s="789">
        <f t="shared" si="4"/>
        <v>0</v>
      </c>
      <c r="R59" s="50"/>
      <c r="S59" s="328">
        <v>25577800</v>
      </c>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1" customFormat="1" ht="46" hidden="1">
      <c r="A60" s="122"/>
      <c r="B60" s="122"/>
      <c r="C60" s="122"/>
      <c r="D60" s="239" t="s">
        <v>819</v>
      </c>
      <c r="E60" s="131">
        <f t="shared" si="9"/>
        <v>0</v>
      </c>
      <c r="F60" s="131"/>
      <c r="G60" s="131"/>
      <c r="H60" s="131"/>
      <c r="I60" s="131"/>
      <c r="J60" s="131"/>
      <c r="K60" s="131"/>
      <c r="L60" s="131"/>
      <c r="M60" s="131"/>
      <c r="N60" s="131"/>
      <c r="O60" s="131"/>
      <c r="P60" s="131">
        <f t="shared" si="12"/>
        <v>0</v>
      </c>
      <c r="Q60" s="789">
        <f t="shared" si="4"/>
        <v>0</v>
      </c>
      <c r="R60" s="50"/>
      <c r="S60" s="326"/>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1" customFormat="1" ht="46" hidden="1">
      <c r="A61" s="122"/>
      <c r="B61" s="122"/>
      <c r="C61" s="122"/>
      <c r="D61" s="287" t="s">
        <v>839</v>
      </c>
      <c r="E61" s="131">
        <f t="shared" si="9"/>
        <v>0</v>
      </c>
      <c r="F61" s="131"/>
      <c r="G61" s="131"/>
      <c r="H61" s="131"/>
      <c r="I61" s="131"/>
      <c r="J61" s="131"/>
      <c r="K61" s="131"/>
      <c r="L61" s="131"/>
      <c r="M61" s="131"/>
      <c r="N61" s="131"/>
      <c r="O61" s="131"/>
      <c r="P61" s="131">
        <f t="shared" si="12"/>
        <v>0</v>
      </c>
      <c r="Q61" s="789">
        <f t="shared" si="4"/>
        <v>0</v>
      </c>
      <c r="R61" s="50"/>
      <c r="S61" s="326"/>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282" customFormat="1" ht="43.15" customHeight="1">
      <c r="A62" s="273" t="s">
        <v>1046</v>
      </c>
      <c r="B62" s="273" t="s">
        <v>1047</v>
      </c>
      <c r="C62" s="273"/>
      <c r="D62" s="317" t="s">
        <v>1199</v>
      </c>
      <c r="E62" s="299">
        <f>E106</f>
        <v>0</v>
      </c>
      <c r="F62" s="299">
        <f t="shared" ref="F62:P62" si="13">F106</f>
        <v>0</v>
      </c>
      <c r="G62" s="299">
        <f t="shared" si="13"/>
        <v>0</v>
      </c>
      <c r="H62" s="299">
        <f t="shared" si="13"/>
        <v>0</v>
      </c>
      <c r="I62" s="299">
        <f t="shared" si="13"/>
        <v>0</v>
      </c>
      <c r="J62" s="299">
        <f t="shared" si="13"/>
        <v>-1921920</v>
      </c>
      <c r="K62" s="299">
        <f t="shared" si="13"/>
        <v>-1921920</v>
      </c>
      <c r="L62" s="299">
        <f t="shared" si="13"/>
        <v>0</v>
      </c>
      <c r="M62" s="299">
        <f t="shared" si="13"/>
        <v>0</v>
      </c>
      <c r="N62" s="299">
        <f t="shared" si="13"/>
        <v>0</v>
      </c>
      <c r="O62" s="299">
        <f t="shared" si="13"/>
        <v>-1921920</v>
      </c>
      <c r="P62" s="299">
        <f t="shared" si="13"/>
        <v>-1921920</v>
      </c>
      <c r="Q62" s="863">
        <f t="shared" si="4"/>
        <v>-1921920</v>
      </c>
      <c r="R62" s="864"/>
      <c r="S62" s="864"/>
      <c r="T62" s="865"/>
      <c r="U62" s="855"/>
      <c r="V62" s="855"/>
      <c r="W62" s="854"/>
      <c r="X62" s="854"/>
      <c r="Y62" s="854"/>
      <c r="Z62" s="854"/>
      <c r="AA62" s="854"/>
      <c r="AB62" s="854"/>
      <c r="AC62" s="854"/>
      <c r="AD62" s="854"/>
      <c r="AE62" s="854"/>
      <c r="AF62" s="854"/>
      <c r="AG62" s="854"/>
      <c r="AH62" s="854"/>
      <c r="AI62" s="854"/>
      <c r="AJ62" s="854"/>
      <c r="AK62" s="854"/>
      <c r="AL62" s="854"/>
      <c r="AM62" s="854"/>
      <c r="AN62" s="854"/>
      <c r="AO62" s="854"/>
      <c r="AP62" s="854"/>
      <c r="AQ62" s="854"/>
      <c r="AR62" s="854"/>
      <c r="AS62" s="856"/>
      <c r="AT62" s="856"/>
      <c r="AU62" s="856"/>
      <c r="AV62" s="856"/>
      <c r="AW62" s="856"/>
      <c r="AX62" s="856"/>
      <c r="AY62" s="856"/>
      <c r="AZ62" s="856"/>
      <c r="BA62" s="856"/>
      <c r="BB62" s="856"/>
      <c r="BC62" s="856"/>
      <c r="BD62" s="856"/>
      <c r="BE62" s="856"/>
      <c r="BF62" s="856"/>
      <c r="BG62" s="856"/>
      <c r="BH62" s="856"/>
      <c r="BI62" s="856"/>
      <c r="BJ62" s="281"/>
      <c r="BK62" s="281"/>
      <c r="BL62" s="281"/>
      <c r="BM62" s="281"/>
      <c r="BN62" s="281"/>
    </row>
    <row r="63" spans="1:66" ht="84" hidden="1">
      <c r="A63" s="117" t="s">
        <v>1048</v>
      </c>
      <c r="B63" s="122">
        <v>70201</v>
      </c>
      <c r="C63" s="122" t="s">
        <v>667</v>
      </c>
      <c r="D63" s="242" t="s">
        <v>1409</v>
      </c>
      <c r="E63" s="131">
        <f>+F63+I63</f>
        <v>0</v>
      </c>
      <c r="F63" s="131"/>
      <c r="G63" s="131"/>
      <c r="H63" s="131"/>
      <c r="I63" s="131"/>
      <c r="J63" s="131">
        <f>+L63+O63</f>
        <v>0</v>
      </c>
      <c r="K63" s="131"/>
      <c r="L63" s="131"/>
      <c r="M63" s="131"/>
      <c r="N63" s="131"/>
      <c r="O63" s="131"/>
      <c r="P63" s="131">
        <f t="shared" ref="P63:P96" si="14">+E63+J63</f>
        <v>0</v>
      </c>
      <c r="Q63" s="789">
        <f t="shared" si="4"/>
        <v>0</v>
      </c>
      <c r="R63" s="3"/>
      <c r="S63" s="326"/>
      <c r="T63" s="5"/>
      <c r="U63" s="5"/>
      <c r="V63" s="5"/>
      <c r="W63" s="3"/>
      <c r="X63" s="3"/>
      <c r="Y63" s="3"/>
      <c r="Z63" s="3"/>
      <c r="AA63" s="7"/>
      <c r="AB63" s="7"/>
      <c r="AC63" s="7"/>
      <c r="AD63" s="7"/>
      <c r="AE63" s="7"/>
      <c r="AF63" s="7"/>
      <c r="AG63" s="7"/>
      <c r="AH63" s="7"/>
      <c r="AI63" s="7"/>
      <c r="AJ63" s="7"/>
      <c r="AK63" s="7"/>
      <c r="AL63" s="7"/>
      <c r="AM63" s="7"/>
      <c r="AN63" s="7"/>
      <c r="AO63" s="7"/>
      <c r="AP63" s="7"/>
      <c r="AQ63" s="7"/>
      <c r="AR63" s="7"/>
    </row>
    <row r="64" spans="1:66" ht="28" hidden="1">
      <c r="A64" s="122"/>
      <c r="B64" s="122"/>
      <c r="C64" s="121"/>
      <c r="D64" s="245" t="s">
        <v>1216</v>
      </c>
      <c r="E64" s="228">
        <f t="shared" ref="E64:E129" si="15">+F64+I64</f>
        <v>0</v>
      </c>
      <c r="F64" s="228"/>
      <c r="G64" s="228"/>
      <c r="H64" s="228"/>
      <c r="I64" s="228"/>
      <c r="J64" s="113">
        <f>+L64+O64</f>
        <v>0</v>
      </c>
      <c r="K64" s="228"/>
      <c r="L64" s="228"/>
      <c r="M64" s="228"/>
      <c r="N64" s="228"/>
      <c r="O64" s="113"/>
      <c r="P64" s="113">
        <f t="shared" si="14"/>
        <v>0</v>
      </c>
      <c r="Q64" s="789">
        <f t="shared" si="4"/>
        <v>0</v>
      </c>
      <c r="R64" s="3"/>
      <c r="S64" s="328">
        <v>379795000</v>
      </c>
      <c r="T64" s="64"/>
      <c r="U64" s="64"/>
      <c r="V64" s="64"/>
      <c r="W64" s="3"/>
      <c r="X64" s="3"/>
      <c r="Y64" s="3"/>
      <c r="Z64" s="3"/>
      <c r="AA64" s="7"/>
      <c r="AB64" s="7"/>
      <c r="AC64" s="7"/>
      <c r="AD64" s="7"/>
      <c r="AE64" s="7"/>
      <c r="AF64" s="7"/>
      <c r="AG64" s="7"/>
      <c r="AH64" s="7"/>
      <c r="AI64" s="7"/>
      <c r="AJ64" s="7"/>
      <c r="AK64" s="7"/>
      <c r="AL64" s="7"/>
      <c r="AM64" s="7"/>
      <c r="AN64" s="7"/>
      <c r="AO64" s="7"/>
      <c r="AP64" s="7"/>
      <c r="AQ64" s="7"/>
      <c r="AR64" s="7"/>
    </row>
    <row r="65" spans="1:44" ht="46.5" hidden="1">
      <c r="A65" s="127" t="s">
        <v>848</v>
      </c>
      <c r="B65" s="127" t="s">
        <v>849</v>
      </c>
      <c r="C65" s="127" t="s">
        <v>751</v>
      </c>
      <c r="D65" s="238" t="s">
        <v>345</v>
      </c>
      <c r="E65" s="103">
        <f>+F65+I65</f>
        <v>0</v>
      </c>
      <c r="F65" s="103"/>
      <c r="G65" s="103"/>
      <c r="H65" s="103"/>
      <c r="I65" s="103"/>
      <c r="J65" s="103">
        <f>+L65+O65</f>
        <v>0</v>
      </c>
      <c r="K65" s="103"/>
      <c r="L65" s="103"/>
      <c r="M65" s="103"/>
      <c r="N65" s="103"/>
      <c r="O65" s="103"/>
      <c r="P65" s="103">
        <f>+E65+J65</f>
        <v>0</v>
      </c>
      <c r="Q65" s="789">
        <f t="shared" si="4"/>
        <v>0</v>
      </c>
      <c r="R65" s="3"/>
      <c r="S65" s="326"/>
      <c r="T65" s="64"/>
      <c r="U65" s="64"/>
      <c r="V65" s="64"/>
      <c r="W65" s="3"/>
      <c r="X65" s="3"/>
      <c r="Y65" s="3"/>
      <c r="Z65" s="3"/>
      <c r="AA65" s="7"/>
      <c r="AB65" s="7"/>
      <c r="AC65" s="7"/>
      <c r="AD65" s="7"/>
      <c r="AE65" s="7"/>
      <c r="AF65" s="7"/>
      <c r="AG65" s="7"/>
      <c r="AH65" s="7"/>
      <c r="AI65" s="7"/>
      <c r="AJ65" s="7"/>
      <c r="AK65" s="7"/>
      <c r="AL65" s="7"/>
      <c r="AM65" s="7"/>
      <c r="AN65" s="7"/>
      <c r="AO65" s="7"/>
      <c r="AP65" s="7"/>
      <c r="AQ65" s="7"/>
      <c r="AR65" s="7"/>
    </row>
    <row r="66" spans="1:44" ht="62.25" hidden="1" customHeight="1">
      <c r="A66" s="127"/>
      <c r="B66" s="127" t="s">
        <v>669</v>
      </c>
      <c r="C66" s="127"/>
      <c r="D66" s="238" t="s">
        <v>422</v>
      </c>
      <c r="E66" s="192" t="e">
        <f t="shared" ref="E66:E74" si="16">+F66+I66</f>
        <v>#REF!</v>
      </c>
      <c r="F66" s="192"/>
      <c r="G66" s="192"/>
      <c r="H66" s="192" t="e">
        <f>+H67+H68+#REF!+H69</f>
        <v>#REF!</v>
      </c>
      <c r="I66" s="192" t="e">
        <f>+I67+I68+#REF!+I69</f>
        <v>#REF!</v>
      </c>
      <c r="J66" s="192" t="e">
        <f t="shared" ref="J66:J74" si="17">+L66+O66</f>
        <v>#REF!</v>
      </c>
      <c r="K66" s="192"/>
      <c r="L66" s="192" t="e">
        <f>+L67+L68+#REF!+L69</f>
        <v>#REF!</v>
      </c>
      <c r="M66" s="192" t="e">
        <f>+M67+M68+#REF!+M69</f>
        <v>#REF!</v>
      </c>
      <c r="N66" s="192" t="e">
        <f>+N67+N68+#REF!+N69</f>
        <v>#REF!</v>
      </c>
      <c r="O66" s="192"/>
      <c r="P66" s="192" t="e">
        <f t="shared" ref="P66:P74" si="18">+E66+J66</f>
        <v>#REF!</v>
      </c>
      <c r="Q66" s="789" t="e">
        <f t="shared" si="4"/>
        <v>#REF!</v>
      </c>
      <c r="R66" s="3"/>
      <c r="S66" s="326"/>
      <c r="T66" s="64"/>
      <c r="U66" s="64"/>
      <c r="V66" s="64"/>
      <c r="W66" s="3"/>
      <c r="X66" s="3"/>
      <c r="Y66" s="3"/>
      <c r="Z66" s="3"/>
      <c r="AA66" s="7"/>
      <c r="AB66" s="7"/>
      <c r="AC66" s="7"/>
      <c r="AD66" s="7"/>
      <c r="AE66" s="7"/>
      <c r="AF66" s="7"/>
      <c r="AG66" s="7"/>
      <c r="AH66" s="7"/>
      <c r="AI66" s="7"/>
      <c r="AJ66" s="7"/>
      <c r="AK66" s="7"/>
      <c r="AL66" s="7"/>
      <c r="AM66" s="7"/>
      <c r="AN66" s="7"/>
      <c r="AO66" s="7"/>
      <c r="AP66" s="7"/>
      <c r="AQ66" s="7"/>
      <c r="AR66" s="7"/>
    </row>
    <row r="67" spans="1:44" ht="69.75" hidden="1" customHeight="1">
      <c r="A67" s="127" t="s">
        <v>1191</v>
      </c>
      <c r="B67" s="127" t="s">
        <v>1192</v>
      </c>
      <c r="C67" s="127" t="s">
        <v>667</v>
      </c>
      <c r="D67" s="238" t="s">
        <v>172</v>
      </c>
      <c r="E67" s="192">
        <f t="shared" si="16"/>
        <v>0</v>
      </c>
      <c r="F67" s="192"/>
      <c r="G67" s="192"/>
      <c r="H67" s="192"/>
      <c r="I67" s="192"/>
      <c r="J67" s="192">
        <f t="shared" si="17"/>
        <v>0</v>
      </c>
      <c r="K67" s="192"/>
      <c r="L67" s="192"/>
      <c r="M67" s="192"/>
      <c r="N67" s="192"/>
      <c r="O67" s="192"/>
      <c r="P67" s="192">
        <f t="shared" si="18"/>
        <v>0</v>
      </c>
      <c r="Q67" s="794">
        <f t="shared" si="4"/>
        <v>0</v>
      </c>
      <c r="R67" s="337"/>
      <c r="S67" s="799"/>
      <c r="T67" s="798"/>
      <c r="U67" s="798"/>
      <c r="V67" s="798"/>
      <c r="W67" s="337"/>
      <c r="X67" s="337"/>
      <c r="Y67" s="337"/>
      <c r="Z67" s="337"/>
      <c r="AA67" s="337"/>
      <c r="AB67" s="337"/>
      <c r="AC67" s="337"/>
      <c r="AD67" s="337"/>
      <c r="AE67" s="337"/>
      <c r="AF67" s="337"/>
      <c r="AG67" s="337"/>
      <c r="AH67" s="337"/>
      <c r="AI67" s="337"/>
      <c r="AJ67" s="337"/>
      <c r="AK67" s="337"/>
      <c r="AL67" s="337"/>
      <c r="AM67" s="337"/>
      <c r="AN67" s="337"/>
      <c r="AO67" s="7"/>
      <c r="AP67" s="7"/>
      <c r="AQ67" s="7"/>
      <c r="AR67" s="7"/>
    </row>
    <row r="68" spans="1:44" ht="108.75" hidden="1" customHeight="1">
      <c r="A68" s="127" t="s">
        <v>1195</v>
      </c>
      <c r="B68" s="127" t="s">
        <v>1194</v>
      </c>
      <c r="C68" s="127" t="s">
        <v>1193</v>
      </c>
      <c r="D68" s="238" t="s">
        <v>173</v>
      </c>
      <c r="E68" s="192">
        <f t="shared" si="16"/>
        <v>0</v>
      </c>
      <c r="F68" s="192"/>
      <c r="G68" s="192"/>
      <c r="H68" s="192"/>
      <c r="I68" s="192"/>
      <c r="J68" s="192">
        <f t="shared" si="17"/>
        <v>0</v>
      </c>
      <c r="K68" s="192"/>
      <c r="L68" s="192"/>
      <c r="M68" s="192"/>
      <c r="N68" s="192"/>
      <c r="O68" s="192"/>
      <c r="P68" s="192">
        <f t="shared" si="18"/>
        <v>0</v>
      </c>
      <c r="Q68" s="794">
        <f t="shared" si="4"/>
        <v>0</v>
      </c>
      <c r="R68" s="3"/>
      <c r="S68" s="326"/>
      <c r="T68" s="64"/>
      <c r="U68" s="64"/>
      <c r="V68" s="64"/>
      <c r="W68" s="3"/>
      <c r="X68" s="3"/>
      <c r="Y68" s="3"/>
      <c r="Z68" s="3"/>
      <c r="AA68" s="7"/>
      <c r="AB68" s="7"/>
      <c r="AC68" s="7"/>
      <c r="AD68" s="7"/>
      <c r="AE68" s="7"/>
      <c r="AF68" s="7"/>
      <c r="AG68" s="7"/>
      <c r="AH68" s="7"/>
      <c r="AI68" s="7"/>
      <c r="AJ68" s="7"/>
      <c r="AK68" s="7"/>
      <c r="AL68" s="7"/>
      <c r="AM68" s="7"/>
      <c r="AN68" s="7"/>
      <c r="AO68" s="7"/>
      <c r="AP68" s="7"/>
      <c r="AQ68" s="7"/>
      <c r="AR68" s="7"/>
    </row>
    <row r="69" spans="1:44" ht="110.25" hidden="1" customHeight="1">
      <c r="A69" s="127" t="s">
        <v>108</v>
      </c>
      <c r="B69" s="127" t="s">
        <v>109</v>
      </c>
      <c r="C69" s="127" t="s">
        <v>1193</v>
      </c>
      <c r="D69" s="238" t="s">
        <v>229</v>
      </c>
      <c r="E69" s="192">
        <f t="shared" si="16"/>
        <v>0</v>
      </c>
      <c r="F69" s="192"/>
      <c r="G69" s="192"/>
      <c r="H69" s="192"/>
      <c r="I69" s="192"/>
      <c r="J69" s="192">
        <f t="shared" si="17"/>
        <v>0</v>
      </c>
      <c r="K69" s="192"/>
      <c r="L69" s="192"/>
      <c r="M69" s="192"/>
      <c r="N69" s="192"/>
      <c r="O69" s="192"/>
      <c r="P69" s="192">
        <f t="shared" si="18"/>
        <v>0</v>
      </c>
      <c r="Q69" s="794">
        <f t="shared" si="4"/>
        <v>0</v>
      </c>
      <c r="R69" s="337"/>
      <c r="S69" s="799"/>
      <c r="T69" s="798"/>
      <c r="U69" s="798"/>
      <c r="V69" s="798"/>
      <c r="W69" s="337"/>
      <c r="X69" s="337"/>
      <c r="Y69" s="337"/>
      <c r="Z69" s="337"/>
      <c r="AA69" s="337"/>
      <c r="AB69" s="337"/>
      <c r="AC69" s="337"/>
      <c r="AD69" s="337"/>
      <c r="AE69" s="337"/>
      <c r="AF69" s="337"/>
      <c r="AG69" s="337"/>
      <c r="AH69" s="337"/>
      <c r="AI69" s="337"/>
      <c r="AJ69" s="337"/>
      <c r="AK69" s="337"/>
      <c r="AL69" s="337"/>
      <c r="AM69" s="337"/>
      <c r="AN69" s="337"/>
      <c r="AO69" s="7"/>
      <c r="AP69" s="7"/>
      <c r="AQ69" s="7"/>
      <c r="AR69" s="7"/>
    </row>
    <row r="70" spans="1:44" ht="40.5" hidden="1" customHeight="1">
      <c r="A70" s="127"/>
      <c r="B70" s="127" t="s">
        <v>148</v>
      </c>
      <c r="C70" s="127"/>
      <c r="D70" s="238" t="s">
        <v>423</v>
      </c>
      <c r="E70" s="192">
        <f t="shared" si="16"/>
        <v>0</v>
      </c>
      <c r="F70" s="192">
        <f>+F71+F72+F73+F74</f>
        <v>0</v>
      </c>
      <c r="G70" s="192">
        <f>+G71+G72+G73+G74</f>
        <v>0</v>
      </c>
      <c r="H70" s="192">
        <f>+H71+H72+H73+H74</f>
        <v>0</v>
      </c>
      <c r="I70" s="192">
        <f>+I71+I72+I73+I74</f>
        <v>0</v>
      </c>
      <c r="J70" s="192"/>
      <c r="K70" s="192">
        <f>+K71+K72+K73+K74</f>
        <v>0</v>
      </c>
      <c r="L70" s="192">
        <f>+L71+L72+L73+L74</f>
        <v>0</v>
      </c>
      <c r="M70" s="192">
        <f>+M71+M72+M73+M74</f>
        <v>0</v>
      </c>
      <c r="N70" s="192">
        <f>+N71+N72+N73+N74</f>
        <v>0</v>
      </c>
      <c r="O70" s="192">
        <f>+O71+O72+O73+O74</f>
        <v>0</v>
      </c>
      <c r="P70" s="192">
        <f t="shared" si="18"/>
        <v>0</v>
      </c>
      <c r="Q70" s="789">
        <f t="shared" si="4"/>
        <v>0</v>
      </c>
      <c r="R70" s="3"/>
      <c r="S70" s="326"/>
      <c r="T70" s="64"/>
      <c r="U70" s="64"/>
      <c r="V70" s="64"/>
      <c r="W70" s="3"/>
      <c r="X70" s="3"/>
      <c r="Y70" s="3"/>
      <c r="Z70" s="3"/>
      <c r="AA70" s="7"/>
      <c r="AB70" s="7"/>
      <c r="AC70" s="7"/>
      <c r="AD70" s="7"/>
      <c r="AE70" s="7"/>
      <c r="AF70" s="7"/>
      <c r="AG70" s="7"/>
      <c r="AH70" s="7"/>
      <c r="AI70" s="7"/>
      <c r="AJ70" s="7"/>
      <c r="AK70" s="7"/>
      <c r="AL70" s="7"/>
      <c r="AM70" s="7"/>
      <c r="AN70" s="7"/>
      <c r="AO70" s="7"/>
      <c r="AP70" s="7"/>
      <c r="AQ70" s="7"/>
      <c r="AR70" s="7"/>
    </row>
    <row r="71" spans="1:44" ht="58.5" hidden="1" customHeight="1">
      <c r="A71" s="127" t="s">
        <v>110</v>
      </c>
      <c r="B71" s="127" t="s">
        <v>111</v>
      </c>
      <c r="C71" s="127" t="s">
        <v>667</v>
      </c>
      <c r="D71" s="238" t="s">
        <v>1466</v>
      </c>
      <c r="E71" s="192">
        <f t="shared" si="16"/>
        <v>0</v>
      </c>
      <c r="F71" s="192"/>
      <c r="G71" s="192"/>
      <c r="H71" s="192"/>
      <c r="I71" s="192"/>
      <c r="J71" s="192">
        <f t="shared" si="17"/>
        <v>0</v>
      </c>
      <c r="K71" s="192"/>
      <c r="L71" s="192"/>
      <c r="M71" s="192"/>
      <c r="N71" s="192"/>
      <c r="O71" s="192"/>
      <c r="P71" s="192">
        <f t="shared" si="18"/>
        <v>0</v>
      </c>
      <c r="Q71" s="789">
        <f t="shared" si="4"/>
        <v>0</v>
      </c>
      <c r="R71" s="3"/>
      <c r="S71" s="326"/>
      <c r="T71" s="64"/>
      <c r="U71" s="64"/>
      <c r="V71" s="64"/>
      <c r="W71" s="3"/>
      <c r="X71" s="3"/>
      <c r="Y71" s="3"/>
      <c r="Z71" s="3"/>
      <c r="AA71" s="7"/>
      <c r="AB71" s="7"/>
      <c r="AC71" s="7"/>
      <c r="AD71" s="7"/>
      <c r="AE71" s="7"/>
      <c r="AF71" s="7"/>
      <c r="AG71" s="7"/>
      <c r="AH71" s="7"/>
      <c r="AI71" s="7"/>
      <c r="AJ71" s="7"/>
      <c r="AK71" s="7"/>
      <c r="AL71" s="7"/>
      <c r="AM71" s="7"/>
      <c r="AN71" s="7"/>
      <c r="AO71" s="7"/>
      <c r="AP71" s="7"/>
      <c r="AQ71" s="7"/>
      <c r="AR71" s="7"/>
    </row>
    <row r="72" spans="1:44" ht="99.75" hidden="1" customHeight="1">
      <c r="A72" s="127" t="s">
        <v>113</v>
      </c>
      <c r="B72" s="127" t="s">
        <v>112</v>
      </c>
      <c r="C72" s="127" t="s">
        <v>1193</v>
      </c>
      <c r="D72" s="238" t="s">
        <v>1468</v>
      </c>
      <c r="E72" s="192">
        <f t="shared" si="16"/>
        <v>0</v>
      </c>
      <c r="F72" s="192"/>
      <c r="G72" s="192"/>
      <c r="H72" s="192"/>
      <c r="I72" s="192"/>
      <c r="J72" s="192">
        <f t="shared" si="17"/>
        <v>0</v>
      </c>
      <c r="K72" s="192"/>
      <c r="L72" s="192"/>
      <c r="M72" s="192"/>
      <c r="N72" s="192"/>
      <c r="O72" s="192"/>
      <c r="P72" s="192">
        <f t="shared" si="18"/>
        <v>0</v>
      </c>
      <c r="Q72" s="789">
        <f t="shared" si="4"/>
        <v>0</v>
      </c>
      <c r="R72" s="3"/>
      <c r="S72" s="326"/>
      <c r="T72" s="64"/>
      <c r="U72" s="64"/>
      <c r="V72" s="64"/>
      <c r="W72" s="3"/>
      <c r="X72" s="3"/>
      <c r="Y72" s="3"/>
      <c r="Z72" s="3"/>
      <c r="AA72" s="7"/>
      <c r="AB72" s="7"/>
      <c r="AC72" s="7"/>
      <c r="AD72" s="7"/>
      <c r="AE72" s="7"/>
      <c r="AF72" s="7"/>
      <c r="AG72" s="7"/>
      <c r="AH72" s="7"/>
      <c r="AI72" s="7"/>
      <c r="AJ72" s="7"/>
      <c r="AK72" s="7"/>
      <c r="AL72" s="7"/>
      <c r="AM72" s="7"/>
      <c r="AN72" s="7"/>
      <c r="AO72" s="7"/>
      <c r="AP72" s="7"/>
      <c r="AQ72" s="7"/>
      <c r="AR72" s="7"/>
    </row>
    <row r="73" spans="1:44" ht="56" hidden="1">
      <c r="A73" s="127" t="s">
        <v>114</v>
      </c>
      <c r="B73" s="127" t="s">
        <v>115</v>
      </c>
      <c r="C73" s="127" t="s">
        <v>1193</v>
      </c>
      <c r="D73" s="238" t="s">
        <v>1469</v>
      </c>
      <c r="E73" s="192">
        <f t="shared" si="16"/>
        <v>0</v>
      </c>
      <c r="F73" s="192"/>
      <c r="G73" s="192"/>
      <c r="H73" s="192"/>
      <c r="I73" s="192"/>
      <c r="J73" s="192">
        <f t="shared" si="17"/>
        <v>0</v>
      </c>
      <c r="K73" s="192"/>
      <c r="L73" s="192"/>
      <c r="M73" s="192"/>
      <c r="N73" s="192"/>
      <c r="O73" s="192"/>
      <c r="P73" s="192">
        <f t="shared" si="18"/>
        <v>0</v>
      </c>
      <c r="Q73" s="789">
        <f t="shared" si="4"/>
        <v>0</v>
      </c>
      <c r="R73" s="3"/>
      <c r="S73" s="326"/>
      <c r="T73" s="64"/>
      <c r="U73" s="64"/>
      <c r="V73" s="64"/>
      <c r="W73" s="3"/>
      <c r="X73" s="3"/>
      <c r="Y73" s="3"/>
      <c r="Z73" s="3"/>
      <c r="AA73" s="7"/>
      <c r="AB73" s="7"/>
      <c r="AC73" s="7"/>
      <c r="AD73" s="7"/>
      <c r="AE73" s="7"/>
      <c r="AF73" s="7"/>
      <c r="AG73" s="7"/>
      <c r="AH73" s="7"/>
      <c r="AI73" s="7"/>
      <c r="AJ73" s="7"/>
      <c r="AK73" s="7"/>
      <c r="AL73" s="7"/>
      <c r="AM73" s="7"/>
      <c r="AN73" s="7"/>
      <c r="AO73" s="7"/>
      <c r="AP73" s="7"/>
      <c r="AQ73" s="7"/>
      <c r="AR73" s="7"/>
    </row>
    <row r="74" spans="1:44" ht="84" hidden="1">
      <c r="A74" s="127" t="s">
        <v>116</v>
      </c>
      <c r="B74" s="127" t="s">
        <v>117</v>
      </c>
      <c r="C74" s="127" t="s">
        <v>1193</v>
      </c>
      <c r="D74" s="238" t="s">
        <v>1467</v>
      </c>
      <c r="E74" s="192">
        <f t="shared" si="16"/>
        <v>0</v>
      </c>
      <c r="F74" s="192"/>
      <c r="G74" s="192"/>
      <c r="H74" s="192"/>
      <c r="I74" s="192"/>
      <c r="J74" s="192">
        <f t="shared" si="17"/>
        <v>0</v>
      </c>
      <c r="K74" s="192"/>
      <c r="L74" s="192"/>
      <c r="M74" s="192"/>
      <c r="N74" s="192"/>
      <c r="O74" s="192"/>
      <c r="P74" s="192">
        <f t="shared" si="18"/>
        <v>0</v>
      </c>
      <c r="Q74" s="789">
        <f t="shared" si="4"/>
        <v>0</v>
      </c>
      <c r="R74" s="3"/>
      <c r="S74" s="326"/>
      <c r="T74" s="64"/>
      <c r="U74" s="64"/>
      <c r="V74" s="64"/>
      <c r="W74" s="3"/>
      <c r="X74" s="3"/>
      <c r="Y74" s="3"/>
      <c r="Z74" s="3"/>
      <c r="AA74" s="7"/>
      <c r="AB74" s="7"/>
      <c r="AC74" s="7"/>
      <c r="AD74" s="7"/>
      <c r="AE74" s="7"/>
      <c r="AF74" s="7"/>
      <c r="AG74" s="7"/>
      <c r="AH74" s="7"/>
      <c r="AI74" s="7"/>
      <c r="AJ74" s="7"/>
      <c r="AK74" s="7"/>
      <c r="AL74" s="7"/>
      <c r="AM74" s="7"/>
      <c r="AN74" s="7"/>
      <c r="AO74" s="7"/>
      <c r="AP74" s="7"/>
      <c r="AQ74" s="7"/>
      <c r="AR74" s="7"/>
    </row>
    <row r="75" spans="1:44" ht="96.75" hidden="1" customHeight="1">
      <c r="A75" s="127" t="s">
        <v>147</v>
      </c>
      <c r="B75" s="127" t="s">
        <v>148</v>
      </c>
      <c r="C75" s="127" t="s">
        <v>477</v>
      </c>
      <c r="D75" s="243" t="s">
        <v>926</v>
      </c>
      <c r="E75" s="192">
        <f>+F75+I75</f>
        <v>0</v>
      </c>
      <c r="F75" s="192">
        <f>126128600-2038900-124089700</f>
        <v>0</v>
      </c>
      <c r="G75" s="192">
        <f>91483300-3626700-87856600</f>
        <v>0</v>
      </c>
      <c r="H75" s="192">
        <f>4930700+100-4930800</f>
        <v>0</v>
      </c>
      <c r="I75" s="192"/>
      <c r="J75" s="192">
        <f t="shared" ref="J75:J81" si="19">+L75+O75</f>
        <v>0</v>
      </c>
      <c r="K75" s="192"/>
      <c r="L75" s="192">
        <f>53000-53000</f>
        <v>0</v>
      </c>
      <c r="M75" s="192"/>
      <c r="N75" s="192"/>
      <c r="O75" s="192"/>
      <c r="P75" s="192">
        <f>+E75+J75</f>
        <v>0</v>
      </c>
      <c r="Q75" s="789">
        <f t="shared" si="4"/>
        <v>0</v>
      </c>
      <c r="R75" s="3"/>
      <c r="S75" s="326"/>
      <c r="T75" s="64"/>
      <c r="U75" s="64"/>
      <c r="V75" s="64"/>
      <c r="W75" s="3"/>
      <c r="X75" s="3"/>
      <c r="Y75" s="3"/>
      <c r="Z75" s="3"/>
      <c r="AA75" s="7"/>
      <c r="AB75" s="7"/>
      <c r="AC75" s="7"/>
      <c r="AD75" s="7"/>
      <c r="AE75" s="7"/>
      <c r="AF75" s="7"/>
      <c r="AG75" s="7"/>
      <c r="AH75" s="7"/>
      <c r="AI75" s="7"/>
      <c r="AJ75" s="7"/>
      <c r="AK75" s="7"/>
      <c r="AL75" s="7"/>
      <c r="AM75" s="7"/>
      <c r="AN75" s="7"/>
      <c r="AO75" s="7"/>
      <c r="AP75" s="7"/>
      <c r="AQ75" s="7"/>
      <c r="AR75" s="7"/>
    </row>
    <row r="76" spans="1:44" ht="120.75" hidden="1" customHeight="1">
      <c r="A76" s="127"/>
      <c r="B76" s="127" t="s">
        <v>1200</v>
      </c>
      <c r="C76" s="127"/>
      <c r="D76" s="243" t="s">
        <v>366</v>
      </c>
      <c r="E76" s="192">
        <f t="shared" si="15"/>
        <v>0</v>
      </c>
      <c r="F76" s="192">
        <f>+F77+F78</f>
        <v>0</v>
      </c>
      <c r="G76" s="192">
        <f>+G77+G78</f>
        <v>0</v>
      </c>
      <c r="H76" s="192">
        <f>+H77+H78</f>
        <v>0</v>
      </c>
      <c r="I76" s="192">
        <f>+I77+I78</f>
        <v>0</v>
      </c>
      <c r="J76" s="192">
        <f t="shared" si="19"/>
        <v>0</v>
      </c>
      <c r="K76" s="192"/>
      <c r="L76" s="192">
        <f>+L77+L78</f>
        <v>0</v>
      </c>
      <c r="M76" s="192">
        <f>+M77+M78</f>
        <v>0</v>
      </c>
      <c r="N76" s="192">
        <f>+N77+N78</f>
        <v>0</v>
      </c>
      <c r="O76" s="192"/>
      <c r="P76" s="192">
        <f t="shared" si="14"/>
        <v>0</v>
      </c>
      <c r="Q76" s="789">
        <f t="shared" si="4"/>
        <v>0</v>
      </c>
      <c r="S76" s="328"/>
      <c r="T76" s="330"/>
      <c r="U76" s="44"/>
      <c r="V76" s="44"/>
    </row>
    <row r="77" spans="1:44" ht="105" hidden="1" customHeight="1">
      <c r="A77" s="127" t="s">
        <v>1397</v>
      </c>
      <c r="B77" s="127" t="s">
        <v>1398</v>
      </c>
      <c r="C77" s="127" t="s">
        <v>1193</v>
      </c>
      <c r="D77" s="238" t="s">
        <v>926</v>
      </c>
      <c r="E77" s="192">
        <f>+F77+I77</f>
        <v>0</v>
      </c>
      <c r="F77" s="192">
        <f>83704400-589200-83115200</f>
        <v>0</v>
      </c>
      <c r="G77" s="192">
        <f>59032200-2622600-56409600</f>
        <v>0</v>
      </c>
      <c r="H77" s="192">
        <f>4300900-4300900</f>
        <v>0</v>
      </c>
      <c r="I77" s="192"/>
      <c r="J77" s="192">
        <f t="shared" si="19"/>
        <v>0</v>
      </c>
      <c r="K77" s="192"/>
      <c r="L77" s="192">
        <f>88200-88200</f>
        <v>0</v>
      </c>
      <c r="M77" s="192"/>
      <c r="N77" s="192">
        <f>9000-9000</f>
        <v>0</v>
      </c>
      <c r="O77" s="192"/>
      <c r="P77" s="192">
        <f>+E77+J77</f>
        <v>0</v>
      </c>
      <c r="Q77" s="789">
        <f t="shared" si="4"/>
        <v>0</v>
      </c>
      <c r="S77" s="328"/>
      <c r="T77" s="330"/>
      <c r="U77" s="44"/>
      <c r="V77" s="44"/>
    </row>
    <row r="78" spans="1:44" ht="105" hidden="1" customHeight="1">
      <c r="A78" s="127" t="s">
        <v>1399</v>
      </c>
      <c r="B78" s="127" t="s">
        <v>1400</v>
      </c>
      <c r="C78" s="127" t="s">
        <v>1193</v>
      </c>
      <c r="D78" s="243" t="s">
        <v>356</v>
      </c>
      <c r="E78" s="192">
        <f>+F78+I78</f>
        <v>0</v>
      </c>
      <c r="F78" s="192">
        <f>83704400-589200-83115200</f>
        <v>0</v>
      </c>
      <c r="G78" s="192">
        <f>59032200-2622600-56409600</f>
        <v>0</v>
      </c>
      <c r="H78" s="192">
        <f>4300900-4300900</f>
        <v>0</v>
      </c>
      <c r="I78" s="192"/>
      <c r="J78" s="192">
        <f t="shared" si="19"/>
        <v>0</v>
      </c>
      <c r="K78" s="192"/>
      <c r="L78" s="192">
        <f>88200-88200</f>
        <v>0</v>
      </c>
      <c r="M78" s="192"/>
      <c r="N78" s="192">
        <f>9000-9000</f>
        <v>0</v>
      </c>
      <c r="O78" s="192"/>
      <c r="P78" s="192">
        <f>+E78+J78</f>
        <v>0</v>
      </c>
      <c r="Q78" s="789">
        <f t="shared" si="4"/>
        <v>0</v>
      </c>
      <c r="S78" s="328"/>
      <c r="T78" s="330"/>
      <c r="U78" s="44"/>
      <c r="V78" s="44"/>
    </row>
    <row r="79" spans="1:44" ht="73.150000000000006" hidden="1" customHeight="1">
      <c r="A79" s="127" t="s">
        <v>360</v>
      </c>
      <c r="B79" s="127" t="s">
        <v>1201</v>
      </c>
      <c r="C79" s="127" t="s">
        <v>512</v>
      </c>
      <c r="D79" s="243" t="s">
        <v>213</v>
      </c>
      <c r="E79" s="192">
        <f t="shared" si="15"/>
        <v>0</v>
      </c>
      <c r="F79" s="192">
        <f>50926500+388500-51315000</f>
        <v>0</v>
      </c>
      <c r="G79" s="192">
        <f>35037000-1448200-33588800</f>
        <v>0</v>
      </c>
      <c r="H79" s="192">
        <f>2151800-2151800</f>
        <v>0</v>
      </c>
      <c r="I79" s="192"/>
      <c r="J79" s="192">
        <f t="shared" si="19"/>
        <v>0</v>
      </c>
      <c r="K79" s="192"/>
      <c r="L79" s="192">
        <f>69100-69100</f>
        <v>0</v>
      </c>
      <c r="M79" s="192"/>
      <c r="N79" s="192">
        <f>1800-1800</f>
        <v>0</v>
      </c>
      <c r="O79" s="192"/>
      <c r="P79" s="192">
        <f t="shared" si="14"/>
        <v>0</v>
      </c>
      <c r="Q79" s="789">
        <f t="shared" si="4"/>
        <v>0</v>
      </c>
      <c r="R79" s="23"/>
      <c r="S79" s="326"/>
      <c r="T79" s="44"/>
      <c r="U79" s="44"/>
      <c r="V79" s="44"/>
    </row>
    <row r="80" spans="1:44" ht="76.900000000000006" hidden="1" customHeight="1">
      <c r="A80" s="223" t="s">
        <v>352</v>
      </c>
      <c r="B80" s="224">
        <v>1060</v>
      </c>
      <c r="C80" s="223" t="s">
        <v>922</v>
      </c>
      <c r="D80" s="246" t="s">
        <v>768</v>
      </c>
      <c r="E80" s="104">
        <f t="shared" si="15"/>
        <v>0</v>
      </c>
      <c r="F80" s="104"/>
      <c r="G80" s="104"/>
      <c r="H80" s="104"/>
      <c r="I80" s="104"/>
      <c r="J80" s="104">
        <f t="shared" si="19"/>
        <v>0</v>
      </c>
      <c r="K80" s="104"/>
      <c r="L80" s="104"/>
      <c r="M80" s="104"/>
      <c r="N80" s="104"/>
      <c r="O80" s="104"/>
      <c r="P80" s="104">
        <f t="shared" si="14"/>
        <v>0</v>
      </c>
      <c r="Q80" s="789">
        <f t="shared" si="4"/>
        <v>0</v>
      </c>
      <c r="R80" s="23"/>
      <c r="S80" s="326"/>
      <c r="T80" s="44"/>
      <c r="U80" s="44"/>
      <c r="V80" s="44"/>
    </row>
    <row r="81" spans="1:66" ht="104.25" hidden="1" customHeight="1">
      <c r="A81" s="127" t="s">
        <v>353</v>
      </c>
      <c r="B81" s="127" t="s">
        <v>1366</v>
      </c>
      <c r="C81" s="127" t="s">
        <v>215</v>
      </c>
      <c r="D81" s="354" t="s">
        <v>232</v>
      </c>
      <c r="E81" s="192">
        <f t="shared" si="15"/>
        <v>0</v>
      </c>
      <c r="F81" s="192"/>
      <c r="G81" s="192"/>
      <c r="H81" s="192"/>
      <c r="I81" s="192"/>
      <c r="J81" s="192">
        <f t="shared" si="19"/>
        <v>0</v>
      </c>
      <c r="K81" s="192"/>
      <c r="L81" s="192"/>
      <c r="M81" s="192"/>
      <c r="N81" s="192"/>
      <c r="O81" s="192"/>
      <c r="P81" s="192">
        <f t="shared" si="14"/>
        <v>0</v>
      </c>
      <c r="Q81" s="794">
        <f t="shared" si="4"/>
        <v>0</v>
      </c>
      <c r="R81" s="800"/>
      <c r="S81" s="796"/>
      <c r="T81" s="797"/>
      <c r="U81" s="798"/>
      <c r="V81" s="798"/>
      <c r="W81" s="339"/>
      <c r="X81" s="339"/>
      <c r="Y81" s="339"/>
      <c r="Z81" s="339"/>
      <c r="AA81" s="339"/>
      <c r="AB81" s="339"/>
      <c r="AC81" s="339"/>
      <c r="AD81" s="339"/>
      <c r="AE81" s="339"/>
      <c r="AF81" s="339"/>
      <c r="AG81" s="339"/>
      <c r="AH81" s="339"/>
      <c r="AI81" s="339"/>
      <c r="AJ81" s="339"/>
      <c r="AK81" s="339"/>
      <c r="AL81" s="339"/>
      <c r="AM81" s="339"/>
      <c r="AN81" s="339"/>
    </row>
    <row r="82" spans="1:66" ht="40.5" hidden="1">
      <c r="A82" s="122"/>
      <c r="B82" s="122"/>
      <c r="C82" s="126"/>
      <c r="D82" s="276" t="s">
        <v>230</v>
      </c>
      <c r="E82" s="109">
        <f t="shared" si="15"/>
        <v>0</v>
      </c>
      <c r="F82" s="109"/>
      <c r="G82" s="109"/>
      <c r="H82" s="109"/>
      <c r="I82" s="109"/>
      <c r="J82" s="229"/>
      <c r="K82" s="109"/>
      <c r="L82" s="109"/>
      <c r="M82" s="109"/>
      <c r="N82" s="109"/>
      <c r="O82" s="109"/>
      <c r="P82" s="109">
        <f t="shared" si="14"/>
        <v>0</v>
      </c>
      <c r="Q82" s="789">
        <f t="shared" si="4"/>
        <v>0</v>
      </c>
      <c r="R82" s="23"/>
      <c r="S82" s="326"/>
      <c r="T82" s="44"/>
      <c r="U82" s="44"/>
      <c r="V82" s="44"/>
    </row>
    <row r="83" spans="1:66" ht="83.25" hidden="1" customHeight="1">
      <c r="A83" s="127" t="s">
        <v>354</v>
      </c>
      <c r="B83" s="127" t="s">
        <v>1424</v>
      </c>
      <c r="C83" s="127" t="s">
        <v>513</v>
      </c>
      <c r="D83" s="243" t="s">
        <v>1144</v>
      </c>
      <c r="E83" s="192">
        <f t="shared" si="15"/>
        <v>0</v>
      </c>
      <c r="F83" s="192"/>
      <c r="G83" s="192"/>
      <c r="H83" s="192"/>
      <c r="I83" s="192"/>
      <c r="J83" s="192">
        <f t="shared" ref="J83:J96" si="20">+L83+O83</f>
        <v>0</v>
      </c>
      <c r="K83" s="192"/>
      <c r="L83" s="192"/>
      <c r="M83" s="192"/>
      <c r="N83" s="192"/>
      <c r="O83" s="192">
        <f>10000000-10000000</f>
        <v>0</v>
      </c>
      <c r="P83" s="192">
        <f t="shared" si="14"/>
        <v>0</v>
      </c>
      <c r="Q83" s="789">
        <f t="shared" si="4"/>
        <v>0</v>
      </c>
      <c r="S83" s="328"/>
      <c r="T83" s="330"/>
      <c r="U83" s="44"/>
      <c r="V83" s="44"/>
    </row>
    <row r="84" spans="1:66" ht="79.5" hidden="1" customHeight="1">
      <c r="A84" s="127" t="s">
        <v>1139</v>
      </c>
      <c r="B84" s="127" t="s">
        <v>348</v>
      </c>
      <c r="C84" s="127" t="s">
        <v>349</v>
      </c>
      <c r="D84" s="224" t="s">
        <v>526</v>
      </c>
      <c r="E84" s="103">
        <f t="shared" si="15"/>
        <v>0</v>
      </c>
      <c r="F84" s="103"/>
      <c r="G84" s="103"/>
      <c r="H84" s="103"/>
      <c r="I84" s="103"/>
      <c r="J84" s="103">
        <f t="shared" si="20"/>
        <v>0</v>
      </c>
      <c r="K84" s="103"/>
      <c r="L84" s="103"/>
      <c r="M84" s="103"/>
      <c r="N84" s="103"/>
      <c r="O84" s="103"/>
      <c r="P84" s="103">
        <f t="shared" si="14"/>
        <v>0</v>
      </c>
      <c r="Q84" s="789">
        <f t="shared" si="4"/>
        <v>0</v>
      </c>
      <c r="R84" s="23"/>
      <c r="S84" s="326"/>
      <c r="T84" s="44"/>
      <c r="U84" s="44"/>
      <c r="V84" s="44"/>
    </row>
    <row r="85" spans="1:66" ht="75.75" hidden="1" customHeight="1">
      <c r="A85" s="127" t="s">
        <v>353</v>
      </c>
      <c r="B85" s="127" t="s">
        <v>1366</v>
      </c>
      <c r="C85" s="127" t="s">
        <v>514</v>
      </c>
      <c r="D85" s="354" t="s">
        <v>232</v>
      </c>
      <c r="E85" s="192">
        <f t="shared" si="15"/>
        <v>0</v>
      </c>
      <c r="F85" s="192"/>
      <c r="G85" s="192"/>
      <c r="H85" s="192"/>
      <c r="I85" s="192"/>
      <c r="J85" s="192">
        <f t="shared" si="20"/>
        <v>0</v>
      </c>
      <c r="K85" s="192"/>
      <c r="L85" s="192"/>
      <c r="M85" s="192"/>
      <c r="N85" s="192"/>
      <c r="O85" s="192"/>
      <c r="P85" s="192">
        <f t="shared" si="14"/>
        <v>0</v>
      </c>
      <c r="Q85" s="789">
        <f t="shared" si="4"/>
        <v>0</v>
      </c>
      <c r="S85" s="328"/>
      <c r="T85" s="330"/>
      <c r="U85" s="44"/>
      <c r="V85" s="44"/>
    </row>
    <row r="86" spans="1:66" ht="28" hidden="1">
      <c r="A86" s="122"/>
      <c r="B86" s="122"/>
      <c r="C86" s="121"/>
      <c r="D86" s="238" t="s">
        <v>188</v>
      </c>
      <c r="E86" s="103">
        <f t="shared" si="15"/>
        <v>0</v>
      </c>
      <c r="F86" s="103"/>
      <c r="G86" s="103"/>
      <c r="H86" s="103"/>
      <c r="I86" s="103"/>
      <c r="J86" s="103">
        <f t="shared" si="20"/>
        <v>0</v>
      </c>
      <c r="K86" s="103"/>
      <c r="L86" s="103"/>
      <c r="M86" s="103"/>
      <c r="N86" s="103"/>
      <c r="O86" s="103"/>
      <c r="P86" s="103">
        <f t="shared" si="14"/>
        <v>0</v>
      </c>
      <c r="Q86" s="789">
        <f t="shared" si="4"/>
        <v>0</v>
      </c>
      <c r="R86" s="23"/>
      <c r="S86" s="328">
        <v>134059300</v>
      </c>
      <c r="T86" s="44"/>
      <c r="U86" s="44"/>
      <c r="V86" s="44"/>
    </row>
    <row r="87" spans="1:66" ht="96" hidden="1" customHeight="1">
      <c r="A87" s="127" t="s">
        <v>123</v>
      </c>
      <c r="B87" s="127" t="s">
        <v>118</v>
      </c>
      <c r="C87" s="127" t="s">
        <v>121</v>
      </c>
      <c r="D87" s="355" t="s">
        <v>480</v>
      </c>
      <c r="E87" s="192">
        <f>+F87+I87</f>
        <v>0</v>
      </c>
      <c r="F87" s="192"/>
      <c r="G87" s="192"/>
      <c r="H87" s="192"/>
      <c r="I87" s="192"/>
      <c r="J87" s="192">
        <f t="shared" si="20"/>
        <v>0</v>
      </c>
      <c r="K87" s="192"/>
      <c r="L87" s="192"/>
      <c r="M87" s="192"/>
      <c r="N87" s="192"/>
      <c r="O87" s="192"/>
      <c r="P87" s="192">
        <f>+E87+J87</f>
        <v>0</v>
      </c>
      <c r="Q87" s="789">
        <f t="shared" si="4"/>
        <v>0</v>
      </c>
      <c r="R87" s="23"/>
      <c r="S87" s="328"/>
      <c r="T87" s="44"/>
      <c r="U87" s="44"/>
      <c r="V87" s="44"/>
    </row>
    <row r="88" spans="1:66" ht="78.75" hidden="1" customHeight="1">
      <c r="A88" s="127" t="s">
        <v>124</v>
      </c>
      <c r="B88" s="127" t="s">
        <v>119</v>
      </c>
      <c r="C88" s="121" t="s">
        <v>122</v>
      </c>
      <c r="D88" s="372" t="s">
        <v>668</v>
      </c>
      <c r="E88" s="192">
        <f>+F88+I88</f>
        <v>0</v>
      </c>
      <c r="F88" s="192"/>
      <c r="G88" s="192"/>
      <c r="H88" s="192"/>
      <c r="I88" s="192"/>
      <c r="J88" s="192">
        <f t="shared" si="20"/>
        <v>0</v>
      </c>
      <c r="K88" s="192"/>
      <c r="L88" s="192"/>
      <c r="M88" s="192"/>
      <c r="N88" s="192"/>
      <c r="O88" s="192"/>
      <c r="P88" s="192">
        <f>+E88+J88</f>
        <v>0</v>
      </c>
      <c r="Q88" s="794">
        <f t="shared" si="4"/>
        <v>0</v>
      </c>
      <c r="R88" s="339"/>
      <c r="S88" s="796"/>
      <c r="T88" s="798"/>
      <c r="U88" s="798"/>
      <c r="V88" s="798"/>
      <c r="W88" s="339"/>
      <c r="X88" s="339"/>
      <c r="Y88" s="339"/>
      <c r="Z88" s="339"/>
      <c r="AA88" s="339"/>
      <c r="AB88" s="339"/>
      <c r="AC88" s="339"/>
      <c r="AD88" s="339"/>
      <c r="AE88" s="339"/>
      <c r="AF88" s="339"/>
      <c r="AG88" s="339"/>
      <c r="AH88" s="339"/>
      <c r="AI88" s="339"/>
      <c r="AJ88" s="339"/>
      <c r="AK88" s="339"/>
      <c r="AL88" s="339"/>
      <c r="AM88" s="339"/>
      <c r="AN88" s="339"/>
    </row>
    <row r="89" spans="1:66" ht="63.75" hidden="1" customHeight="1">
      <c r="A89" s="127" t="s">
        <v>125</v>
      </c>
      <c r="B89" s="127" t="s">
        <v>120</v>
      </c>
      <c r="C89" s="121" t="s">
        <v>122</v>
      </c>
      <c r="D89" s="356" t="s">
        <v>284</v>
      </c>
      <c r="E89" s="192">
        <f>+F89+I89</f>
        <v>0</v>
      </c>
      <c r="F89" s="192"/>
      <c r="G89" s="192"/>
      <c r="H89" s="192"/>
      <c r="I89" s="192"/>
      <c r="J89" s="192">
        <f t="shared" si="20"/>
        <v>0</v>
      </c>
      <c r="K89" s="192"/>
      <c r="L89" s="192"/>
      <c r="M89" s="192"/>
      <c r="N89" s="192"/>
      <c r="O89" s="192"/>
      <c r="P89" s="192">
        <f>+E89+J89</f>
        <v>0</v>
      </c>
      <c r="Q89" s="789">
        <f t="shared" si="4"/>
        <v>0</v>
      </c>
      <c r="R89" s="23"/>
      <c r="S89" s="328"/>
      <c r="T89" s="44"/>
      <c r="U89" s="44"/>
      <c r="V89" s="44"/>
    </row>
    <row r="90" spans="1:66" ht="78" hidden="1" customHeight="1">
      <c r="A90" s="127" t="s">
        <v>355</v>
      </c>
      <c r="B90" s="127" t="s">
        <v>923</v>
      </c>
      <c r="C90" s="127" t="s">
        <v>515</v>
      </c>
      <c r="D90" s="355" t="s">
        <v>965</v>
      </c>
      <c r="E90" s="192">
        <f t="shared" si="15"/>
        <v>0</v>
      </c>
      <c r="F90" s="192"/>
      <c r="G90" s="192">
        <f>404196400-17086400-387110000</f>
        <v>0</v>
      </c>
      <c r="H90" s="192">
        <f>23528200-23528200</f>
        <v>0</v>
      </c>
      <c r="I90" s="192"/>
      <c r="J90" s="192">
        <f t="shared" si="20"/>
        <v>0</v>
      </c>
      <c r="K90" s="192">
        <f>2500000-2500000</f>
        <v>0</v>
      </c>
      <c r="L90" s="192"/>
      <c r="M90" s="192">
        <f>6691970-6691970</f>
        <v>0</v>
      </c>
      <c r="N90" s="192">
        <f>3473010-3473010</f>
        <v>0</v>
      </c>
      <c r="O90" s="192">
        <f>2500000-2500000</f>
        <v>0</v>
      </c>
      <c r="P90" s="192">
        <f t="shared" si="14"/>
        <v>0</v>
      </c>
      <c r="Q90" s="789">
        <f t="shared" si="4"/>
        <v>0</v>
      </c>
      <c r="S90" s="328"/>
      <c r="T90" s="330"/>
      <c r="U90" s="44"/>
      <c r="V90" s="44"/>
    </row>
    <row r="91" spans="1:66" ht="27" hidden="1">
      <c r="A91" s="116"/>
      <c r="B91" s="116" t="s">
        <v>938</v>
      </c>
      <c r="C91" s="116"/>
      <c r="D91" s="240" t="s">
        <v>578</v>
      </c>
      <c r="E91" s="104">
        <f t="shared" si="15"/>
        <v>0</v>
      </c>
      <c r="F91" s="104"/>
      <c r="G91" s="104"/>
      <c r="H91" s="104"/>
      <c r="I91" s="104"/>
      <c r="J91" s="109">
        <f t="shared" si="20"/>
        <v>0</v>
      </c>
      <c r="K91" s="104"/>
      <c r="L91" s="104"/>
      <c r="M91" s="104"/>
      <c r="N91" s="104"/>
      <c r="O91" s="104"/>
      <c r="P91" s="109">
        <f t="shared" si="14"/>
        <v>0</v>
      </c>
      <c r="Q91" s="789">
        <f t="shared" si="4"/>
        <v>0</v>
      </c>
      <c r="R91" s="23"/>
      <c r="S91" s="326"/>
      <c r="T91" s="44"/>
      <c r="U91" s="44"/>
      <c r="V91" s="44"/>
    </row>
    <row r="92" spans="1:66" ht="74.25" hidden="1" customHeight="1">
      <c r="A92" s="127" t="s">
        <v>346</v>
      </c>
      <c r="B92" s="127" t="s">
        <v>347</v>
      </c>
      <c r="C92" s="127" t="s">
        <v>571</v>
      </c>
      <c r="D92" s="238" t="s">
        <v>1095</v>
      </c>
      <c r="E92" s="103">
        <f>+F92+I92</f>
        <v>0</v>
      </c>
      <c r="F92" s="103"/>
      <c r="G92" s="103"/>
      <c r="H92" s="103"/>
      <c r="I92" s="103"/>
      <c r="J92" s="103">
        <f t="shared" si="20"/>
        <v>0</v>
      </c>
      <c r="K92" s="103"/>
      <c r="L92" s="103"/>
      <c r="M92" s="103"/>
      <c r="N92" s="103"/>
      <c r="O92" s="103"/>
      <c r="P92" s="103">
        <f>+E92+J92</f>
        <v>0</v>
      </c>
      <c r="Q92" s="789">
        <f t="shared" si="4"/>
        <v>0</v>
      </c>
      <c r="R92" s="23"/>
      <c r="S92" s="326"/>
      <c r="T92" s="44"/>
      <c r="U92" s="44"/>
      <c r="V92" s="44"/>
    </row>
    <row r="93" spans="1:66" ht="83.25" hidden="1" customHeight="1">
      <c r="A93" s="127" t="s">
        <v>877</v>
      </c>
      <c r="B93" s="127" t="s">
        <v>653</v>
      </c>
      <c r="C93" s="127" t="s">
        <v>214</v>
      </c>
      <c r="D93" s="243" t="s">
        <v>903</v>
      </c>
      <c r="E93" s="192">
        <f t="shared" si="15"/>
        <v>0</v>
      </c>
      <c r="F93" s="192"/>
      <c r="G93" s="192"/>
      <c r="H93" s="192"/>
      <c r="I93" s="192"/>
      <c r="J93" s="192">
        <f t="shared" si="20"/>
        <v>0</v>
      </c>
      <c r="K93" s="192"/>
      <c r="L93" s="192"/>
      <c r="M93" s="192"/>
      <c r="N93" s="192"/>
      <c r="O93" s="192"/>
      <c r="P93" s="192">
        <f t="shared" si="14"/>
        <v>0</v>
      </c>
      <c r="Q93" s="794">
        <f t="shared" si="4"/>
        <v>0</v>
      </c>
      <c r="R93" s="800"/>
      <c r="S93" s="796"/>
      <c r="T93" s="797"/>
      <c r="U93" s="798"/>
      <c r="V93" s="798"/>
      <c r="W93" s="339"/>
      <c r="X93" s="339"/>
      <c r="Y93" s="339"/>
      <c r="Z93" s="339"/>
      <c r="AA93" s="339"/>
      <c r="AB93" s="339"/>
      <c r="AC93" s="339"/>
      <c r="AD93" s="339"/>
      <c r="AE93" s="339"/>
      <c r="AF93" s="339"/>
      <c r="AG93" s="339"/>
      <c r="AH93" s="339"/>
      <c r="AI93" s="339"/>
      <c r="AJ93" s="339"/>
      <c r="AK93" s="339"/>
      <c r="AL93" s="339"/>
      <c r="AM93" s="339"/>
      <c r="AN93" s="339"/>
    </row>
    <row r="94" spans="1:66" ht="28" hidden="1">
      <c r="A94" s="115" t="s">
        <v>878</v>
      </c>
      <c r="B94" s="115" t="s">
        <v>1097</v>
      </c>
      <c r="C94" s="115" t="s">
        <v>1096</v>
      </c>
      <c r="D94" s="242" t="s">
        <v>797</v>
      </c>
      <c r="E94" s="104">
        <f t="shared" si="15"/>
        <v>0</v>
      </c>
      <c r="F94" s="104"/>
      <c r="G94" s="104"/>
      <c r="H94" s="104"/>
      <c r="I94" s="104"/>
      <c r="J94" s="104">
        <f t="shared" si="20"/>
        <v>0</v>
      </c>
      <c r="K94" s="104"/>
      <c r="L94" s="104"/>
      <c r="M94" s="104"/>
      <c r="N94" s="104"/>
      <c r="O94" s="104"/>
      <c r="P94" s="104">
        <f t="shared" si="14"/>
        <v>0</v>
      </c>
      <c r="Q94" s="789">
        <f t="shared" si="4"/>
        <v>0</v>
      </c>
      <c r="R94" s="23"/>
      <c r="S94" s="326"/>
      <c r="T94" s="44"/>
      <c r="U94" s="44"/>
      <c r="V94" s="44"/>
      <c r="AS94" s="3"/>
      <c r="AT94" s="3"/>
      <c r="AU94" s="3"/>
      <c r="AV94" s="3"/>
      <c r="AW94" s="3"/>
      <c r="AX94" s="3"/>
      <c r="AY94" s="3"/>
      <c r="AZ94" s="3"/>
      <c r="BA94" s="3"/>
      <c r="BB94" s="3"/>
      <c r="BC94" s="3"/>
      <c r="BD94" s="3"/>
      <c r="BE94" s="3"/>
      <c r="BF94" s="3"/>
      <c r="BG94" s="3"/>
      <c r="BH94" s="3"/>
      <c r="BI94" s="3"/>
      <c r="BJ94" s="3"/>
      <c r="BK94" s="3"/>
      <c r="BL94" s="3"/>
      <c r="BM94" s="3"/>
      <c r="BN94" s="3"/>
    </row>
    <row r="95" spans="1:66" ht="72" hidden="1" customHeight="1">
      <c r="A95" s="221" t="s">
        <v>877</v>
      </c>
      <c r="B95" s="222" t="s">
        <v>653</v>
      </c>
      <c r="C95" s="127" t="s">
        <v>285</v>
      </c>
      <c r="D95" s="243" t="s">
        <v>465</v>
      </c>
      <c r="E95" s="192">
        <f t="shared" si="15"/>
        <v>0</v>
      </c>
      <c r="F95" s="192"/>
      <c r="G95" s="192"/>
      <c r="H95" s="192"/>
      <c r="I95" s="192"/>
      <c r="J95" s="192">
        <f t="shared" si="20"/>
        <v>0</v>
      </c>
      <c r="K95" s="192"/>
      <c r="L95" s="192"/>
      <c r="M95" s="192"/>
      <c r="N95" s="192"/>
      <c r="O95" s="192"/>
      <c r="P95" s="192">
        <f t="shared" si="14"/>
        <v>0</v>
      </c>
      <c r="Q95" s="789">
        <f t="shared" si="4"/>
        <v>0</v>
      </c>
      <c r="S95" s="328"/>
      <c r="T95" s="330"/>
      <c r="U95" s="44"/>
      <c r="V95" s="44"/>
    </row>
    <row r="96" spans="1:66" ht="55.9" hidden="1" customHeight="1">
      <c r="A96" s="221" t="s">
        <v>878</v>
      </c>
      <c r="B96" s="222" t="s">
        <v>1097</v>
      </c>
      <c r="C96" s="221" t="s">
        <v>286</v>
      </c>
      <c r="D96" s="1" t="s">
        <v>798</v>
      </c>
      <c r="E96" s="192">
        <f t="shared" si="15"/>
        <v>0</v>
      </c>
      <c r="F96" s="192"/>
      <c r="G96" s="192"/>
      <c r="H96" s="192"/>
      <c r="I96" s="192"/>
      <c r="J96" s="192">
        <f t="shared" si="20"/>
        <v>0</v>
      </c>
      <c r="K96" s="192"/>
      <c r="L96" s="192"/>
      <c r="M96" s="192"/>
      <c r="N96" s="192"/>
      <c r="O96" s="192"/>
      <c r="P96" s="192">
        <f t="shared" si="14"/>
        <v>0</v>
      </c>
      <c r="Q96" s="789">
        <f t="shared" si="4"/>
        <v>0</v>
      </c>
      <c r="S96" s="328"/>
      <c r="T96" s="330"/>
      <c r="U96" s="44"/>
      <c r="V96" s="44"/>
    </row>
    <row r="97" spans="1:66" ht="42" hidden="1">
      <c r="A97" s="223" t="s">
        <v>620</v>
      </c>
      <c r="B97" s="120" t="s">
        <v>351</v>
      </c>
      <c r="C97" s="223" t="s">
        <v>475</v>
      </c>
      <c r="D97" s="224" t="s">
        <v>223</v>
      </c>
      <c r="E97" s="103">
        <f t="shared" si="15"/>
        <v>0</v>
      </c>
      <c r="F97" s="103"/>
      <c r="G97" s="103">
        <f>246200-246200</f>
        <v>0</v>
      </c>
      <c r="H97" s="103">
        <f>32100-32100</f>
        <v>0</v>
      </c>
      <c r="I97" s="103"/>
      <c r="J97" s="103">
        <f>+L97+O97</f>
        <v>0</v>
      </c>
      <c r="K97" s="103"/>
      <c r="L97" s="103"/>
      <c r="M97" s="103"/>
      <c r="N97" s="103"/>
      <c r="O97" s="103"/>
      <c r="P97" s="103">
        <f t="shared" ref="P97:P119" si="21">+E97+J97</f>
        <v>0</v>
      </c>
      <c r="Q97" s="789">
        <f t="shared" ref="Q97:Q164" si="22">+P97</f>
        <v>0</v>
      </c>
      <c r="R97" s="23"/>
      <c r="S97" s="326"/>
      <c r="T97" s="44"/>
      <c r="U97" s="44"/>
      <c r="V97" s="44"/>
    </row>
    <row r="98" spans="1:66" ht="42" hidden="1">
      <c r="A98" s="223" t="s">
        <v>621</v>
      </c>
      <c r="B98" s="120" t="s">
        <v>866</v>
      </c>
      <c r="C98" s="223" t="s">
        <v>3</v>
      </c>
      <c r="D98" s="224" t="s">
        <v>1031</v>
      </c>
      <c r="E98" s="103">
        <f t="shared" si="15"/>
        <v>0</v>
      </c>
      <c r="F98" s="103"/>
      <c r="G98" s="103"/>
      <c r="H98" s="103"/>
      <c r="I98" s="103"/>
      <c r="J98" s="103">
        <f>+L98+O98</f>
        <v>0</v>
      </c>
      <c r="K98" s="103"/>
      <c r="L98" s="103"/>
      <c r="M98" s="103"/>
      <c r="N98" s="103"/>
      <c r="O98" s="103"/>
      <c r="P98" s="103">
        <f t="shared" si="21"/>
        <v>0</v>
      </c>
      <c r="Q98" s="789">
        <f t="shared" si="22"/>
        <v>0</v>
      </c>
      <c r="R98" s="23"/>
      <c r="S98" s="326"/>
      <c r="T98" s="44"/>
      <c r="U98" s="44"/>
      <c r="V98" s="44"/>
    </row>
    <row r="99" spans="1:66" ht="28" hidden="1">
      <c r="A99" s="223" t="s">
        <v>622</v>
      </c>
      <c r="B99" s="120" t="s">
        <v>904</v>
      </c>
      <c r="C99" s="223" t="s">
        <v>1074</v>
      </c>
      <c r="D99" s="224" t="s">
        <v>86</v>
      </c>
      <c r="E99" s="103">
        <f t="shared" si="15"/>
        <v>0</v>
      </c>
      <c r="F99" s="103"/>
      <c r="G99" s="103"/>
      <c r="H99" s="103"/>
      <c r="I99" s="103"/>
      <c r="J99" s="103">
        <f>+L99+O99</f>
        <v>0</v>
      </c>
      <c r="K99" s="103"/>
      <c r="L99" s="103"/>
      <c r="M99" s="103"/>
      <c r="N99" s="103"/>
      <c r="O99" s="103"/>
      <c r="P99" s="103">
        <f t="shared" si="21"/>
        <v>0</v>
      </c>
      <c r="Q99" s="789">
        <f t="shared" si="22"/>
        <v>0</v>
      </c>
      <c r="R99" s="23"/>
      <c r="S99" s="326"/>
      <c r="T99" s="44"/>
      <c r="U99" s="44"/>
      <c r="V99" s="44"/>
    </row>
    <row r="100" spans="1:66" ht="84" hidden="1">
      <c r="A100" s="121" t="s">
        <v>624</v>
      </c>
      <c r="B100" s="121" t="s">
        <v>87</v>
      </c>
      <c r="C100" s="121" t="s">
        <v>4</v>
      </c>
      <c r="D100" s="238" t="s">
        <v>138</v>
      </c>
      <c r="E100" s="103">
        <f>+F100+I100</f>
        <v>0</v>
      </c>
      <c r="F100" s="103"/>
      <c r="G100" s="103"/>
      <c r="H100" s="103"/>
      <c r="I100" s="103"/>
      <c r="J100" s="103">
        <f>+L100+O100</f>
        <v>0</v>
      </c>
      <c r="K100" s="103"/>
      <c r="L100" s="103"/>
      <c r="M100" s="103"/>
      <c r="N100" s="103"/>
      <c r="O100" s="103"/>
      <c r="P100" s="103">
        <f>+E100+J100</f>
        <v>0</v>
      </c>
      <c r="Q100" s="789">
        <f t="shared" si="22"/>
        <v>0</v>
      </c>
      <c r="R100" s="23"/>
      <c r="S100" s="326"/>
      <c r="T100" s="44"/>
      <c r="U100" s="44"/>
      <c r="V100" s="44"/>
    </row>
    <row r="101" spans="1:66" ht="23.5" hidden="1" customHeight="1">
      <c r="A101" s="121" t="s">
        <v>623</v>
      </c>
      <c r="B101" s="121" t="s">
        <v>575</v>
      </c>
      <c r="C101" s="121" t="s">
        <v>1073</v>
      </c>
      <c r="D101" s="238" t="s">
        <v>642</v>
      </c>
      <c r="E101" s="103">
        <f t="shared" si="15"/>
        <v>0</v>
      </c>
      <c r="F101" s="103"/>
      <c r="G101" s="103"/>
      <c r="H101" s="103"/>
      <c r="I101" s="103"/>
      <c r="J101" s="103">
        <f>+L101+O101</f>
        <v>0</v>
      </c>
      <c r="K101" s="103">
        <f>17100-17100</f>
        <v>0</v>
      </c>
      <c r="L101" s="103">
        <f>17100-17100</f>
        <v>0</v>
      </c>
      <c r="M101" s="103">
        <v>0</v>
      </c>
      <c r="N101" s="103">
        <v>0</v>
      </c>
      <c r="O101" s="103">
        <f>3000-3000</f>
        <v>0</v>
      </c>
      <c r="P101" s="103">
        <f t="shared" si="21"/>
        <v>0</v>
      </c>
      <c r="Q101" s="789">
        <f t="shared" si="22"/>
        <v>0</v>
      </c>
      <c r="R101" s="23"/>
      <c r="S101" s="328">
        <v>48600000</v>
      </c>
      <c r="T101" s="44"/>
      <c r="U101" s="44"/>
      <c r="V101" s="44"/>
    </row>
    <row r="102" spans="1:66" ht="48" hidden="1" customHeight="1">
      <c r="A102" s="127" t="s">
        <v>625</v>
      </c>
      <c r="B102" s="127" t="s">
        <v>974</v>
      </c>
      <c r="C102" s="127" t="s">
        <v>241</v>
      </c>
      <c r="D102" s="243" t="s">
        <v>270</v>
      </c>
      <c r="E102" s="192">
        <f t="shared" si="15"/>
        <v>0</v>
      </c>
      <c r="F102" s="192"/>
      <c r="G102" s="192"/>
      <c r="H102" s="192"/>
      <c r="I102" s="192"/>
      <c r="J102" s="192">
        <f t="shared" ref="J102:J119" si="23">+L102+O102</f>
        <v>0</v>
      </c>
      <c r="K102" s="192"/>
      <c r="L102" s="192"/>
      <c r="M102" s="192"/>
      <c r="N102" s="192"/>
      <c r="O102" s="192"/>
      <c r="P102" s="192">
        <f t="shared" si="21"/>
        <v>0</v>
      </c>
      <c r="Q102" s="794">
        <f t="shared" si="22"/>
        <v>0</v>
      </c>
      <c r="S102" s="328"/>
      <c r="T102" s="330"/>
      <c r="U102" s="44"/>
      <c r="V102" s="44"/>
    </row>
    <row r="103" spans="1:66" ht="42" hidden="1">
      <c r="A103" s="121" t="s">
        <v>626</v>
      </c>
      <c r="B103" s="121" t="s">
        <v>323</v>
      </c>
      <c r="C103" s="121" t="s">
        <v>299</v>
      </c>
      <c r="D103" s="238" t="s">
        <v>1069</v>
      </c>
      <c r="E103" s="103">
        <f t="shared" si="15"/>
        <v>0</v>
      </c>
      <c r="F103" s="103"/>
      <c r="G103" s="103"/>
      <c r="H103" s="103"/>
      <c r="I103" s="103"/>
      <c r="J103" s="103">
        <f t="shared" si="23"/>
        <v>0</v>
      </c>
      <c r="K103" s="103"/>
      <c r="L103" s="103"/>
      <c r="M103" s="103"/>
      <c r="N103" s="103"/>
      <c r="O103" s="103"/>
      <c r="P103" s="103">
        <f t="shared" si="21"/>
        <v>0</v>
      </c>
      <c r="Q103" s="789">
        <f t="shared" si="22"/>
        <v>0</v>
      </c>
      <c r="R103" s="23"/>
      <c r="S103" s="328">
        <v>750000</v>
      </c>
      <c r="T103" s="44"/>
      <c r="U103" s="44"/>
      <c r="V103" s="44"/>
    </row>
    <row r="104" spans="1:66" ht="42" hidden="1">
      <c r="A104" s="115" t="s">
        <v>627</v>
      </c>
      <c r="B104" s="115" t="s">
        <v>982</v>
      </c>
      <c r="C104" s="115" t="s">
        <v>302</v>
      </c>
      <c r="D104" s="242" t="s">
        <v>1357</v>
      </c>
      <c r="E104" s="131">
        <f t="shared" si="15"/>
        <v>0</v>
      </c>
      <c r="F104" s="131"/>
      <c r="G104" s="131"/>
      <c r="H104" s="131"/>
      <c r="I104" s="131"/>
      <c r="J104" s="131">
        <f t="shared" si="23"/>
        <v>0</v>
      </c>
      <c r="K104" s="131"/>
      <c r="L104" s="131"/>
      <c r="M104" s="131"/>
      <c r="N104" s="131"/>
      <c r="O104" s="131"/>
      <c r="P104" s="131">
        <f t="shared" si="21"/>
        <v>0</v>
      </c>
      <c r="Q104" s="789">
        <f t="shared" si="22"/>
        <v>0</v>
      </c>
      <c r="R104" s="23"/>
      <c r="S104" s="326"/>
      <c r="T104" s="44"/>
      <c r="U104" s="44"/>
      <c r="V104" s="44"/>
    </row>
    <row r="105" spans="1:66" ht="17.5" hidden="1" outlineLevel="1">
      <c r="A105" s="115" t="s">
        <v>628</v>
      </c>
      <c r="B105" s="115" t="s">
        <v>271</v>
      </c>
      <c r="C105" s="115" t="s">
        <v>659</v>
      </c>
      <c r="D105" s="248" t="s">
        <v>272</v>
      </c>
      <c r="E105" s="104">
        <f t="shared" si="15"/>
        <v>0</v>
      </c>
      <c r="F105" s="104"/>
      <c r="G105" s="104"/>
      <c r="H105" s="104"/>
      <c r="I105" s="104"/>
      <c r="J105" s="104">
        <f t="shared" si="23"/>
        <v>0</v>
      </c>
      <c r="K105" s="104"/>
      <c r="L105" s="104"/>
      <c r="M105" s="104"/>
      <c r="N105" s="104"/>
      <c r="O105" s="104"/>
      <c r="P105" s="104">
        <f t="shared" si="21"/>
        <v>0</v>
      </c>
      <c r="Q105" s="789">
        <f t="shared" si="22"/>
        <v>0</v>
      </c>
      <c r="R105" s="3"/>
      <c r="S105" s="328">
        <v>35638200</v>
      </c>
      <c r="T105" s="5"/>
      <c r="U105" s="5"/>
      <c r="V105" s="5"/>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row>
    <row r="106" spans="1:66" s="873" customFormat="1" ht="31.5" customHeight="1" outlineLevel="1">
      <c r="A106" s="862" t="s">
        <v>629</v>
      </c>
      <c r="B106" s="874">
        <v>7321</v>
      </c>
      <c r="C106" s="304" t="s">
        <v>1371</v>
      </c>
      <c r="D106" s="354" t="s">
        <v>1169</v>
      </c>
      <c r="E106" s="321">
        <f t="shared" si="15"/>
        <v>0</v>
      </c>
      <c r="F106" s="321"/>
      <c r="G106" s="321"/>
      <c r="H106" s="321"/>
      <c r="I106" s="321"/>
      <c r="J106" s="373">
        <f>L106+O106</f>
        <v>-1921920</v>
      </c>
      <c r="K106" s="243">
        <f>-1621920+-300000</f>
        <v>-1921920</v>
      </c>
      <c r="L106" s="321"/>
      <c r="M106" s="321"/>
      <c r="N106" s="321"/>
      <c r="O106" s="243">
        <f>-1621920+-300000</f>
        <v>-1921920</v>
      </c>
      <c r="P106" s="321">
        <f t="shared" si="21"/>
        <v>-1921920</v>
      </c>
      <c r="Q106" s="866">
        <f t="shared" si="22"/>
        <v>-1921920</v>
      </c>
      <c r="R106" s="871"/>
      <c r="S106" s="875"/>
      <c r="T106" s="870"/>
      <c r="U106" s="870"/>
      <c r="V106" s="870"/>
      <c r="W106" s="871"/>
      <c r="X106" s="871"/>
      <c r="Y106" s="871"/>
      <c r="Z106" s="871"/>
      <c r="AA106" s="871"/>
      <c r="AB106" s="871"/>
      <c r="AC106" s="871"/>
      <c r="AD106" s="871"/>
      <c r="AE106" s="871"/>
      <c r="AF106" s="871"/>
      <c r="AG106" s="871"/>
      <c r="AH106" s="871"/>
      <c r="AI106" s="871"/>
      <c r="AJ106" s="871"/>
      <c r="AK106" s="871"/>
      <c r="AL106" s="871"/>
      <c r="AM106" s="871"/>
      <c r="AN106" s="871"/>
      <c r="AO106" s="871"/>
      <c r="AP106" s="871"/>
      <c r="AQ106" s="871"/>
      <c r="AR106" s="871"/>
      <c r="AS106" s="871"/>
      <c r="AT106" s="871"/>
      <c r="AU106" s="871"/>
      <c r="AV106" s="871"/>
      <c r="AW106" s="871"/>
      <c r="AX106" s="871"/>
      <c r="AY106" s="871"/>
      <c r="AZ106" s="871"/>
      <c r="BA106" s="871"/>
      <c r="BB106" s="871"/>
      <c r="BC106" s="871"/>
      <c r="BD106" s="871"/>
      <c r="BE106" s="871"/>
      <c r="BF106" s="871"/>
      <c r="BG106" s="871"/>
      <c r="BH106" s="871"/>
      <c r="BI106" s="871"/>
    </row>
    <row r="107" spans="1:66" ht="41.25" hidden="1" customHeight="1" outlineLevel="1">
      <c r="A107" s="223" t="s">
        <v>424</v>
      </c>
      <c r="B107" s="179">
        <v>7330</v>
      </c>
      <c r="C107" s="121" t="s">
        <v>1371</v>
      </c>
      <c r="D107" s="816" t="s">
        <v>66</v>
      </c>
      <c r="E107" s="104">
        <f>+F107+I107</f>
        <v>0</v>
      </c>
      <c r="F107" s="104"/>
      <c r="G107" s="104"/>
      <c r="H107" s="104"/>
      <c r="I107" s="104"/>
      <c r="J107" s="104">
        <f>+L107+O107</f>
        <v>0</v>
      </c>
      <c r="K107" s="104"/>
      <c r="L107" s="104"/>
      <c r="M107" s="104"/>
      <c r="N107" s="104"/>
      <c r="O107" s="104"/>
      <c r="P107" s="104">
        <f>+E107+J107</f>
        <v>0</v>
      </c>
      <c r="Q107" s="789">
        <f t="shared" si="22"/>
        <v>0</v>
      </c>
      <c r="R107" s="3"/>
      <c r="S107" s="329"/>
      <c r="T107" s="64"/>
      <c r="U107" s="64"/>
      <c r="V107" s="64"/>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row>
    <row r="108" spans="1:66" ht="67.150000000000006" hidden="1" customHeight="1" outlineLevel="1">
      <c r="A108" s="223" t="s">
        <v>1187</v>
      </c>
      <c r="B108" s="179">
        <v>7363</v>
      </c>
      <c r="C108" s="115" t="s">
        <v>484</v>
      </c>
      <c r="D108" s="290" t="s">
        <v>1442</v>
      </c>
      <c r="E108" s="104">
        <f>+F108+I108</f>
        <v>0</v>
      </c>
      <c r="F108" s="104"/>
      <c r="G108" s="104"/>
      <c r="H108" s="104"/>
      <c r="I108" s="104"/>
      <c r="J108" s="104">
        <f t="shared" si="23"/>
        <v>0</v>
      </c>
      <c r="K108" s="104"/>
      <c r="L108" s="104"/>
      <c r="M108" s="104"/>
      <c r="N108" s="104"/>
      <c r="O108" s="104"/>
      <c r="P108" s="104">
        <f>+E108+J108</f>
        <v>0</v>
      </c>
      <c r="Q108" s="789">
        <f t="shared" si="22"/>
        <v>0</v>
      </c>
      <c r="R108" s="3"/>
      <c r="S108" s="326"/>
      <c r="T108" s="64"/>
      <c r="U108" s="64"/>
      <c r="V108" s="64"/>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row>
    <row r="109" spans="1:66" ht="50.5" hidden="1" customHeight="1" outlineLevel="1">
      <c r="A109" s="120" t="s">
        <v>852</v>
      </c>
      <c r="B109" s="120" t="s">
        <v>829</v>
      </c>
      <c r="C109" s="121" t="s">
        <v>853</v>
      </c>
      <c r="D109" s="283" t="s">
        <v>1196</v>
      </c>
      <c r="E109" s="104">
        <f>+F109+I109</f>
        <v>0</v>
      </c>
      <c r="F109" s="104"/>
      <c r="G109" s="104"/>
      <c r="H109" s="104"/>
      <c r="I109" s="104"/>
      <c r="J109" s="103">
        <f t="shared" si="23"/>
        <v>0</v>
      </c>
      <c r="K109" s="104"/>
      <c r="L109" s="104"/>
      <c r="M109" s="104"/>
      <c r="N109" s="104"/>
      <c r="O109" s="103"/>
      <c r="P109" s="103">
        <f>+E109+J109</f>
        <v>0</v>
      </c>
      <c r="Q109" s="789">
        <f t="shared" si="22"/>
        <v>0</v>
      </c>
      <c r="R109" s="3"/>
      <c r="S109" s="326"/>
      <c r="T109" s="64"/>
      <c r="U109" s="64"/>
      <c r="V109" s="64"/>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row>
    <row r="110" spans="1:66" ht="17.5" hidden="1" outlineLevel="1">
      <c r="A110" s="120" t="s">
        <v>632</v>
      </c>
      <c r="B110" s="120" t="s">
        <v>222</v>
      </c>
      <c r="C110" s="120" t="s">
        <v>510</v>
      </c>
      <c r="D110" s="225" t="s">
        <v>447</v>
      </c>
      <c r="E110" s="104">
        <f>+F110+I110</f>
        <v>0</v>
      </c>
      <c r="F110" s="104"/>
      <c r="G110" s="104"/>
      <c r="H110" s="104"/>
      <c r="I110" s="104"/>
      <c r="J110" s="103">
        <f t="shared" si="23"/>
        <v>0</v>
      </c>
      <c r="K110" s="104"/>
      <c r="L110" s="104"/>
      <c r="M110" s="104"/>
      <c r="N110" s="104"/>
      <c r="O110" s="103"/>
      <c r="P110" s="103">
        <f>+E110+J110</f>
        <v>0</v>
      </c>
      <c r="Q110" s="789">
        <f t="shared" si="22"/>
        <v>0</v>
      </c>
      <c r="R110" s="3"/>
      <c r="S110" s="328">
        <v>1095290600</v>
      </c>
      <c r="T110" s="64"/>
      <c r="U110" s="64"/>
      <c r="V110" s="64"/>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row>
    <row r="111" spans="1:66" ht="42" hidden="1" outlineLevel="1">
      <c r="A111" s="115" t="s">
        <v>630</v>
      </c>
      <c r="B111" s="115" t="s">
        <v>1171</v>
      </c>
      <c r="C111" s="115" t="s">
        <v>1170</v>
      </c>
      <c r="D111" s="248" t="s">
        <v>264</v>
      </c>
      <c r="E111" s="104">
        <f t="shared" si="15"/>
        <v>0</v>
      </c>
      <c r="F111" s="104"/>
      <c r="G111" s="104"/>
      <c r="H111" s="104"/>
      <c r="I111" s="104"/>
      <c r="J111" s="104">
        <f t="shared" si="23"/>
        <v>0</v>
      </c>
      <c r="K111" s="104"/>
      <c r="L111" s="104"/>
      <c r="M111" s="104"/>
      <c r="N111" s="104"/>
      <c r="O111" s="104"/>
      <c r="P111" s="104">
        <f t="shared" si="21"/>
        <v>0</v>
      </c>
      <c r="Q111" s="789">
        <f t="shared" si="22"/>
        <v>0</v>
      </c>
      <c r="R111" s="3"/>
      <c r="S111" s="326"/>
      <c r="T111" s="64"/>
      <c r="U111" s="64"/>
      <c r="V111" s="64"/>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row>
    <row r="112" spans="1:66" ht="28" hidden="1" outlineLevel="1">
      <c r="A112" s="115" t="s">
        <v>631</v>
      </c>
      <c r="B112" s="115" t="s">
        <v>1310</v>
      </c>
      <c r="C112" s="115" t="s">
        <v>1172</v>
      </c>
      <c r="D112" s="249" t="s">
        <v>221</v>
      </c>
      <c r="E112" s="104">
        <f t="shared" si="15"/>
        <v>0</v>
      </c>
      <c r="F112" s="104"/>
      <c r="G112" s="104"/>
      <c r="H112" s="104"/>
      <c r="I112" s="104"/>
      <c r="J112" s="104">
        <f t="shared" si="23"/>
        <v>0</v>
      </c>
      <c r="K112" s="104"/>
      <c r="L112" s="104"/>
      <c r="M112" s="104"/>
      <c r="N112" s="104"/>
      <c r="O112" s="104"/>
      <c r="P112" s="104">
        <f t="shared" si="21"/>
        <v>0</v>
      </c>
      <c r="Q112" s="789">
        <f t="shared" si="22"/>
        <v>0</v>
      </c>
      <c r="R112" s="3"/>
      <c r="S112" s="328">
        <v>41533300</v>
      </c>
      <c r="T112" s="64"/>
      <c r="U112" s="64"/>
      <c r="V112" s="64"/>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row>
    <row r="113" spans="1:66" ht="98.25" hidden="1" customHeight="1" outlineLevel="1">
      <c r="A113" s="127" t="s">
        <v>35</v>
      </c>
      <c r="B113" s="127" t="s">
        <v>36</v>
      </c>
      <c r="C113" s="127" t="s">
        <v>1449</v>
      </c>
      <c r="D113" s="1" t="s">
        <v>37</v>
      </c>
      <c r="E113" s="272">
        <f>+F113+I113</f>
        <v>0</v>
      </c>
      <c r="F113" s="272"/>
      <c r="G113" s="272"/>
      <c r="H113" s="272"/>
      <c r="I113" s="272"/>
      <c r="J113" s="272">
        <f>+L113+O113</f>
        <v>0</v>
      </c>
      <c r="K113" s="272"/>
      <c r="L113" s="272"/>
      <c r="M113" s="272"/>
      <c r="N113" s="272"/>
      <c r="O113" s="272"/>
      <c r="P113" s="272">
        <f>+E113+J113</f>
        <v>0</v>
      </c>
      <c r="Q113" s="789">
        <f t="shared" si="22"/>
        <v>0</v>
      </c>
      <c r="R113" s="326"/>
      <c r="S113" s="328"/>
      <c r="T113" s="330"/>
      <c r="U113" s="64"/>
      <c r="V113" s="64"/>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row>
    <row r="114" spans="1:66" ht="81.75" hidden="1" customHeight="1" outlineLevel="1">
      <c r="A114" s="127" t="s">
        <v>166</v>
      </c>
      <c r="B114" s="127" t="s">
        <v>436</v>
      </c>
      <c r="C114" s="127" t="s">
        <v>1449</v>
      </c>
      <c r="D114" s="1" t="s">
        <v>1396</v>
      </c>
      <c r="E114" s="272">
        <f>+F114+I114</f>
        <v>0</v>
      </c>
      <c r="F114" s="272"/>
      <c r="G114" s="272"/>
      <c r="H114" s="272"/>
      <c r="I114" s="272"/>
      <c r="J114" s="272">
        <f t="shared" si="23"/>
        <v>0</v>
      </c>
      <c r="K114" s="272"/>
      <c r="L114" s="272"/>
      <c r="M114" s="272"/>
      <c r="N114" s="272"/>
      <c r="O114" s="272"/>
      <c r="P114" s="272">
        <f>+E114+J114</f>
        <v>0</v>
      </c>
      <c r="Q114" s="789">
        <f t="shared" si="22"/>
        <v>0</v>
      </c>
      <c r="R114" s="326"/>
      <c r="S114" s="328"/>
      <c r="T114" s="330"/>
      <c r="U114" s="64"/>
      <c r="V114" s="64"/>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row>
    <row r="115" spans="1:66" ht="111.75" hidden="1" customHeight="1" outlineLevel="1">
      <c r="A115" s="127" t="s">
        <v>527</v>
      </c>
      <c r="B115" s="127" t="s">
        <v>528</v>
      </c>
      <c r="C115" s="127" t="s">
        <v>1449</v>
      </c>
      <c r="D115" s="1" t="s">
        <v>529</v>
      </c>
      <c r="E115" s="272">
        <f>+F115+I115</f>
        <v>0</v>
      </c>
      <c r="F115" s="272"/>
      <c r="G115" s="272"/>
      <c r="H115" s="272"/>
      <c r="I115" s="272"/>
      <c r="J115" s="272">
        <f t="shared" si="23"/>
        <v>0</v>
      </c>
      <c r="K115" s="272"/>
      <c r="L115" s="272"/>
      <c r="M115" s="272"/>
      <c r="N115" s="272"/>
      <c r="O115" s="272"/>
      <c r="P115" s="272">
        <f>+E115+J115</f>
        <v>0</v>
      </c>
      <c r="Q115" s="794">
        <f t="shared" si="22"/>
        <v>0</v>
      </c>
      <c r="R115" s="326"/>
      <c r="S115" s="328"/>
      <c r="T115" s="330"/>
      <c r="U115" s="64"/>
      <c r="V115" s="64"/>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row>
    <row r="116" spans="1:66" ht="96.75" hidden="1" customHeight="1" outlineLevel="1">
      <c r="A116" s="121" t="s">
        <v>860</v>
      </c>
      <c r="B116" s="121" t="s">
        <v>861</v>
      </c>
      <c r="C116" s="121" t="s">
        <v>1449</v>
      </c>
      <c r="D116" s="224" t="s">
        <v>358</v>
      </c>
      <c r="E116" s="104">
        <f>+F116+I116</f>
        <v>0</v>
      </c>
      <c r="F116" s="104"/>
      <c r="G116" s="104"/>
      <c r="H116" s="104"/>
      <c r="I116" s="104"/>
      <c r="J116" s="104">
        <f t="shared" si="23"/>
        <v>0</v>
      </c>
      <c r="K116" s="104"/>
      <c r="L116" s="104"/>
      <c r="M116" s="104"/>
      <c r="N116" s="104"/>
      <c r="O116" s="104"/>
      <c r="P116" s="104">
        <f>+E116+J116</f>
        <v>0</v>
      </c>
      <c r="Q116" s="789">
        <f t="shared" si="22"/>
        <v>0</v>
      </c>
      <c r="R116" s="3"/>
      <c r="S116" s="326"/>
      <c r="T116" s="64"/>
      <c r="U116" s="64"/>
      <c r="V116" s="64"/>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row>
    <row r="117" spans="1:66" ht="96.75" hidden="1" customHeight="1" outlineLevel="1">
      <c r="A117" s="121" t="s">
        <v>1477</v>
      </c>
      <c r="B117" s="121" t="s">
        <v>1476</v>
      </c>
      <c r="C117" s="121" t="s">
        <v>1449</v>
      </c>
      <c r="D117" s="224" t="s">
        <v>435</v>
      </c>
      <c r="E117" s="104">
        <f>+F117+I117</f>
        <v>0</v>
      </c>
      <c r="F117" s="104"/>
      <c r="G117" s="104"/>
      <c r="H117" s="104"/>
      <c r="I117" s="104"/>
      <c r="J117" s="104">
        <f t="shared" si="23"/>
        <v>0</v>
      </c>
      <c r="K117" s="104"/>
      <c r="L117" s="104"/>
      <c r="M117" s="104"/>
      <c r="N117" s="104"/>
      <c r="O117" s="104"/>
      <c r="P117" s="104">
        <f>+E117+J117</f>
        <v>0</v>
      </c>
      <c r="Q117" s="789">
        <f t="shared" si="22"/>
        <v>0</v>
      </c>
      <c r="R117" s="3"/>
      <c r="S117" s="326"/>
      <c r="T117" s="64"/>
      <c r="U117" s="64"/>
      <c r="V117" s="64"/>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row>
    <row r="118" spans="1:66" hidden="1" outlineLevel="1">
      <c r="A118" s="121" t="s">
        <v>1221</v>
      </c>
      <c r="B118" s="121" t="s">
        <v>863</v>
      </c>
      <c r="C118" s="121" t="s">
        <v>658</v>
      </c>
      <c r="D118" s="224" t="s">
        <v>1286</v>
      </c>
      <c r="E118" s="104">
        <f t="shared" si="15"/>
        <v>0</v>
      </c>
      <c r="F118" s="104"/>
      <c r="G118" s="104"/>
      <c r="H118" s="104"/>
      <c r="I118" s="104"/>
      <c r="J118" s="104">
        <f t="shared" si="23"/>
        <v>0</v>
      </c>
      <c r="K118" s="104"/>
      <c r="L118" s="104"/>
      <c r="M118" s="104"/>
      <c r="N118" s="104"/>
      <c r="O118" s="104"/>
      <c r="P118" s="104">
        <f t="shared" si="21"/>
        <v>0</v>
      </c>
      <c r="Q118" s="794">
        <f t="shared" si="22"/>
        <v>0</v>
      </c>
      <c r="R118" s="337"/>
      <c r="S118" s="799"/>
      <c r="T118" s="798"/>
      <c r="U118" s="798"/>
      <c r="V118" s="798"/>
      <c r="W118" s="337"/>
      <c r="X118" s="337"/>
      <c r="Y118" s="337"/>
      <c r="Z118" s="337"/>
      <c r="AA118" s="337"/>
      <c r="AB118" s="337"/>
      <c r="AC118" s="337"/>
      <c r="AD118" s="337"/>
      <c r="AE118" s="337"/>
      <c r="AF118" s="337"/>
      <c r="AG118" s="337"/>
      <c r="AH118" s="337"/>
      <c r="AI118" s="337"/>
      <c r="AJ118" s="337"/>
      <c r="AK118" s="337"/>
      <c r="AL118" s="337"/>
      <c r="AM118" s="337"/>
      <c r="AN118" s="337"/>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row>
    <row r="119" spans="1:66" ht="33" hidden="1" customHeight="1" outlineLevel="1">
      <c r="A119" s="121" t="s">
        <v>629</v>
      </c>
      <c r="B119" s="121" t="s">
        <v>164</v>
      </c>
      <c r="C119" s="121" t="s">
        <v>1371</v>
      </c>
      <c r="D119" s="224" t="s">
        <v>1169</v>
      </c>
      <c r="E119" s="103">
        <f t="shared" si="15"/>
        <v>0</v>
      </c>
      <c r="F119" s="104"/>
      <c r="G119" s="104"/>
      <c r="H119" s="104"/>
      <c r="I119" s="104"/>
      <c r="J119" s="103">
        <f t="shared" si="23"/>
        <v>0</v>
      </c>
      <c r="K119" s="104"/>
      <c r="L119" s="104"/>
      <c r="M119" s="104"/>
      <c r="N119" s="104"/>
      <c r="O119" s="104"/>
      <c r="P119" s="103">
        <f t="shared" si="21"/>
        <v>0</v>
      </c>
      <c r="Q119" s="789">
        <f t="shared" si="22"/>
        <v>0</v>
      </c>
      <c r="R119" s="3"/>
      <c r="S119" s="326"/>
      <c r="T119" s="64"/>
      <c r="U119" s="64"/>
      <c r="V119" s="64"/>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row>
    <row r="120" spans="1:66" s="282" customFormat="1" ht="41.5" customHeight="1" collapsed="1">
      <c r="A120" s="273" t="s">
        <v>252</v>
      </c>
      <c r="B120" s="273" t="s">
        <v>253</v>
      </c>
      <c r="C120" s="273"/>
      <c r="D120" s="317" t="s">
        <v>231</v>
      </c>
      <c r="E120" s="299">
        <f>E132+E174+E223</f>
        <v>0</v>
      </c>
      <c r="F120" s="299">
        <f t="shared" ref="F120:P120" si="24">F132+F174+F223</f>
        <v>0</v>
      </c>
      <c r="G120" s="299">
        <f t="shared" si="24"/>
        <v>0</v>
      </c>
      <c r="H120" s="299">
        <f t="shared" si="24"/>
        <v>0</v>
      </c>
      <c r="I120" s="299">
        <f t="shared" si="24"/>
        <v>0</v>
      </c>
      <c r="J120" s="299">
        <f t="shared" si="24"/>
        <v>16650000</v>
      </c>
      <c r="K120" s="299">
        <f t="shared" si="24"/>
        <v>16650000</v>
      </c>
      <c r="L120" s="299">
        <f t="shared" si="24"/>
        <v>0</v>
      </c>
      <c r="M120" s="299">
        <f t="shared" si="24"/>
        <v>0</v>
      </c>
      <c r="N120" s="299">
        <f t="shared" si="24"/>
        <v>0</v>
      </c>
      <c r="O120" s="299">
        <f t="shared" si="24"/>
        <v>16650000</v>
      </c>
      <c r="P120" s="299">
        <f t="shared" si="24"/>
        <v>16650000</v>
      </c>
      <c r="Q120" s="863">
        <f t="shared" si="22"/>
        <v>16650000</v>
      </c>
      <c r="R120" s="864"/>
      <c r="S120" s="864"/>
      <c r="T120" s="865"/>
      <c r="U120" s="855"/>
      <c r="V120" s="855"/>
      <c r="W120" s="854"/>
      <c r="X120" s="854"/>
      <c r="Y120" s="854"/>
      <c r="Z120" s="854"/>
      <c r="AA120" s="854"/>
      <c r="AB120" s="854"/>
      <c r="AC120" s="854"/>
      <c r="AD120" s="854"/>
      <c r="AE120" s="854"/>
      <c r="AF120" s="854"/>
      <c r="AG120" s="854"/>
      <c r="AH120" s="854"/>
      <c r="AI120" s="854"/>
      <c r="AJ120" s="854"/>
      <c r="AK120" s="854"/>
      <c r="AL120" s="854"/>
      <c r="AM120" s="854"/>
      <c r="AN120" s="854"/>
      <c r="AO120" s="854"/>
      <c r="AP120" s="854"/>
      <c r="AQ120" s="854"/>
      <c r="AR120" s="854"/>
      <c r="AS120" s="856"/>
      <c r="AT120" s="856"/>
      <c r="AU120" s="856"/>
      <c r="AV120" s="856"/>
      <c r="AW120" s="856"/>
      <c r="AX120" s="856"/>
      <c r="AY120" s="856"/>
      <c r="AZ120" s="856"/>
      <c r="BA120" s="856"/>
      <c r="BB120" s="856"/>
      <c r="BC120" s="856"/>
      <c r="BD120" s="856"/>
      <c r="BE120" s="856"/>
      <c r="BF120" s="856"/>
      <c r="BG120" s="856"/>
      <c r="BH120" s="856"/>
      <c r="BI120" s="856"/>
      <c r="BJ120" s="281"/>
      <c r="BK120" s="281"/>
      <c r="BL120" s="281"/>
      <c r="BM120" s="281"/>
      <c r="BN120" s="281"/>
    </row>
    <row r="121" spans="1:66" ht="75" hidden="1" customHeight="1">
      <c r="A121" s="127" t="s">
        <v>556</v>
      </c>
      <c r="B121" s="127" t="s">
        <v>119</v>
      </c>
      <c r="C121" s="127" t="s">
        <v>555</v>
      </c>
      <c r="D121" s="356" t="s">
        <v>668</v>
      </c>
      <c r="E121" s="192">
        <f t="shared" si="15"/>
        <v>0</v>
      </c>
      <c r="F121" s="192"/>
      <c r="G121" s="192"/>
      <c r="H121" s="192"/>
      <c r="I121" s="192"/>
      <c r="J121" s="192">
        <f t="shared" ref="J121:J160" si="25">+L121+O121</f>
        <v>0</v>
      </c>
      <c r="K121" s="192"/>
      <c r="L121" s="192"/>
      <c r="M121" s="192"/>
      <c r="N121" s="192"/>
      <c r="O121" s="192"/>
      <c r="P121" s="192">
        <f t="shared" ref="P121:P132" si="26">+E121+J121</f>
        <v>0</v>
      </c>
      <c r="Q121" s="794">
        <f t="shared" si="22"/>
        <v>0</v>
      </c>
      <c r="S121" s="328"/>
      <c r="T121" s="330"/>
      <c r="U121" s="44"/>
      <c r="V121" s="44"/>
    </row>
    <row r="122" spans="1:66" ht="75" hidden="1" customHeight="1">
      <c r="A122" s="127" t="s">
        <v>557</v>
      </c>
      <c r="B122" s="127" t="s">
        <v>120</v>
      </c>
      <c r="C122" s="127" t="s">
        <v>555</v>
      </c>
      <c r="D122" s="356" t="s">
        <v>284</v>
      </c>
      <c r="E122" s="192">
        <f>+F122+I122</f>
        <v>0</v>
      </c>
      <c r="F122" s="192"/>
      <c r="G122" s="192"/>
      <c r="H122" s="192"/>
      <c r="I122" s="192"/>
      <c r="J122" s="192">
        <f>+L122+O122</f>
        <v>0</v>
      </c>
      <c r="K122" s="192"/>
      <c r="L122" s="192"/>
      <c r="M122" s="192"/>
      <c r="N122" s="192"/>
      <c r="O122" s="192"/>
      <c r="P122" s="192">
        <f>+E122+J122</f>
        <v>0</v>
      </c>
      <c r="Q122" s="789">
        <f t="shared" si="22"/>
        <v>0</v>
      </c>
      <c r="S122" s="328"/>
      <c r="T122" s="330"/>
      <c r="U122" s="44"/>
      <c r="V122" s="44"/>
    </row>
    <row r="123" spans="1:66" ht="62.25" hidden="1" customHeight="1">
      <c r="A123" s="127" t="s">
        <v>553</v>
      </c>
      <c r="B123" s="117" t="s">
        <v>923</v>
      </c>
      <c r="C123" s="117" t="s">
        <v>554</v>
      </c>
      <c r="D123" s="297" t="s">
        <v>797</v>
      </c>
      <c r="E123" s="192">
        <f>+F123+I123</f>
        <v>0</v>
      </c>
      <c r="F123" s="192"/>
      <c r="G123" s="192"/>
      <c r="H123" s="192"/>
      <c r="I123" s="192"/>
      <c r="J123" s="192">
        <f>+L123+O123</f>
        <v>0</v>
      </c>
      <c r="K123" s="192"/>
      <c r="L123" s="192"/>
      <c r="M123" s="192"/>
      <c r="N123" s="192"/>
      <c r="O123" s="192"/>
      <c r="P123" s="192">
        <f>+E123+J123</f>
        <v>0</v>
      </c>
      <c r="Q123" s="794">
        <f t="shared" si="22"/>
        <v>0</v>
      </c>
      <c r="S123" s="328"/>
      <c r="T123" s="330"/>
      <c r="U123" s="44"/>
      <c r="V123" s="44"/>
    </row>
    <row r="124" spans="1:66" ht="66" hidden="1" customHeight="1">
      <c r="A124" s="127" t="s">
        <v>254</v>
      </c>
      <c r="B124" s="127" t="s">
        <v>653</v>
      </c>
      <c r="C124" s="127" t="s">
        <v>285</v>
      </c>
      <c r="D124" s="243" t="s">
        <v>903</v>
      </c>
      <c r="E124" s="192">
        <f t="shared" si="15"/>
        <v>0</v>
      </c>
      <c r="F124" s="192"/>
      <c r="G124" s="192"/>
      <c r="H124" s="192"/>
      <c r="I124" s="192"/>
      <c r="J124" s="192">
        <f t="shared" si="25"/>
        <v>0</v>
      </c>
      <c r="K124" s="192"/>
      <c r="L124" s="192"/>
      <c r="M124" s="192"/>
      <c r="N124" s="192"/>
      <c r="O124" s="192"/>
      <c r="P124" s="192">
        <f t="shared" si="26"/>
        <v>0</v>
      </c>
      <c r="Q124" s="794">
        <f t="shared" si="22"/>
        <v>0</v>
      </c>
      <c r="S124" s="328"/>
      <c r="T124" s="330"/>
      <c r="U124" s="44"/>
      <c r="V124" s="44"/>
    </row>
    <row r="125" spans="1:66" ht="66" hidden="1" customHeight="1">
      <c r="A125" s="127" t="s">
        <v>274</v>
      </c>
      <c r="B125" s="127" t="s">
        <v>275</v>
      </c>
      <c r="C125" s="127" t="s">
        <v>276</v>
      </c>
      <c r="D125" s="238" t="s">
        <v>1128</v>
      </c>
      <c r="E125" s="103">
        <f t="shared" si="15"/>
        <v>0</v>
      </c>
      <c r="F125" s="103"/>
      <c r="G125" s="103"/>
      <c r="H125" s="103"/>
      <c r="I125" s="103"/>
      <c r="J125" s="103">
        <f t="shared" si="25"/>
        <v>0</v>
      </c>
      <c r="K125" s="103"/>
      <c r="L125" s="103"/>
      <c r="M125" s="103"/>
      <c r="N125" s="103"/>
      <c r="O125" s="103"/>
      <c r="P125" s="103">
        <f>+E125+J125</f>
        <v>0</v>
      </c>
      <c r="Q125" s="789">
        <f t="shared" si="22"/>
        <v>0</v>
      </c>
      <c r="R125" s="23"/>
      <c r="S125" s="326"/>
      <c r="T125" s="44"/>
      <c r="U125" s="44"/>
      <c r="V125" s="44"/>
    </row>
    <row r="126" spans="1:66" ht="46.9" hidden="1" customHeight="1">
      <c r="A126" s="127" t="s">
        <v>1067</v>
      </c>
      <c r="B126" s="127" t="s">
        <v>1205</v>
      </c>
      <c r="C126" s="127" t="s">
        <v>1204</v>
      </c>
      <c r="D126" s="243" t="s">
        <v>1206</v>
      </c>
      <c r="E126" s="192">
        <f t="shared" si="15"/>
        <v>0</v>
      </c>
      <c r="F126" s="192"/>
      <c r="G126" s="192"/>
      <c r="H126" s="192"/>
      <c r="I126" s="192"/>
      <c r="J126" s="192">
        <f t="shared" si="25"/>
        <v>0</v>
      </c>
      <c r="K126" s="192"/>
      <c r="L126" s="192"/>
      <c r="M126" s="192"/>
      <c r="N126" s="192"/>
      <c r="O126" s="192"/>
      <c r="P126" s="192">
        <f t="shared" si="26"/>
        <v>0</v>
      </c>
      <c r="Q126" s="794">
        <f t="shared" si="22"/>
        <v>0</v>
      </c>
      <c r="S126" s="328"/>
      <c r="T126" s="330"/>
      <c r="U126" s="44"/>
      <c r="V126" s="44"/>
    </row>
    <row r="127" spans="1:66" ht="39" hidden="1">
      <c r="A127" s="122"/>
      <c r="B127" s="122"/>
      <c r="C127" s="128"/>
      <c r="D127" s="247" t="s">
        <v>1391</v>
      </c>
      <c r="E127" s="131">
        <f t="shared" si="15"/>
        <v>0</v>
      </c>
      <c r="F127" s="131"/>
      <c r="G127" s="131"/>
      <c r="H127" s="131"/>
      <c r="I127" s="131"/>
      <c r="J127" s="131"/>
      <c r="K127" s="131"/>
      <c r="L127" s="131"/>
      <c r="M127" s="131"/>
      <c r="N127" s="131"/>
      <c r="O127" s="131"/>
      <c r="P127" s="131">
        <f t="shared" si="26"/>
        <v>0</v>
      </c>
      <c r="Q127" s="789">
        <f t="shared" si="22"/>
        <v>0</v>
      </c>
      <c r="R127" s="23"/>
      <c r="S127" s="326"/>
      <c r="T127" s="44"/>
      <c r="U127" s="44"/>
      <c r="V127" s="44"/>
    </row>
    <row r="128" spans="1:66" ht="26" hidden="1">
      <c r="A128" s="122"/>
      <c r="B128" s="122"/>
      <c r="C128" s="128"/>
      <c r="D128" s="247" t="s">
        <v>524</v>
      </c>
      <c r="E128" s="131">
        <f t="shared" si="15"/>
        <v>0</v>
      </c>
      <c r="F128" s="131"/>
      <c r="G128" s="131"/>
      <c r="H128" s="131"/>
      <c r="I128" s="131"/>
      <c r="J128" s="131"/>
      <c r="K128" s="131"/>
      <c r="L128" s="131"/>
      <c r="M128" s="131"/>
      <c r="N128" s="131"/>
      <c r="O128" s="131"/>
      <c r="P128" s="131">
        <f t="shared" si="26"/>
        <v>0</v>
      </c>
      <c r="Q128" s="789">
        <f t="shared" si="22"/>
        <v>0</v>
      </c>
      <c r="R128" s="23"/>
      <c r="S128" s="326"/>
      <c r="T128" s="44"/>
      <c r="U128" s="44"/>
      <c r="V128" s="44"/>
    </row>
    <row r="129" spans="1:66" ht="39" hidden="1">
      <c r="A129" s="122"/>
      <c r="B129" s="122"/>
      <c r="C129" s="128"/>
      <c r="D129" s="247" t="s">
        <v>1006</v>
      </c>
      <c r="E129" s="131">
        <f t="shared" si="15"/>
        <v>0</v>
      </c>
      <c r="F129" s="131"/>
      <c r="G129" s="131"/>
      <c r="H129" s="131"/>
      <c r="I129" s="131"/>
      <c r="J129" s="131"/>
      <c r="K129" s="131"/>
      <c r="L129" s="131"/>
      <c r="M129" s="131"/>
      <c r="N129" s="131"/>
      <c r="O129" s="131"/>
      <c r="P129" s="131">
        <f t="shared" si="26"/>
        <v>0</v>
      </c>
      <c r="Q129" s="789">
        <f t="shared" si="22"/>
        <v>0</v>
      </c>
      <c r="R129" s="23"/>
      <c r="S129" s="326"/>
      <c r="T129" s="44"/>
      <c r="U129" s="44"/>
      <c r="V129" s="44"/>
    </row>
    <row r="130" spans="1:66" ht="39" hidden="1">
      <c r="A130" s="122"/>
      <c r="B130" s="122"/>
      <c r="C130" s="128"/>
      <c r="D130" s="247" t="s">
        <v>1164</v>
      </c>
      <c r="E130" s="131">
        <f t="shared" ref="E130:E181" si="27">+F130+I130</f>
        <v>0</v>
      </c>
      <c r="F130" s="131"/>
      <c r="G130" s="131"/>
      <c r="H130" s="131"/>
      <c r="I130" s="131"/>
      <c r="J130" s="131"/>
      <c r="K130" s="131"/>
      <c r="L130" s="131"/>
      <c r="M130" s="131"/>
      <c r="N130" s="131"/>
      <c r="O130" s="131"/>
      <c r="P130" s="131">
        <f t="shared" si="26"/>
        <v>0</v>
      </c>
      <c r="Q130" s="789">
        <f t="shared" si="22"/>
        <v>0</v>
      </c>
      <c r="R130" s="23"/>
      <c r="S130" s="328">
        <v>40672472</v>
      </c>
      <c r="T130" s="44"/>
      <c r="U130" s="44"/>
      <c r="V130" s="44"/>
    </row>
    <row r="131" spans="1:66" hidden="1">
      <c r="A131" s="122"/>
      <c r="B131" s="122"/>
      <c r="C131" s="126"/>
      <c r="D131" s="240"/>
      <c r="E131" s="109">
        <f t="shared" si="27"/>
        <v>0</v>
      </c>
      <c r="F131" s="109"/>
      <c r="G131" s="109"/>
      <c r="H131" s="109"/>
      <c r="I131" s="109"/>
      <c r="J131" s="109"/>
      <c r="K131" s="109"/>
      <c r="L131" s="109"/>
      <c r="M131" s="109"/>
      <c r="N131" s="109"/>
      <c r="O131" s="109"/>
      <c r="P131" s="109">
        <f t="shared" si="26"/>
        <v>0</v>
      </c>
      <c r="Q131" s="789">
        <f t="shared" si="22"/>
        <v>0</v>
      </c>
      <c r="R131" s="23"/>
      <c r="S131" s="326"/>
      <c r="T131" s="44"/>
      <c r="U131" s="44"/>
      <c r="V131" s="44"/>
    </row>
    <row r="132" spans="1:66" s="873" customFormat="1" ht="42.75" customHeight="1">
      <c r="A132" s="304" t="s">
        <v>10</v>
      </c>
      <c r="B132" s="304" t="s">
        <v>334</v>
      </c>
      <c r="C132" s="304" t="s">
        <v>1371</v>
      </c>
      <c r="D132" s="373" t="s">
        <v>335</v>
      </c>
      <c r="E132" s="373">
        <f>+F132+I132</f>
        <v>0</v>
      </c>
      <c r="F132" s="373"/>
      <c r="G132" s="373"/>
      <c r="H132" s="373"/>
      <c r="I132" s="373"/>
      <c r="J132" s="373">
        <f>L132+O132</f>
        <v>10000000</v>
      </c>
      <c r="K132" s="373">
        <v>10000000</v>
      </c>
      <c r="L132" s="373"/>
      <c r="M132" s="373"/>
      <c r="N132" s="373"/>
      <c r="O132" s="373">
        <v>10000000</v>
      </c>
      <c r="P132" s="373">
        <f t="shared" si="26"/>
        <v>10000000</v>
      </c>
      <c r="Q132" s="866">
        <f t="shared" si="22"/>
        <v>10000000</v>
      </c>
      <c r="R132" s="867"/>
      <c r="S132" s="868"/>
      <c r="T132" s="869"/>
      <c r="U132" s="870"/>
      <c r="V132" s="870"/>
      <c r="W132" s="867"/>
      <c r="X132" s="867"/>
      <c r="Y132" s="867"/>
      <c r="Z132" s="867"/>
      <c r="AA132" s="867"/>
      <c r="AB132" s="867"/>
      <c r="AC132" s="867"/>
      <c r="AD132" s="867"/>
      <c r="AE132" s="867"/>
      <c r="AF132" s="867"/>
      <c r="AG132" s="867"/>
      <c r="AH132" s="867"/>
      <c r="AI132" s="867"/>
      <c r="AJ132" s="867"/>
      <c r="AK132" s="867"/>
      <c r="AL132" s="867"/>
      <c r="AM132" s="867"/>
      <c r="AN132" s="867"/>
      <c r="AO132" s="867"/>
      <c r="AP132" s="867"/>
      <c r="AQ132" s="867"/>
      <c r="AR132" s="867"/>
      <c r="AS132" s="871"/>
      <c r="AT132" s="871"/>
      <c r="AU132" s="871"/>
      <c r="AV132" s="871"/>
      <c r="AW132" s="871"/>
      <c r="AX132" s="871"/>
      <c r="AY132" s="871"/>
      <c r="AZ132" s="871"/>
      <c r="BA132" s="871"/>
      <c r="BB132" s="871"/>
      <c r="BC132" s="871"/>
      <c r="BD132" s="871"/>
      <c r="BE132" s="871"/>
      <c r="BF132" s="871"/>
      <c r="BG132" s="871"/>
      <c r="BH132" s="871"/>
      <c r="BI132" s="871"/>
      <c r="BJ132" s="872"/>
      <c r="BK132" s="872"/>
      <c r="BL132" s="872"/>
      <c r="BM132" s="872"/>
      <c r="BN132" s="872"/>
    </row>
    <row r="133" spans="1:66" ht="17.5" hidden="1">
      <c r="A133" s="134"/>
      <c r="B133" s="134"/>
      <c r="C133" s="134"/>
      <c r="D133" s="238" t="s">
        <v>598</v>
      </c>
      <c r="E133" s="135">
        <f t="shared" si="27"/>
        <v>0</v>
      </c>
      <c r="F133" s="135"/>
      <c r="G133" s="135"/>
      <c r="H133" s="135"/>
      <c r="I133" s="135"/>
      <c r="J133" s="230"/>
      <c r="K133" s="135"/>
      <c r="L133" s="135"/>
      <c r="M133" s="135"/>
      <c r="N133" s="135"/>
      <c r="O133" s="135"/>
      <c r="P133" s="135"/>
      <c r="Q133" s="789">
        <f t="shared" si="22"/>
        <v>0</v>
      </c>
      <c r="R133" s="23"/>
      <c r="S133" s="328">
        <v>8715200</v>
      </c>
      <c r="T133" s="44"/>
      <c r="U133" s="44"/>
      <c r="V133" s="44"/>
    </row>
    <row r="134" spans="1:66" ht="42" hidden="1">
      <c r="A134" s="134"/>
      <c r="B134" s="134"/>
      <c r="C134" s="134"/>
      <c r="D134" s="238" t="s">
        <v>1190</v>
      </c>
      <c r="E134" s="100">
        <f t="shared" si="27"/>
        <v>0</v>
      </c>
      <c r="F134" s="100"/>
      <c r="G134" s="100"/>
      <c r="H134" s="100"/>
      <c r="I134" s="100"/>
      <c r="J134" s="103">
        <f t="shared" si="25"/>
        <v>0</v>
      </c>
      <c r="K134" s="100"/>
      <c r="L134" s="100"/>
      <c r="M134" s="100"/>
      <c r="N134" s="100"/>
      <c r="O134" s="100"/>
      <c r="P134" s="100">
        <f t="shared" ref="P134:P181" si="28">+E134+J134</f>
        <v>0</v>
      </c>
      <c r="Q134" s="789">
        <f t="shared" si="22"/>
        <v>0</v>
      </c>
      <c r="R134" s="13"/>
      <c r="S134" s="325"/>
      <c r="T134" s="20"/>
      <c r="U134" s="20"/>
      <c r="V134" s="20"/>
      <c r="W134" s="13"/>
    </row>
    <row r="135" spans="1:66" ht="52" hidden="1">
      <c r="A135" s="122"/>
      <c r="B135" s="122"/>
      <c r="C135" s="128"/>
      <c r="D135" s="247" t="s">
        <v>851</v>
      </c>
      <c r="E135" s="131">
        <f t="shared" si="27"/>
        <v>0</v>
      </c>
      <c r="F135" s="131"/>
      <c r="G135" s="131"/>
      <c r="H135" s="131"/>
      <c r="I135" s="131"/>
      <c r="J135" s="231">
        <f t="shared" si="25"/>
        <v>0</v>
      </c>
      <c r="K135" s="131"/>
      <c r="L135" s="131"/>
      <c r="M135" s="131"/>
      <c r="N135" s="131"/>
      <c r="O135" s="131"/>
      <c r="P135" s="131">
        <f t="shared" si="28"/>
        <v>0</v>
      </c>
      <c r="Q135" s="789">
        <f t="shared" si="22"/>
        <v>0</v>
      </c>
      <c r="R135" s="13"/>
      <c r="S135" s="325"/>
      <c r="T135" s="20"/>
      <c r="U135" s="20"/>
      <c r="V135" s="20"/>
      <c r="W135" s="13"/>
    </row>
    <row r="136" spans="1:66" ht="23" hidden="1">
      <c r="A136" s="122"/>
      <c r="B136" s="122"/>
      <c r="C136" s="122"/>
      <c r="D136" s="239" t="s">
        <v>891</v>
      </c>
      <c r="E136" s="131">
        <f t="shared" si="27"/>
        <v>0</v>
      </c>
      <c r="F136" s="131"/>
      <c r="G136" s="131"/>
      <c r="H136" s="131"/>
      <c r="I136" s="131"/>
      <c r="J136" s="232">
        <f t="shared" si="25"/>
        <v>0</v>
      </c>
      <c r="K136" s="131"/>
      <c r="L136" s="131"/>
      <c r="M136" s="131"/>
      <c r="N136" s="131"/>
      <c r="O136" s="131"/>
      <c r="P136" s="109">
        <f t="shared" si="28"/>
        <v>0</v>
      </c>
      <c r="Q136" s="789">
        <f t="shared" si="22"/>
        <v>0</v>
      </c>
      <c r="R136" s="13"/>
      <c r="S136" s="328">
        <v>790175100</v>
      </c>
      <c r="T136" s="20"/>
      <c r="U136" s="20"/>
      <c r="V136" s="20"/>
      <c r="W136" s="13"/>
    </row>
    <row r="137" spans="1:66" ht="26" hidden="1">
      <c r="A137" s="122"/>
      <c r="B137" s="122"/>
      <c r="C137" s="128"/>
      <c r="D137" s="247" t="s">
        <v>56</v>
      </c>
      <c r="E137" s="131">
        <f t="shared" si="27"/>
        <v>0</v>
      </c>
      <c r="F137" s="131"/>
      <c r="G137" s="131"/>
      <c r="H137" s="131"/>
      <c r="I137" s="131"/>
      <c r="J137" s="231">
        <f t="shared" si="25"/>
        <v>0</v>
      </c>
      <c r="K137" s="131"/>
      <c r="L137" s="131"/>
      <c r="M137" s="131"/>
      <c r="N137" s="131"/>
      <c r="O137" s="131"/>
      <c r="P137" s="131">
        <f t="shared" si="28"/>
        <v>0</v>
      </c>
      <c r="Q137" s="789">
        <f t="shared" si="22"/>
        <v>0</v>
      </c>
      <c r="R137" s="13"/>
      <c r="S137" s="325"/>
      <c r="T137" s="20"/>
      <c r="U137" s="20"/>
      <c r="V137" s="20"/>
      <c r="W137" s="13"/>
    </row>
    <row r="138" spans="1:66" ht="23" hidden="1">
      <c r="A138" s="122"/>
      <c r="B138" s="122"/>
      <c r="C138" s="122"/>
      <c r="D138" s="239" t="s">
        <v>190</v>
      </c>
      <c r="E138" s="131">
        <f t="shared" si="27"/>
        <v>0</v>
      </c>
      <c r="F138" s="131"/>
      <c r="G138" s="131"/>
      <c r="H138" s="131"/>
      <c r="I138" s="131"/>
      <c r="J138" s="232">
        <f t="shared" si="25"/>
        <v>0</v>
      </c>
      <c r="K138" s="131"/>
      <c r="L138" s="131"/>
      <c r="M138" s="131"/>
      <c r="N138" s="131"/>
      <c r="O138" s="131"/>
      <c r="P138" s="109">
        <f t="shared" si="28"/>
        <v>0</v>
      </c>
      <c r="Q138" s="789">
        <f t="shared" si="22"/>
        <v>0</v>
      </c>
      <c r="R138" s="13"/>
      <c r="S138" s="325"/>
      <c r="T138" s="20"/>
      <c r="U138" s="20"/>
      <c r="V138" s="20"/>
      <c r="W138" s="13"/>
    </row>
    <row r="139" spans="1:66" ht="39" hidden="1">
      <c r="A139" s="122"/>
      <c r="B139" s="122"/>
      <c r="C139" s="128"/>
      <c r="D139" s="247" t="s">
        <v>1458</v>
      </c>
      <c r="E139" s="131">
        <f t="shared" si="27"/>
        <v>0</v>
      </c>
      <c r="F139" s="131"/>
      <c r="G139" s="131"/>
      <c r="H139" s="131"/>
      <c r="I139" s="131"/>
      <c r="J139" s="231">
        <f t="shared" si="25"/>
        <v>0</v>
      </c>
      <c r="K139" s="131"/>
      <c r="L139" s="131"/>
      <c r="M139" s="131"/>
      <c r="N139" s="131"/>
      <c r="O139" s="131"/>
      <c r="P139" s="131">
        <f t="shared" si="28"/>
        <v>0</v>
      </c>
      <c r="Q139" s="789">
        <f t="shared" si="22"/>
        <v>0</v>
      </c>
      <c r="R139" s="13"/>
      <c r="S139" s="326"/>
      <c r="T139" s="20"/>
      <c r="U139" s="20"/>
      <c r="V139" s="20"/>
      <c r="W139" s="13"/>
    </row>
    <row r="140" spans="1:66" ht="15.5" hidden="1">
      <c r="A140" s="122"/>
      <c r="B140" s="122"/>
      <c r="C140" s="122"/>
      <c r="D140" s="239"/>
      <c r="E140" s="131">
        <f t="shared" si="27"/>
        <v>0</v>
      </c>
      <c r="F140" s="131"/>
      <c r="G140" s="131"/>
      <c r="H140" s="131"/>
      <c r="I140" s="131"/>
      <c r="J140" s="232">
        <f t="shared" si="25"/>
        <v>0</v>
      </c>
      <c r="K140" s="131"/>
      <c r="L140" s="131"/>
      <c r="M140" s="131"/>
      <c r="N140" s="131"/>
      <c r="O140" s="131"/>
      <c r="P140" s="109">
        <f t="shared" si="28"/>
        <v>0</v>
      </c>
      <c r="Q140" s="789">
        <f t="shared" si="22"/>
        <v>0</v>
      </c>
      <c r="R140" s="13"/>
      <c r="S140" s="20"/>
      <c r="T140" s="20"/>
      <c r="U140" s="20"/>
      <c r="V140" s="20"/>
      <c r="W140" s="13"/>
    </row>
    <row r="141" spans="1:66" ht="55.9" hidden="1" customHeight="1">
      <c r="A141" s="127" t="s">
        <v>989</v>
      </c>
      <c r="B141" s="127" t="s">
        <v>1207</v>
      </c>
      <c r="C141" s="127" t="s">
        <v>318</v>
      </c>
      <c r="D141" s="305" t="s">
        <v>1209</v>
      </c>
      <c r="E141" s="192">
        <f t="shared" si="27"/>
        <v>0</v>
      </c>
      <c r="F141" s="192"/>
      <c r="G141" s="192"/>
      <c r="H141" s="192"/>
      <c r="I141" s="192"/>
      <c r="J141" s="192">
        <f t="shared" si="25"/>
        <v>0</v>
      </c>
      <c r="K141" s="192"/>
      <c r="L141" s="192"/>
      <c r="M141" s="192"/>
      <c r="N141" s="192"/>
      <c r="O141" s="192"/>
      <c r="P141" s="192">
        <f t="shared" si="28"/>
        <v>0</v>
      </c>
      <c r="Q141" s="794">
        <f t="shared" si="22"/>
        <v>0</v>
      </c>
      <c r="S141" s="328"/>
      <c r="T141" s="330"/>
      <c r="U141" s="20"/>
      <c r="V141" s="20"/>
      <c r="W141" s="13"/>
    </row>
    <row r="142" spans="1:66" ht="46.15" hidden="1" customHeight="1">
      <c r="A142" s="127" t="s">
        <v>990</v>
      </c>
      <c r="B142" s="127" t="s">
        <v>585</v>
      </c>
      <c r="C142" s="127" t="s">
        <v>584</v>
      </c>
      <c r="D142" s="243" t="s">
        <v>750</v>
      </c>
      <c r="E142" s="192">
        <f t="shared" si="27"/>
        <v>0</v>
      </c>
      <c r="F142" s="192"/>
      <c r="G142" s="192"/>
      <c r="H142" s="192"/>
      <c r="I142" s="192"/>
      <c r="J142" s="192">
        <f t="shared" si="25"/>
        <v>0</v>
      </c>
      <c r="K142" s="192"/>
      <c r="L142" s="192"/>
      <c r="M142" s="192"/>
      <c r="N142" s="192"/>
      <c r="O142" s="192"/>
      <c r="P142" s="192">
        <f t="shared" si="28"/>
        <v>0</v>
      </c>
      <c r="Q142" s="789">
        <f t="shared" si="22"/>
        <v>0</v>
      </c>
      <c r="S142" s="328"/>
      <c r="T142" s="330"/>
      <c r="U142" s="44"/>
      <c r="V142" s="44"/>
    </row>
    <row r="143" spans="1:66" ht="63.65" hidden="1" customHeight="1">
      <c r="A143" s="127" t="s">
        <v>991</v>
      </c>
      <c r="B143" s="127" t="s">
        <v>1208</v>
      </c>
      <c r="C143" s="127" t="s">
        <v>1453</v>
      </c>
      <c r="D143" s="226" t="s">
        <v>1157</v>
      </c>
      <c r="E143" s="192">
        <f t="shared" si="27"/>
        <v>0</v>
      </c>
      <c r="F143" s="192"/>
      <c r="G143" s="192"/>
      <c r="H143" s="192"/>
      <c r="I143" s="192"/>
      <c r="J143" s="192">
        <f t="shared" si="25"/>
        <v>0</v>
      </c>
      <c r="K143" s="192"/>
      <c r="L143" s="192"/>
      <c r="M143" s="192"/>
      <c r="N143" s="192"/>
      <c r="O143" s="192"/>
      <c r="P143" s="192">
        <f t="shared" si="28"/>
        <v>0</v>
      </c>
      <c r="Q143" s="794">
        <f t="shared" si="22"/>
        <v>0</v>
      </c>
      <c r="S143" s="328"/>
      <c r="T143" s="330"/>
      <c r="U143" s="44"/>
      <c r="V143" s="44"/>
    </row>
    <row r="144" spans="1:66" ht="42" hidden="1" customHeight="1">
      <c r="A144" s="127" t="s">
        <v>992</v>
      </c>
      <c r="B144" s="127" t="s">
        <v>1210</v>
      </c>
      <c r="C144" s="127" t="s">
        <v>216</v>
      </c>
      <c r="D144" s="243" t="s">
        <v>1158</v>
      </c>
      <c r="E144" s="192">
        <f t="shared" si="27"/>
        <v>0</v>
      </c>
      <c r="F144" s="192"/>
      <c r="G144" s="192"/>
      <c r="H144" s="192"/>
      <c r="I144" s="192"/>
      <c r="J144" s="192">
        <f t="shared" si="25"/>
        <v>0</v>
      </c>
      <c r="K144" s="192"/>
      <c r="L144" s="192"/>
      <c r="M144" s="192"/>
      <c r="N144" s="192"/>
      <c r="O144" s="192"/>
      <c r="P144" s="192">
        <f t="shared" si="28"/>
        <v>0</v>
      </c>
      <c r="Q144" s="794">
        <f t="shared" si="22"/>
        <v>0</v>
      </c>
      <c r="S144" s="328"/>
      <c r="T144" s="330"/>
      <c r="U144" s="44"/>
      <c r="V144" s="44"/>
    </row>
    <row r="145" spans="1:40" ht="42" hidden="1" customHeight="1">
      <c r="A145" s="127" t="s">
        <v>993</v>
      </c>
      <c r="B145" s="127" t="s">
        <v>227</v>
      </c>
      <c r="C145" s="127" t="s">
        <v>217</v>
      </c>
      <c r="D145" s="305" t="s">
        <v>928</v>
      </c>
      <c r="E145" s="192">
        <f t="shared" si="27"/>
        <v>0</v>
      </c>
      <c r="F145" s="192"/>
      <c r="G145" s="192"/>
      <c r="H145" s="192"/>
      <c r="I145" s="192"/>
      <c r="J145" s="192">
        <f t="shared" si="25"/>
        <v>0</v>
      </c>
      <c r="K145" s="192"/>
      <c r="L145" s="192"/>
      <c r="M145" s="192"/>
      <c r="N145" s="192"/>
      <c r="O145" s="192"/>
      <c r="P145" s="192">
        <f t="shared" si="28"/>
        <v>0</v>
      </c>
      <c r="Q145" s="789">
        <f t="shared" si="22"/>
        <v>0</v>
      </c>
      <c r="S145" s="328"/>
      <c r="T145" s="330"/>
      <c r="U145" s="44"/>
      <c r="V145" s="44"/>
    </row>
    <row r="146" spans="1:40" ht="52" hidden="1">
      <c r="A146" s="122"/>
      <c r="B146" s="122"/>
      <c r="C146" s="128"/>
      <c r="D146" s="247" t="s">
        <v>1079</v>
      </c>
      <c r="E146" s="131">
        <f t="shared" si="27"/>
        <v>0</v>
      </c>
      <c r="F146" s="131"/>
      <c r="G146" s="131"/>
      <c r="H146" s="131"/>
      <c r="I146" s="131"/>
      <c r="J146" s="131">
        <f t="shared" si="25"/>
        <v>0</v>
      </c>
      <c r="K146" s="131"/>
      <c r="L146" s="131"/>
      <c r="M146" s="131"/>
      <c r="N146" s="131"/>
      <c r="O146" s="131"/>
      <c r="P146" s="131">
        <f t="shared" si="28"/>
        <v>0</v>
      </c>
      <c r="Q146" s="789">
        <f t="shared" si="22"/>
        <v>0</v>
      </c>
      <c r="R146" s="23"/>
      <c r="S146" s="44"/>
      <c r="T146" s="44"/>
      <c r="U146" s="44"/>
      <c r="V146" s="44"/>
    </row>
    <row r="147" spans="1:40" ht="46.9" hidden="1" customHeight="1">
      <c r="A147" s="127" t="s">
        <v>994</v>
      </c>
      <c r="B147" s="127" t="s">
        <v>666</v>
      </c>
      <c r="C147" s="127" t="s">
        <v>1368</v>
      </c>
      <c r="D147" s="243" t="s">
        <v>1102</v>
      </c>
      <c r="E147" s="192">
        <f t="shared" si="27"/>
        <v>0</v>
      </c>
      <c r="F147" s="192"/>
      <c r="G147" s="192"/>
      <c r="H147" s="192"/>
      <c r="I147" s="192"/>
      <c r="J147" s="192">
        <f t="shared" si="25"/>
        <v>0</v>
      </c>
      <c r="K147" s="192"/>
      <c r="L147" s="192"/>
      <c r="M147" s="192"/>
      <c r="N147" s="192"/>
      <c r="O147" s="192"/>
      <c r="P147" s="192">
        <f t="shared" si="28"/>
        <v>0</v>
      </c>
      <c r="Q147" s="794">
        <f t="shared" si="22"/>
        <v>0</v>
      </c>
      <c r="R147" s="800"/>
      <c r="S147" s="796"/>
      <c r="T147" s="797"/>
      <c r="U147" s="798"/>
      <c r="V147" s="798"/>
      <c r="W147" s="339"/>
      <c r="X147" s="339"/>
      <c r="Y147" s="339"/>
      <c r="Z147" s="339"/>
      <c r="AA147" s="339"/>
      <c r="AB147" s="339"/>
      <c r="AC147" s="339"/>
      <c r="AD147" s="339"/>
      <c r="AE147" s="339"/>
      <c r="AF147" s="339"/>
      <c r="AG147" s="339"/>
      <c r="AH147" s="339"/>
      <c r="AI147" s="339"/>
      <c r="AJ147" s="339"/>
      <c r="AK147" s="339"/>
      <c r="AL147" s="339"/>
      <c r="AM147" s="339"/>
      <c r="AN147" s="339"/>
    </row>
    <row r="148" spans="1:40" ht="15.5" hidden="1">
      <c r="A148" s="122"/>
      <c r="B148" s="122"/>
      <c r="C148" s="128"/>
      <c r="D148" s="247" t="s">
        <v>26</v>
      </c>
      <c r="E148" s="131">
        <f t="shared" si="27"/>
        <v>0</v>
      </c>
      <c r="F148" s="131"/>
      <c r="G148" s="131"/>
      <c r="H148" s="131"/>
      <c r="I148" s="131"/>
      <c r="J148" s="131">
        <f t="shared" si="25"/>
        <v>0</v>
      </c>
      <c r="K148" s="131"/>
      <c r="L148" s="131"/>
      <c r="M148" s="131"/>
      <c r="N148" s="131"/>
      <c r="O148" s="131"/>
      <c r="P148" s="131">
        <f t="shared" si="28"/>
        <v>0</v>
      </c>
      <c r="Q148" s="789">
        <f t="shared" si="22"/>
        <v>0</v>
      </c>
      <c r="R148" s="23"/>
      <c r="S148" s="44"/>
      <c r="T148" s="44"/>
      <c r="U148" s="44"/>
      <c r="V148" s="44"/>
    </row>
    <row r="149" spans="1:40" ht="52" hidden="1">
      <c r="A149" s="122"/>
      <c r="B149" s="122"/>
      <c r="C149" s="128"/>
      <c r="D149" s="247" t="s">
        <v>467</v>
      </c>
      <c r="E149" s="131">
        <f t="shared" si="27"/>
        <v>0</v>
      </c>
      <c r="F149" s="131"/>
      <c r="G149" s="131"/>
      <c r="H149" s="131"/>
      <c r="I149" s="131"/>
      <c r="J149" s="131">
        <f t="shared" si="25"/>
        <v>0</v>
      </c>
      <c r="K149" s="131"/>
      <c r="L149" s="131"/>
      <c r="M149" s="131"/>
      <c r="N149" s="131"/>
      <c r="O149" s="131"/>
      <c r="P149" s="131">
        <f t="shared" si="28"/>
        <v>0</v>
      </c>
      <c r="Q149" s="789">
        <f t="shared" si="22"/>
        <v>0</v>
      </c>
      <c r="R149" s="23"/>
      <c r="S149" s="44"/>
      <c r="T149" s="44"/>
      <c r="U149" s="44"/>
      <c r="V149" s="44"/>
    </row>
    <row r="150" spans="1:40" ht="52" hidden="1">
      <c r="A150" s="122"/>
      <c r="B150" s="122"/>
      <c r="C150" s="128"/>
      <c r="D150" s="247" t="s">
        <v>1079</v>
      </c>
      <c r="E150" s="131">
        <f t="shared" si="27"/>
        <v>0</v>
      </c>
      <c r="F150" s="131"/>
      <c r="G150" s="131"/>
      <c r="H150" s="131"/>
      <c r="I150" s="131"/>
      <c r="J150" s="131">
        <f t="shared" si="25"/>
        <v>0</v>
      </c>
      <c r="K150" s="131"/>
      <c r="L150" s="131"/>
      <c r="M150" s="131"/>
      <c r="N150" s="131"/>
      <c r="O150" s="131"/>
      <c r="P150" s="131">
        <f t="shared" si="28"/>
        <v>0</v>
      </c>
      <c r="Q150" s="789">
        <f t="shared" si="22"/>
        <v>0</v>
      </c>
      <c r="R150" s="23"/>
      <c r="S150" s="44"/>
      <c r="T150" s="44"/>
      <c r="U150" s="44"/>
      <c r="V150" s="44"/>
    </row>
    <row r="151" spans="1:40" ht="28" hidden="1">
      <c r="A151" s="121"/>
      <c r="B151" s="121" t="s">
        <v>1402</v>
      </c>
      <c r="C151" s="121"/>
      <c r="D151" s="238" t="s">
        <v>1167</v>
      </c>
      <c r="E151" s="103">
        <f t="shared" si="27"/>
        <v>0</v>
      </c>
      <c r="F151" s="103"/>
      <c r="G151" s="103"/>
      <c r="H151" s="103"/>
      <c r="I151" s="103"/>
      <c r="J151" s="103">
        <f t="shared" si="25"/>
        <v>0</v>
      </c>
      <c r="K151" s="103"/>
      <c r="L151" s="103"/>
      <c r="M151" s="103"/>
      <c r="N151" s="103"/>
      <c r="O151" s="103"/>
      <c r="P151" s="103">
        <f t="shared" si="28"/>
        <v>0</v>
      </c>
      <c r="Q151" s="789">
        <f t="shared" si="22"/>
        <v>0</v>
      </c>
      <c r="R151" s="23"/>
      <c r="S151" s="44"/>
      <c r="T151" s="44"/>
      <c r="U151" s="44"/>
      <c r="V151" s="44"/>
    </row>
    <row r="152" spans="1:40" ht="51" hidden="1" customHeight="1">
      <c r="A152" s="127" t="s">
        <v>995</v>
      </c>
      <c r="B152" s="127" t="s">
        <v>1246</v>
      </c>
      <c r="C152" s="127" t="s">
        <v>218</v>
      </c>
      <c r="D152" s="238" t="s">
        <v>701</v>
      </c>
      <c r="E152" s="103">
        <f t="shared" si="27"/>
        <v>0</v>
      </c>
      <c r="F152" s="103"/>
      <c r="G152" s="103"/>
      <c r="H152" s="103"/>
      <c r="I152" s="103"/>
      <c r="J152" s="103">
        <f t="shared" si="25"/>
        <v>0</v>
      </c>
      <c r="K152" s="103"/>
      <c r="L152" s="103"/>
      <c r="M152" s="103"/>
      <c r="N152" s="103"/>
      <c r="O152" s="103"/>
      <c r="P152" s="103">
        <f t="shared" si="28"/>
        <v>0</v>
      </c>
      <c r="Q152" s="789">
        <f t="shared" si="22"/>
        <v>0</v>
      </c>
      <c r="R152" s="23"/>
      <c r="S152" s="44"/>
      <c r="T152" s="44"/>
      <c r="U152" s="44"/>
      <c r="V152" s="44"/>
    </row>
    <row r="153" spans="1:40" ht="52" hidden="1">
      <c r="A153" s="122"/>
      <c r="B153" s="122"/>
      <c r="C153" s="128"/>
      <c r="D153" s="247" t="s">
        <v>1079</v>
      </c>
      <c r="E153" s="131">
        <f t="shared" si="27"/>
        <v>0</v>
      </c>
      <c r="F153" s="131"/>
      <c r="G153" s="131"/>
      <c r="H153" s="131"/>
      <c r="I153" s="131"/>
      <c r="J153" s="131">
        <f t="shared" si="25"/>
        <v>0</v>
      </c>
      <c r="K153" s="131"/>
      <c r="L153" s="131"/>
      <c r="M153" s="131"/>
      <c r="N153" s="131"/>
      <c r="O153" s="131"/>
      <c r="P153" s="131">
        <f t="shared" si="28"/>
        <v>0</v>
      </c>
      <c r="Q153" s="789">
        <f t="shared" si="22"/>
        <v>0</v>
      </c>
      <c r="R153" s="23"/>
      <c r="S153" s="44"/>
      <c r="T153" s="44"/>
      <c r="U153" s="44"/>
      <c r="V153" s="44"/>
    </row>
    <row r="154" spans="1:40" ht="59.25" hidden="1" customHeight="1">
      <c r="A154" s="127" t="s">
        <v>576</v>
      </c>
      <c r="B154" s="127" t="s">
        <v>1101</v>
      </c>
      <c r="C154" s="127" t="s">
        <v>468</v>
      </c>
      <c r="D154" s="243" t="s">
        <v>702</v>
      </c>
      <c r="E154" s="192">
        <f t="shared" si="27"/>
        <v>0</v>
      </c>
      <c r="F154" s="192"/>
      <c r="G154" s="192"/>
      <c r="H154" s="192"/>
      <c r="I154" s="192"/>
      <c r="J154" s="192">
        <f t="shared" si="25"/>
        <v>0</v>
      </c>
      <c r="K154" s="192"/>
      <c r="L154" s="192"/>
      <c r="M154" s="192"/>
      <c r="N154" s="192"/>
      <c r="O154" s="192"/>
      <c r="P154" s="192">
        <f t="shared" si="28"/>
        <v>0</v>
      </c>
      <c r="Q154" s="794">
        <f t="shared" si="22"/>
        <v>0</v>
      </c>
      <c r="S154" s="328"/>
      <c r="T154" s="330"/>
      <c r="U154" s="44"/>
      <c r="V154" s="44"/>
    </row>
    <row r="155" spans="1:40" ht="55.15" hidden="1" customHeight="1">
      <c r="A155" s="127" t="s">
        <v>577</v>
      </c>
      <c r="B155" s="127" t="s">
        <v>1247</v>
      </c>
      <c r="C155" s="127" t="s">
        <v>469</v>
      </c>
      <c r="D155" s="1" t="s">
        <v>565</v>
      </c>
      <c r="E155" s="192">
        <f>+F155+I155</f>
        <v>0</v>
      </c>
      <c r="F155" s="192"/>
      <c r="G155" s="192"/>
      <c r="H155" s="192"/>
      <c r="I155" s="192"/>
      <c r="J155" s="234">
        <f>+L155+O155</f>
        <v>0</v>
      </c>
      <c r="K155" s="192"/>
      <c r="L155" s="192"/>
      <c r="M155" s="192"/>
      <c r="N155" s="192"/>
      <c r="O155" s="192"/>
      <c r="P155" s="192">
        <f>+E155+J155</f>
        <v>0</v>
      </c>
      <c r="Q155" s="789">
        <f t="shared" si="22"/>
        <v>0</v>
      </c>
      <c r="S155" s="328"/>
      <c r="T155" s="330"/>
      <c r="U155" s="44"/>
      <c r="V155" s="44"/>
    </row>
    <row r="156" spans="1:40" ht="49.9" hidden="1" customHeight="1">
      <c r="A156" s="127" t="s">
        <v>459</v>
      </c>
      <c r="B156" s="127" t="s">
        <v>460</v>
      </c>
      <c r="C156" s="127" t="s">
        <v>461</v>
      </c>
      <c r="D156" s="224" t="s">
        <v>462</v>
      </c>
      <c r="E156" s="103">
        <f>+F156+I156</f>
        <v>0</v>
      </c>
      <c r="F156" s="103"/>
      <c r="G156" s="103"/>
      <c r="H156" s="103"/>
      <c r="I156" s="103"/>
      <c r="J156" s="131"/>
      <c r="K156" s="103"/>
      <c r="L156" s="103"/>
      <c r="M156" s="103"/>
      <c r="N156" s="103"/>
      <c r="O156" s="103"/>
      <c r="P156" s="103">
        <f>+E156+J156</f>
        <v>0</v>
      </c>
      <c r="Q156" s="789">
        <f t="shared" si="22"/>
        <v>0</v>
      </c>
      <c r="R156" s="23"/>
      <c r="S156" s="44"/>
      <c r="T156" s="44"/>
      <c r="U156" s="44"/>
      <c r="V156" s="44"/>
    </row>
    <row r="157" spans="1:40" ht="48.75" hidden="1" customHeight="1">
      <c r="A157" s="127" t="s">
        <v>1151</v>
      </c>
      <c r="B157" s="127" t="s">
        <v>1153</v>
      </c>
      <c r="C157" s="127" t="s">
        <v>1203</v>
      </c>
      <c r="D157" s="1" t="s">
        <v>1429</v>
      </c>
      <c r="E157" s="192">
        <f t="shared" si="27"/>
        <v>0</v>
      </c>
      <c r="F157" s="192"/>
      <c r="G157" s="192"/>
      <c r="H157" s="192"/>
      <c r="I157" s="192"/>
      <c r="J157" s="192">
        <f t="shared" si="25"/>
        <v>0</v>
      </c>
      <c r="K157" s="192"/>
      <c r="L157" s="192"/>
      <c r="M157" s="192"/>
      <c r="N157" s="192"/>
      <c r="O157" s="192"/>
      <c r="P157" s="192">
        <f t="shared" si="28"/>
        <v>0</v>
      </c>
      <c r="Q157" s="794">
        <f t="shared" si="22"/>
        <v>0</v>
      </c>
      <c r="R157" s="800"/>
      <c r="S157" s="796"/>
      <c r="T157" s="797"/>
      <c r="U157" s="798"/>
      <c r="V157" s="798"/>
      <c r="W157" s="339"/>
      <c r="X157" s="339"/>
      <c r="Y157" s="339"/>
      <c r="Z157" s="339"/>
      <c r="AA157" s="339"/>
      <c r="AB157" s="339"/>
      <c r="AC157" s="339"/>
      <c r="AD157" s="339"/>
      <c r="AE157" s="339"/>
      <c r="AF157" s="339"/>
      <c r="AG157" s="339"/>
      <c r="AH157" s="339"/>
      <c r="AI157" s="339"/>
      <c r="AJ157" s="339"/>
      <c r="AK157" s="339"/>
      <c r="AL157" s="339"/>
      <c r="AM157" s="339"/>
      <c r="AN157" s="339"/>
    </row>
    <row r="158" spans="1:40" ht="60" hidden="1" customHeight="1">
      <c r="A158" s="304" t="s">
        <v>1152</v>
      </c>
      <c r="B158" s="304" t="s">
        <v>1154</v>
      </c>
      <c r="C158" s="304" t="s">
        <v>1203</v>
      </c>
      <c r="D158" s="318" t="s">
        <v>1178</v>
      </c>
      <c r="E158" s="300">
        <f>+F158+I158</f>
        <v>0</v>
      </c>
      <c r="F158" s="300"/>
      <c r="G158" s="300"/>
      <c r="H158" s="300"/>
      <c r="I158" s="300"/>
      <c r="J158" s="300">
        <f>+L158+O158</f>
        <v>0</v>
      </c>
      <c r="K158" s="300"/>
      <c r="L158" s="300"/>
      <c r="M158" s="300"/>
      <c r="N158" s="300"/>
      <c r="O158" s="300"/>
      <c r="P158" s="300">
        <f>+E158+J158</f>
        <v>0</v>
      </c>
      <c r="Q158" s="794">
        <f t="shared" si="22"/>
        <v>0</v>
      </c>
      <c r="R158" s="800"/>
      <c r="S158" s="796"/>
      <c r="T158" s="797"/>
      <c r="U158" s="798"/>
      <c r="V158" s="798"/>
      <c r="W158" s="339"/>
      <c r="X158" s="339"/>
      <c r="Y158" s="339"/>
      <c r="Z158" s="339"/>
      <c r="AA158" s="339"/>
      <c r="AB158" s="339"/>
      <c r="AC158" s="339"/>
      <c r="AD158" s="339"/>
      <c r="AE158" s="339"/>
      <c r="AF158" s="339"/>
      <c r="AG158" s="339"/>
      <c r="AH158" s="339"/>
      <c r="AI158" s="339"/>
      <c r="AJ158" s="339"/>
      <c r="AK158" s="339"/>
      <c r="AL158" s="339"/>
      <c r="AM158" s="339"/>
      <c r="AN158" s="339"/>
    </row>
    <row r="159" spans="1:40" ht="26" hidden="1">
      <c r="A159" s="122"/>
      <c r="B159" s="122"/>
      <c r="C159" s="128"/>
      <c r="D159" s="247" t="s">
        <v>1077</v>
      </c>
      <c r="E159" s="131">
        <f t="shared" si="27"/>
        <v>0</v>
      </c>
      <c r="F159" s="131"/>
      <c r="G159" s="131"/>
      <c r="H159" s="131"/>
      <c r="I159" s="131"/>
      <c r="J159" s="131">
        <f t="shared" si="25"/>
        <v>0</v>
      </c>
      <c r="K159" s="131"/>
      <c r="L159" s="131"/>
      <c r="M159" s="131"/>
      <c r="N159" s="131"/>
      <c r="O159" s="131"/>
      <c r="P159" s="131">
        <f t="shared" si="28"/>
        <v>0</v>
      </c>
      <c r="Q159" s="789">
        <f t="shared" si="22"/>
        <v>0</v>
      </c>
      <c r="R159" s="23"/>
      <c r="S159" s="44"/>
      <c r="T159" s="44"/>
      <c r="U159" s="44"/>
      <c r="V159" s="44"/>
    </row>
    <row r="160" spans="1:40" ht="39" hidden="1">
      <c r="A160" s="122"/>
      <c r="B160" s="122"/>
      <c r="C160" s="128"/>
      <c r="D160" s="247" t="s">
        <v>699</v>
      </c>
      <c r="E160" s="131">
        <f t="shared" si="27"/>
        <v>0</v>
      </c>
      <c r="F160" s="131"/>
      <c r="G160" s="131"/>
      <c r="H160" s="131"/>
      <c r="I160" s="131"/>
      <c r="J160" s="131">
        <f t="shared" si="25"/>
        <v>0</v>
      </c>
      <c r="K160" s="131"/>
      <c r="L160" s="131"/>
      <c r="M160" s="131"/>
      <c r="N160" s="131"/>
      <c r="O160" s="131"/>
      <c r="P160" s="131">
        <f t="shared" si="28"/>
        <v>0</v>
      </c>
      <c r="Q160" s="789">
        <f t="shared" si="22"/>
        <v>0</v>
      </c>
      <c r="R160" s="23"/>
      <c r="S160" s="44"/>
      <c r="T160" s="44"/>
      <c r="U160" s="44"/>
      <c r="V160" s="44"/>
    </row>
    <row r="161" spans="1:66" ht="39" hidden="1">
      <c r="A161" s="122"/>
      <c r="B161" s="122"/>
      <c r="C161" s="128"/>
      <c r="D161" s="247" t="s">
        <v>1120</v>
      </c>
      <c r="E161" s="131">
        <f t="shared" si="27"/>
        <v>0</v>
      </c>
      <c r="F161" s="131"/>
      <c r="G161" s="131"/>
      <c r="H161" s="131"/>
      <c r="I161" s="131"/>
      <c r="J161" s="131">
        <f>+L161+O161</f>
        <v>0</v>
      </c>
      <c r="K161" s="131"/>
      <c r="L161" s="131"/>
      <c r="M161" s="131"/>
      <c r="N161" s="131"/>
      <c r="O161" s="131"/>
      <c r="P161" s="131">
        <f t="shared" si="28"/>
        <v>0</v>
      </c>
      <c r="Q161" s="789">
        <f t="shared" si="22"/>
        <v>0</v>
      </c>
      <c r="R161" s="23"/>
      <c r="S161" s="44"/>
      <c r="T161" s="44"/>
      <c r="U161" s="44"/>
      <c r="V161" s="44"/>
    </row>
    <row r="162" spans="1:66" ht="14" hidden="1">
      <c r="A162" s="121"/>
      <c r="B162" s="121"/>
      <c r="C162" s="121"/>
      <c r="D162" s="238" t="s">
        <v>598</v>
      </c>
      <c r="E162" s="135">
        <f t="shared" si="27"/>
        <v>0</v>
      </c>
      <c r="F162" s="135"/>
      <c r="G162" s="135"/>
      <c r="H162" s="135"/>
      <c r="I162" s="135"/>
      <c r="J162" s="135"/>
      <c r="K162" s="135"/>
      <c r="L162" s="135"/>
      <c r="M162" s="135"/>
      <c r="N162" s="135"/>
      <c r="O162" s="135"/>
      <c r="P162" s="135"/>
      <c r="Q162" s="789">
        <f t="shared" si="22"/>
        <v>0</v>
      </c>
      <c r="R162" s="23"/>
      <c r="S162" s="44"/>
      <c r="T162" s="44"/>
      <c r="U162" s="44"/>
      <c r="V162" s="44"/>
    </row>
    <row r="163" spans="1:66" ht="70" hidden="1">
      <c r="A163" s="121"/>
      <c r="B163" s="121"/>
      <c r="C163" s="121"/>
      <c r="D163" s="224" t="s">
        <v>857</v>
      </c>
      <c r="E163" s="100">
        <f t="shared" si="27"/>
        <v>0</v>
      </c>
      <c r="F163" s="100"/>
      <c r="G163" s="100"/>
      <c r="H163" s="100"/>
      <c r="I163" s="100"/>
      <c r="J163" s="100"/>
      <c r="K163" s="100"/>
      <c r="L163" s="100"/>
      <c r="M163" s="100"/>
      <c r="N163" s="100"/>
      <c r="O163" s="100"/>
      <c r="P163" s="103">
        <f t="shared" si="28"/>
        <v>0</v>
      </c>
      <c r="Q163" s="789">
        <f t="shared" si="22"/>
        <v>0</v>
      </c>
      <c r="R163" s="23"/>
      <c r="S163" s="44"/>
      <c r="T163" s="44"/>
      <c r="U163" s="44"/>
      <c r="V163" s="44"/>
    </row>
    <row r="164" spans="1:66" ht="84" hidden="1">
      <c r="A164" s="121"/>
      <c r="B164" s="121"/>
      <c r="C164" s="121"/>
      <c r="D164" s="224" t="s">
        <v>919</v>
      </c>
      <c r="E164" s="100">
        <f t="shared" si="27"/>
        <v>0</v>
      </c>
      <c r="F164" s="100"/>
      <c r="G164" s="100"/>
      <c r="H164" s="100"/>
      <c r="I164" s="100"/>
      <c r="J164" s="100"/>
      <c r="K164" s="100"/>
      <c r="L164" s="100"/>
      <c r="M164" s="100"/>
      <c r="N164" s="100"/>
      <c r="O164" s="100"/>
      <c r="P164" s="103">
        <f t="shared" si="28"/>
        <v>0</v>
      </c>
      <c r="Q164" s="789">
        <f t="shared" si="22"/>
        <v>0</v>
      </c>
      <c r="R164" s="23"/>
      <c r="S164" s="44"/>
      <c r="T164" s="44"/>
      <c r="U164" s="44"/>
      <c r="V164" s="44"/>
    </row>
    <row r="165" spans="1:66" ht="84" hidden="1">
      <c r="A165" s="121"/>
      <c r="B165" s="121"/>
      <c r="C165" s="121"/>
      <c r="D165" s="224" t="s">
        <v>905</v>
      </c>
      <c r="E165" s="100">
        <f t="shared" si="27"/>
        <v>0</v>
      </c>
      <c r="F165" s="100"/>
      <c r="G165" s="100"/>
      <c r="H165" s="100"/>
      <c r="I165" s="100"/>
      <c r="J165" s="100"/>
      <c r="K165" s="100"/>
      <c r="L165" s="100"/>
      <c r="M165" s="100"/>
      <c r="N165" s="100"/>
      <c r="O165" s="100"/>
      <c r="P165" s="103">
        <f t="shared" si="28"/>
        <v>0</v>
      </c>
      <c r="Q165" s="789">
        <f t="shared" ref="Q165:Q228" si="29">+P165</f>
        <v>0</v>
      </c>
      <c r="R165" s="23"/>
      <c r="S165" s="44"/>
      <c r="T165" s="44"/>
      <c r="U165" s="44"/>
      <c r="V165" s="44"/>
    </row>
    <row r="166" spans="1:66" ht="33.65" hidden="1" customHeight="1">
      <c r="A166" s="127" t="s">
        <v>8</v>
      </c>
      <c r="B166" s="127" t="s">
        <v>974</v>
      </c>
      <c r="C166" s="127" t="s">
        <v>1087</v>
      </c>
      <c r="D166" s="238" t="s">
        <v>270</v>
      </c>
      <c r="E166" s="103">
        <f t="shared" si="27"/>
        <v>0</v>
      </c>
      <c r="F166" s="103"/>
      <c r="G166" s="103"/>
      <c r="H166" s="103"/>
      <c r="I166" s="103"/>
      <c r="J166" s="103">
        <f t="shared" ref="J166:J173" si="30">+L166+O166</f>
        <v>0</v>
      </c>
      <c r="K166" s="103"/>
      <c r="L166" s="103"/>
      <c r="M166" s="103"/>
      <c r="N166" s="103"/>
      <c r="O166" s="103"/>
      <c r="P166" s="103">
        <f t="shared" si="28"/>
        <v>0</v>
      </c>
      <c r="Q166" s="789">
        <f t="shared" si="29"/>
        <v>0</v>
      </c>
      <c r="R166" s="23"/>
      <c r="S166" s="44"/>
      <c r="T166" s="44"/>
      <c r="U166" s="44"/>
      <c r="V166" s="44"/>
    </row>
    <row r="167" spans="1:66" ht="14" hidden="1">
      <c r="A167" s="115" t="s">
        <v>9</v>
      </c>
      <c r="B167" s="115" t="s">
        <v>271</v>
      </c>
      <c r="C167" s="115" t="s">
        <v>659</v>
      </c>
      <c r="D167" s="242" t="s">
        <v>272</v>
      </c>
      <c r="E167" s="131">
        <f t="shared" si="27"/>
        <v>0</v>
      </c>
      <c r="F167" s="131"/>
      <c r="G167" s="131"/>
      <c r="H167" s="131"/>
      <c r="I167" s="131"/>
      <c r="J167" s="105">
        <f t="shared" si="30"/>
        <v>0</v>
      </c>
      <c r="K167" s="105"/>
      <c r="L167" s="105"/>
      <c r="M167" s="105"/>
      <c r="N167" s="105"/>
      <c r="O167" s="105">
        <f>2850000-2850000</f>
        <v>0</v>
      </c>
      <c r="P167" s="105">
        <f t="shared" si="28"/>
        <v>0</v>
      </c>
      <c r="Q167" s="789">
        <f t="shared" si="29"/>
        <v>0</v>
      </c>
      <c r="R167" s="13"/>
      <c r="S167" s="20"/>
      <c r="T167" s="20"/>
      <c r="U167" s="20"/>
      <c r="V167" s="20"/>
      <c r="W167" s="13"/>
    </row>
    <row r="168" spans="1:66" ht="63.65" hidden="1" customHeight="1">
      <c r="A168" s="120" t="s">
        <v>854</v>
      </c>
      <c r="B168" s="120" t="s">
        <v>829</v>
      </c>
      <c r="C168" s="121" t="s">
        <v>853</v>
      </c>
      <c r="D168" s="283" t="s">
        <v>1196</v>
      </c>
      <c r="E168" s="103">
        <f>+F168+I168</f>
        <v>0</v>
      </c>
      <c r="F168" s="103"/>
      <c r="G168" s="103"/>
      <c r="H168" s="103"/>
      <c r="I168" s="103"/>
      <c r="J168" s="103">
        <f t="shared" si="30"/>
        <v>0</v>
      </c>
      <c r="K168" s="103"/>
      <c r="L168" s="103"/>
      <c r="M168" s="103"/>
      <c r="N168" s="103"/>
      <c r="O168" s="103"/>
      <c r="P168" s="103">
        <f>+E168+J168</f>
        <v>0</v>
      </c>
      <c r="Q168" s="789">
        <f t="shared" si="29"/>
        <v>0</v>
      </c>
      <c r="R168" s="13"/>
      <c r="S168" s="20"/>
      <c r="T168" s="20"/>
      <c r="U168" s="20"/>
      <c r="V168" s="20"/>
      <c r="W168" s="13"/>
    </row>
    <row r="169" spans="1:66" ht="28" hidden="1">
      <c r="A169" s="121" t="s">
        <v>11</v>
      </c>
      <c r="B169" s="121" t="s">
        <v>1161</v>
      </c>
      <c r="C169" s="121" t="s">
        <v>1160</v>
      </c>
      <c r="D169" s="133" t="s">
        <v>1076</v>
      </c>
      <c r="E169" s="103">
        <f t="shared" si="27"/>
        <v>0</v>
      </c>
      <c r="F169" s="103"/>
      <c r="G169" s="103"/>
      <c r="H169" s="103"/>
      <c r="I169" s="103"/>
      <c r="J169" s="103">
        <f t="shared" si="30"/>
        <v>0</v>
      </c>
      <c r="K169" s="103"/>
      <c r="L169" s="103"/>
      <c r="M169" s="103"/>
      <c r="N169" s="103"/>
      <c r="O169" s="103"/>
      <c r="P169" s="103">
        <f t="shared" si="28"/>
        <v>0</v>
      </c>
      <c r="Q169" s="789">
        <f t="shared" si="29"/>
        <v>0</v>
      </c>
      <c r="R169" s="13"/>
      <c r="S169" s="20"/>
      <c r="T169" s="20"/>
      <c r="U169" s="20"/>
      <c r="V169" s="20"/>
      <c r="W169" s="13"/>
    </row>
    <row r="170" spans="1:66" ht="35.5" hidden="1" customHeight="1">
      <c r="A170" s="121" t="s">
        <v>10</v>
      </c>
      <c r="B170" s="121" t="s">
        <v>334</v>
      </c>
      <c r="C170" s="121" t="s">
        <v>1371</v>
      </c>
      <c r="D170" s="133" t="s">
        <v>335</v>
      </c>
      <c r="E170" s="103">
        <f t="shared" si="27"/>
        <v>0</v>
      </c>
      <c r="F170" s="103"/>
      <c r="G170" s="103"/>
      <c r="H170" s="103"/>
      <c r="I170" s="103"/>
      <c r="J170" s="103">
        <f t="shared" si="30"/>
        <v>0</v>
      </c>
      <c r="K170" s="103"/>
      <c r="L170" s="103"/>
      <c r="M170" s="103"/>
      <c r="N170" s="103"/>
      <c r="O170" s="103"/>
      <c r="P170" s="103">
        <f t="shared" si="28"/>
        <v>0</v>
      </c>
      <c r="Q170" s="789">
        <f t="shared" si="29"/>
        <v>0</v>
      </c>
      <c r="R170" s="13"/>
      <c r="S170" s="20"/>
      <c r="T170" s="20"/>
      <c r="U170" s="20"/>
      <c r="V170" s="20"/>
      <c r="W170" s="13"/>
    </row>
    <row r="171" spans="1:66" ht="35.5" hidden="1" customHeight="1">
      <c r="A171" s="127" t="s">
        <v>10</v>
      </c>
      <c r="B171" s="127" t="s">
        <v>334</v>
      </c>
      <c r="C171" s="127" t="s">
        <v>1371</v>
      </c>
      <c r="D171" s="133" t="s">
        <v>335</v>
      </c>
      <c r="E171" s="192"/>
      <c r="F171" s="192"/>
      <c r="G171" s="192"/>
      <c r="H171" s="192"/>
      <c r="I171" s="192"/>
      <c r="J171" s="300">
        <f t="shared" si="30"/>
        <v>0</v>
      </c>
      <c r="K171" s="192"/>
      <c r="L171" s="192"/>
      <c r="M171" s="192"/>
      <c r="N171" s="192"/>
      <c r="O171" s="192"/>
      <c r="P171" s="300">
        <f t="shared" ref="P171:P179" si="31">+E171+J171</f>
        <v>0</v>
      </c>
      <c r="Q171" s="789">
        <f t="shared" si="29"/>
        <v>0</v>
      </c>
      <c r="R171" s="13"/>
      <c r="S171" s="20"/>
      <c r="T171" s="20"/>
      <c r="U171" s="20"/>
      <c r="V171" s="20"/>
      <c r="W171" s="13"/>
    </row>
    <row r="172" spans="1:66" ht="45" hidden="1" customHeight="1">
      <c r="A172" s="127" t="s">
        <v>1280</v>
      </c>
      <c r="B172" s="117" t="s">
        <v>517</v>
      </c>
      <c r="C172" s="117" t="s">
        <v>845</v>
      </c>
      <c r="D172" s="98" t="s">
        <v>1410</v>
      </c>
      <c r="E172" s="103">
        <f>+F172+I172</f>
        <v>0</v>
      </c>
      <c r="F172" s="103"/>
      <c r="G172" s="103"/>
      <c r="H172" s="103"/>
      <c r="I172" s="103"/>
      <c r="J172" s="103">
        <f t="shared" si="30"/>
        <v>0</v>
      </c>
      <c r="K172" s="103"/>
      <c r="L172" s="103"/>
      <c r="M172" s="103"/>
      <c r="N172" s="103"/>
      <c r="O172" s="103"/>
      <c r="P172" s="103">
        <f>+E172+J172</f>
        <v>0</v>
      </c>
      <c r="Q172" s="789">
        <f t="shared" si="29"/>
        <v>0</v>
      </c>
      <c r="R172" s="13"/>
      <c r="S172" s="20"/>
      <c r="T172" s="20"/>
      <c r="U172" s="20"/>
      <c r="V172" s="20"/>
      <c r="W172" s="13"/>
    </row>
    <row r="173" spans="1:66" ht="68.25" hidden="1" customHeight="1">
      <c r="A173" s="127" t="s">
        <v>1083</v>
      </c>
      <c r="B173" s="127" t="s">
        <v>94</v>
      </c>
      <c r="C173" s="127" t="s">
        <v>1084</v>
      </c>
      <c r="D173" s="242" t="s">
        <v>1442</v>
      </c>
      <c r="E173" s="103">
        <f t="shared" ref="E173:E179" si="32">+F173+I173</f>
        <v>0</v>
      </c>
      <c r="F173" s="103"/>
      <c r="G173" s="103"/>
      <c r="H173" s="103"/>
      <c r="I173" s="103"/>
      <c r="J173" s="103">
        <f t="shared" si="30"/>
        <v>0</v>
      </c>
      <c r="K173" s="103"/>
      <c r="L173" s="103"/>
      <c r="M173" s="103"/>
      <c r="N173" s="103"/>
      <c r="O173" s="103"/>
      <c r="P173" s="103">
        <f t="shared" si="31"/>
        <v>0</v>
      </c>
      <c r="Q173" s="789">
        <f t="shared" si="29"/>
        <v>0</v>
      </c>
      <c r="R173" s="13"/>
      <c r="S173" s="20"/>
      <c r="T173" s="20"/>
      <c r="U173" s="20"/>
      <c r="V173" s="20"/>
      <c r="W173" s="13"/>
    </row>
    <row r="174" spans="1:66" s="873" customFormat="1" ht="49.5" customHeight="1">
      <c r="A174" s="304" t="s">
        <v>68</v>
      </c>
      <c r="B174" s="304" t="s">
        <v>67</v>
      </c>
      <c r="C174" s="304" t="s">
        <v>1084</v>
      </c>
      <c r="D174" s="321" t="s">
        <v>69</v>
      </c>
      <c r="E174" s="373">
        <f>+F174</f>
        <v>0</v>
      </c>
      <c r="F174" s="373"/>
      <c r="G174" s="373"/>
      <c r="H174" s="373"/>
      <c r="I174" s="373"/>
      <c r="J174" s="373">
        <f>L174+O174</f>
        <v>6050000</v>
      </c>
      <c r="K174" s="297">
        <f>500000+500000+100000+50000+1000000+1000000+400000+100000+2400000</f>
        <v>6050000</v>
      </c>
      <c r="L174" s="373"/>
      <c r="M174" s="373"/>
      <c r="N174" s="373"/>
      <c r="O174" s="297">
        <f>500000+500000+100000+50000+1000000+1000000+400000+100000+2400000</f>
        <v>6050000</v>
      </c>
      <c r="P174" s="373">
        <f>+E174+J174</f>
        <v>6050000</v>
      </c>
      <c r="Q174" s="866">
        <f t="shared" si="29"/>
        <v>6050000</v>
      </c>
      <c r="R174" s="867"/>
      <c r="S174" s="870"/>
      <c r="T174" s="870"/>
      <c r="U174" s="870"/>
      <c r="V174" s="870"/>
      <c r="W174" s="867"/>
      <c r="X174" s="867"/>
      <c r="Y174" s="867"/>
      <c r="Z174" s="867"/>
      <c r="AA174" s="867"/>
      <c r="AB174" s="867"/>
      <c r="AC174" s="867"/>
      <c r="AD174" s="867"/>
      <c r="AE174" s="867"/>
      <c r="AF174" s="867"/>
      <c r="AG174" s="867"/>
      <c r="AH174" s="867"/>
      <c r="AI174" s="867"/>
      <c r="AJ174" s="867"/>
      <c r="AK174" s="867"/>
      <c r="AL174" s="867"/>
      <c r="AM174" s="867"/>
      <c r="AN174" s="867"/>
      <c r="AO174" s="867"/>
      <c r="AP174" s="867"/>
      <c r="AQ174" s="867"/>
      <c r="AR174" s="867"/>
      <c r="AS174" s="871"/>
      <c r="AT174" s="871"/>
      <c r="AU174" s="871"/>
      <c r="AV174" s="871"/>
      <c r="AW174" s="871"/>
      <c r="AX174" s="871"/>
      <c r="AY174" s="871"/>
      <c r="AZ174" s="871"/>
      <c r="BA174" s="871"/>
      <c r="BB174" s="871"/>
      <c r="BC174" s="871"/>
      <c r="BD174" s="871"/>
      <c r="BE174" s="871"/>
      <c r="BF174" s="871"/>
      <c r="BG174" s="871"/>
      <c r="BH174" s="871"/>
      <c r="BI174" s="871"/>
      <c r="BJ174" s="872"/>
      <c r="BK174" s="872"/>
      <c r="BL174" s="872"/>
      <c r="BM174" s="872"/>
      <c r="BN174" s="872"/>
    </row>
    <row r="175" spans="1:66" ht="84.65" hidden="1" customHeight="1">
      <c r="A175" s="117" t="s">
        <v>13</v>
      </c>
      <c r="B175" s="117" t="s">
        <v>337</v>
      </c>
      <c r="C175" s="117" t="s">
        <v>840</v>
      </c>
      <c r="D175" s="319" t="s">
        <v>80</v>
      </c>
      <c r="E175" s="272">
        <f t="shared" si="32"/>
        <v>0</v>
      </c>
      <c r="F175" s="272"/>
      <c r="G175" s="272"/>
      <c r="H175" s="272"/>
      <c r="I175" s="272"/>
      <c r="J175" s="272"/>
      <c r="K175" s="272"/>
      <c r="L175" s="272"/>
      <c r="M175" s="272"/>
      <c r="N175" s="272"/>
      <c r="O175" s="272"/>
      <c r="P175" s="192">
        <f t="shared" si="31"/>
        <v>0</v>
      </c>
      <c r="Q175" s="789">
        <f t="shared" si="29"/>
        <v>0</v>
      </c>
      <c r="S175" s="328"/>
      <c r="T175" s="330"/>
      <c r="U175" s="20"/>
      <c r="V175" s="20"/>
      <c r="W175" s="13"/>
    </row>
    <row r="176" spans="1:66" ht="111" hidden="1" customHeight="1">
      <c r="A176" s="117" t="s">
        <v>24</v>
      </c>
      <c r="B176" s="117" t="s">
        <v>25</v>
      </c>
      <c r="C176" s="117" t="s">
        <v>1025</v>
      </c>
      <c r="D176" s="319" t="s">
        <v>1150</v>
      </c>
      <c r="E176" s="272">
        <f t="shared" si="32"/>
        <v>0</v>
      </c>
      <c r="F176" s="272"/>
      <c r="G176" s="272"/>
      <c r="H176" s="272"/>
      <c r="I176" s="272"/>
      <c r="J176" s="272"/>
      <c r="K176" s="272"/>
      <c r="L176" s="272"/>
      <c r="M176" s="272"/>
      <c r="N176" s="272"/>
      <c r="O176" s="272"/>
      <c r="P176" s="192">
        <f>+E176+J176</f>
        <v>0</v>
      </c>
      <c r="Q176" s="789">
        <f t="shared" si="29"/>
        <v>0</v>
      </c>
      <c r="S176" s="328"/>
      <c r="T176" s="330"/>
      <c r="U176" s="20"/>
      <c r="V176" s="20"/>
      <c r="W176" s="13"/>
    </row>
    <row r="177" spans="1:66" ht="114" hidden="1" customHeight="1">
      <c r="A177" s="117" t="s">
        <v>1129</v>
      </c>
      <c r="B177" s="117" t="s">
        <v>1130</v>
      </c>
      <c r="C177" s="117" t="s">
        <v>1449</v>
      </c>
      <c r="D177" s="289" t="s">
        <v>259</v>
      </c>
      <c r="E177" s="104">
        <f t="shared" si="32"/>
        <v>0</v>
      </c>
      <c r="F177" s="104"/>
      <c r="G177" s="104"/>
      <c r="H177" s="104"/>
      <c r="I177" s="104"/>
      <c r="J177" s="104"/>
      <c r="K177" s="104"/>
      <c r="L177" s="104"/>
      <c r="M177" s="104"/>
      <c r="N177" s="104"/>
      <c r="O177" s="104"/>
      <c r="P177" s="103">
        <f t="shared" si="31"/>
        <v>0</v>
      </c>
      <c r="Q177" s="789">
        <f t="shared" si="29"/>
        <v>0</v>
      </c>
      <c r="R177" s="13"/>
      <c r="S177" s="20"/>
      <c r="T177" s="20"/>
      <c r="U177" s="20"/>
      <c r="V177" s="20"/>
      <c r="W177" s="13"/>
    </row>
    <row r="178" spans="1:66" ht="93.65" hidden="1" customHeight="1">
      <c r="A178" s="117" t="s">
        <v>14</v>
      </c>
      <c r="B178" s="117" t="s">
        <v>863</v>
      </c>
      <c r="C178" s="117" t="s">
        <v>1025</v>
      </c>
      <c r="D178" s="289" t="s">
        <v>1286</v>
      </c>
      <c r="E178" s="104">
        <f t="shared" si="32"/>
        <v>0</v>
      </c>
      <c r="F178" s="104"/>
      <c r="G178" s="104"/>
      <c r="H178" s="104"/>
      <c r="I178" s="104"/>
      <c r="J178" s="104"/>
      <c r="K178" s="104"/>
      <c r="L178" s="104"/>
      <c r="M178" s="104"/>
      <c r="N178" s="104"/>
      <c r="O178" s="104"/>
      <c r="P178" s="103">
        <f t="shared" si="31"/>
        <v>0</v>
      </c>
      <c r="Q178" s="789">
        <f t="shared" si="29"/>
        <v>0</v>
      </c>
      <c r="R178" s="13"/>
      <c r="S178" s="20"/>
      <c r="T178" s="20"/>
      <c r="U178" s="20"/>
      <c r="V178" s="20"/>
      <c r="W178" s="13"/>
    </row>
    <row r="179" spans="1:66" ht="89.25" hidden="1" customHeight="1">
      <c r="A179" s="117" t="s">
        <v>12</v>
      </c>
      <c r="B179" s="117" t="s">
        <v>336</v>
      </c>
      <c r="C179" s="117" t="s">
        <v>470</v>
      </c>
      <c r="D179" s="297" t="s">
        <v>766</v>
      </c>
      <c r="E179" s="272">
        <f t="shared" si="32"/>
        <v>0</v>
      </c>
      <c r="F179" s="272">
        <f>4000000-4000000</f>
        <v>0</v>
      </c>
      <c r="G179" s="272"/>
      <c r="H179" s="272"/>
      <c r="I179" s="272"/>
      <c r="J179" s="272"/>
      <c r="K179" s="272"/>
      <c r="L179" s="272"/>
      <c r="M179" s="272"/>
      <c r="N179" s="272"/>
      <c r="O179" s="272"/>
      <c r="P179" s="192">
        <f t="shared" si="31"/>
        <v>0</v>
      </c>
      <c r="Q179" s="789">
        <f t="shared" si="29"/>
        <v>0</v>
      </c>
      <c r="S179" s="328"/>
      <c r="T179" s="330"/>
      <c r="U179" s="20"/>
      <c r="V179" s="20"/>
      <c r="W179" s="13"/>
    </row>
    <row r="180" spans="1:66" ht="64.5" hidden="1" customHeight="1">
      <c r="A180" s="117" t="s">
        <v>1111</v>
      </c>
      <c r="B180" s="117" t="s">
        <v>90</v>
      </c>
      <c r="C180" s="117" t="s">
        <v>906</v>
      </c>
      <c r="D180" s="383" t="s">
        <v>266</v>
      </c>
      <c r="E180" s="272">
        <f>+F180+I180</f>
        <v>0</v>
      </c>
      <c r="F180" s="272"/>
      <c r="G180" s="272"/>
      <c r="H180" s="272"/>
      <c r="I180" s="272"/>
      <c r="J180" s="300">
        <f>+L180+O180</f>
        <v>0</v>
      </c>
      <c r="K180" s="272"/>
      <c r="L180" s="272"/>
      <c r="M180" s="272"/>
      <c r="N180" s="272"/>
      <c r="O180" s="272"/>
      <c r="P180" s="192">
        <f>+E180+J180</f>
        <v>0</v>
      </c>
      <c r="Q180" s="794">
        <f t="shared" si="29"/>
        <v>0</v>
      </c>
      <c r="S180" s="328"/>
      <c r="T180" s="330"/>
      <c r="U180" s="20"/>
      <c r="V180" s="20"/>
      <c r="W180" s="13"/>
    </row>
    <row r="181" spans="1:66" ht="36.65" hidden="1" customHeight="1">
      <c r="A181" s="121" t="s">
        <v>14</v>
      </c>
      <c r="B181" s="117" t="s">
        <v>863</v>
      </c>
      <c r="C181" s="121" t="s">
        <v>658</v>
      </c>
      <c r="D181" s="224" t="s">
        <v>1286</v>
      </c>
      <c r="E181" s="103">
        <f t="shared" si="27"/>
        <v>0</v>
      </c>
      <c r="F181" s="103"/>
      <c r="G181" s="103"/>
      <c r="H181" s="103"/>
      <c r="I181" s="103"/>
      <c r="J181" s="103"/>
      <c r="K181" s="103"/>
      <c r="L181" s="103"/>
      <c r="M181" s="103"/>
      <c r="N181" s="103"/>
      <c r="O181" s="103"/>
      <c r="P181" s="103">
        <f t="shared" si="28"/>
        <v>0</v>
      </c>
      <c r="Q181" s="789">
        <f t="shared" si="29"/>
        <v>0</v>
      </c>
      <c r="R181" s="13"/>
      <c r="S181" s="20" t="e">
        <f>+E120-E121-E124-E166-E169-E179-E181+#REF!-#REF!-#REF!</f>
        <v>#REF!</v>
      </c>
      <c r="T181" s="20"/>
      <c r="U181" s="20"/>
      <c r="V181" s="20"/>
      <c r="W181" s="13"/>
    </row>
    <row r="182" spans="1:66" ht="42" hidden="1">
      <c r="A182" s="129"/>
      <c r="B182" s="129"/>
      <c r="C182" s="129"/>
      <c r="D182" s="245" t="s">
        <v>62</v>
      </c>
      <c r="E182" s="113">
        <f t="shared" ref="E182:E209" si="33">+F182+I182</f>
        <v>0</v>
      </c>
      <c r="F182" s="113"/>
      <c r="G182" s="228"/>
      <c r="H182" s="228"/>
      <c r="I182" s="228"/>
      <c r="J182" s="113">
        <f t="shared" ref="J182:J187" si="34">+L182+O182</f>
        <v>0</v>
      </c>
      <c r="K182" s="228"/>
      <c r="L182" s="228"/>
      <c r="M182" s="228"/>
      <c r="N182" s="228"/>
      <c r="O182" s="113"/>
      <c r="P182" s="113">
        <f t="shared" ref="P182:P208" si="35">+E182+J182</f>
        <v>0</v>
      </c>
      <c r="Q182" s="789">
        <f t="shared" si="29"/>
        <v>0</v>
      </c>
      <c r="R182" s="3"/>
      <c r="S182" s="5"/>
      <c r="T182" s="5"/>
      <c r="U182" s="5"/>
      <c r="V182" s="5"/>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row>
    <row r="183" spans="1:66" ht="75.75" hidden="1" customHeight="1">
      <c r="A183" s="222" t="s">
        <v>1277</v>
      </c>
      <c r="B183" s="222" t="s">
        <v>1033</v>
      </c>
      <c r="C183" s="222" t="s">
        <v>280</v>
      </c>
      <c r="D183" s="1" t="s">
        <v>927</v>
      </c>
      <c r="E183" s="192">
        <f>+F183+I183</f>
        <v>0</v>
      </c>
      <c r="F183" s="192"/>
      <c r="G183" s="192"/>
      <c r="H183" s="192"/>
      <c r="I183" s="192"/>
      <c r="J183" s="192">
        <f t="shared" si="34"/>
        <v>0</v>
      </c>
      <c r="K183" s="192"/>
      <c r="L183" s="192"/>
      <c r="M183" s="192"/>
      <c r="N183" s="192"/>
      <c r="O183" s="192"/>
      <c r="P183" s="192">
        <f t="shared" si="35"/>
        <v>0</v>
      </c>
      <c r="Q183" s="789">
        <f t="shared" si="29"/>
        <v>0</v>
      </c>
      <c r="R183" s="3"/>
      <c r="S183" s="5"/>
      <c r="T183" s="5"/>
      <c r="U183" s="5"/>
      <c r="V183" s="5"/>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row>
    <row r="184" spans="1:66" ht="84" hidden="1" customHeight="1">
      <c r="A184" s="222" t="s">
        <v>1278</v>
      </c>
      <c r="B184" s="222" t="s">
        <v>199</v>
      </c>
      <c r="C184" s="222" t="s">
        <v>812</v>
      </c>
      <c r="D184" s="1" t="s">
        <v>1189</v>
      </c>
      <c r="E184" s="192">
        <f>+F184+I184</f>
        <v>0</v>
      </c>
      <c r="F184" s="192"/>
      <c r="G184" s="192"/>
      <c r="H184" s="192"/>
      <c r="I184" s="192"/>
      <c r="J184" s="192">
        <f t="shared" si="34"/>
        <v>0</v>
      </c>
      <c r="K184" s="192"/>
      <c r="L184" s="192"/>
      <c r="M184" s="192"/>
      <c r="N184" s="192"/>
      <c r="O184" s="192"/>
      <c r="P184" s="192">
        <f t="shared" si="35"/>
        <v>0</v>
      </c>
      <c r="Q184" s="789">
        <f t="shared" si="29"/>
        <v>0</v>
      </c>
      <c r="R184" s="326"/>
      <c r="S184" s="328"/>
      <c r="T184" s="330"/>
      <c r="U184" s="5"/>
      <c r="V184" s="5"/>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row>
    <row r="185" spans="1:66" ht="62.5" hidden="1" customHeight="1">
      <c r="A185" s="222" t="s">
        <v>32</v>
      </c>
      <c r="B185" s="222" t="s">
        <v>921</v>
      </c>
      <c r="C185" s="222" t="s">
        <v>471</v>
      </c>
      <c r="D185" s="301" t="s">
        <v>569</v>
      </c>
      <c r="E185" s="192">
        <f t="shared" si="33"/>
        <v>0</v>
      </c>
      <c r="F185" s="192"/>
      <c r="G185" s="192"/>
      <c r="H185" s="192"/>
      <c r="I185" s="192"/>
      <c r="J185" s="192">
        <f t="shared" si="34"/>
        <v>0</v>
      </c>
      <c r="K185" s="192"/>
      <c r="L185" s="192"/>
      <c r="M185" s="192"/>
      <c r="N185" s="192"/>
      <c r="O185" s="192"/>
      <c r="P185" s="192">
        <f t="shared" si="35"/>
        <v>0</v>
      </c>
      <c r="Q185" s="789">
        <f t="shared" si="29"/>
        <v>0</v>
      </c>
      <c r="R185" s="3"/>
      <c r="S185" s="5"/>
      <c r="T185" s="5"/>
      <c r="U185" s="5"/>
      <c r="V185" s="5"/>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row>
    <row r="186" spans="1:66" ht="15.5" hidden="1">
      <c r="A186" s="129"/>
      <c r="B186" s="125"/>
      <c r="C186" s="125"/>
      <c r="D186" s="252" t="s">
        <v>1367</v>
      </c>
      <c r="E186" s="131">
        <f t="shared" si="33"/>
        <v>0</v>
      </c>
      <c r="F186" s="131"/>
      <c r="G186" s="131"/>
      <c r="H186" s="131"/>
      <c r="I186" s="131"/>
      <c r="J186" s="109">
        <f t="shared" si="34"/>
        <v>0</v>
      </c>
      <c r="K186" s="131"/>
      <c r="L186" s="131"/>
      <c r="M186" s="131"/>
      <c r="N186" s="131"/>
      <c r="O186" s="131"/>
      <c r="P186" s="109">
        <f t="shared" si="35"/>
        <v>0</v>
      </c>
      <c r="Q186" s="789">
        <f t="shared" si="29"/>
        <v>0</v>
      </c>
      <c r="R186" s="3"/>
      <c r="S186" s="5"/>
      <c r="T186" s="5"/>
      <c r="U186" s="5"/>
      <c r="V186" s="5"/>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row>
    <row r="187" spans="1:66" ht="26" hidden="1">
      <c r="A187" s="129"/>
      <c r="B187" s="125" t="s">
        <v>200</v>
      </c>
      <c r="C187" s="125"/>
      <c r="D187" s="252" t="s">
        <v>828</v>
      </c>
      <c r="E187" s="131">
        <f t="shared" si="33"/>
        <v>0</v>
      </c>
      <c r="F187" s="131"/>
      <c r="G187" s="131"/>
      <c r="H187" s="131"/>
      <c r="I187" s="131"/>
      <c r="J187" s="109">
        <f t="shared" si="34"/>
        <v>0</v>
      </c>
      <c r="K187" s="131"/>
      <c r="L187" s="131"/>
      <c r="M187" s="131"/>
      <c r="N187" s="131"/>
      <c r="O187" s="131"/>
      <c r="P187" s="109">
        <f t="shared" si="35"/>
        <v>0</v>
      </c>
      <c r="Q187" s="789">
        <f t="shared" si="29"/>
        <v>0</v>
      </c>
      <c r="R187" s="3"/>
      <c r="S187" s="5"/>
      <c r="T187" s="5"/>
      <c r="U187" s="5"/>
      <c r="V187" s="5"/>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row>
    <row r="188" spans="1:66" ht="42" hidden="1">
      <c r="A188" s="129"/>
      <c r="B188" s="120"/>
      <c r="C188" s="120"/>
      <c r="D188" s="245" t="s">
        <v>62</v>
      </c>
      <c r="E188" s="113">
        <f t="shared" si="33"/>
        <v>0</v>
      </c>
      <c r="F188" s="113"/>
      <c r="G188" s="228"/>
      <c r="H188" s="228"/>
      <c r="I188" s="228"/>
      <c r="J188" s="113"/>
      <c r="K188" s="228"/>
      <c r="L188" s="228"/>
      <c r="M188" s="228"/>
      <c r="N188" s="228"/>
      <c r="O188" s="113"/>
      <c r="P188" s="113">
        <f t="shared" si="35"/>
        <v>0</v>
      </c>
      <c r="Q188" s="789">
        <f t="shared" si="29"/>
        <v>0</v>
      </c>
      <c r="R188" s="3"/>
      <c r="S188" s="5"/>
      <c r="T188" s="5"/>
      <c r="U188" s="5"/>
      <c r="V188" s="5"/>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row>
    <row r="189" spans="1:66" ht="39.65" hidden="1" customHeight="1">
      <c r="A189" s="222" t="s">
        <v>33</v>
      </c>
      <c r="B189" s="222" t="s">
        <v>570</v>
      </c>
      <c r="C189" s="222" t="s">
        <v>472</v>
      </c>
      <c r="D189" s="1" t="s">
        <v>978</v>
      </c>
      <c r="E189" s="192">
        <f t="shared" si="33"/>
        <v>0</v>
      </c>
      <c r="F189" s="192"/>
      <c r="G189" s="332"/>
      <c r="H189" s="332"/>
      <c r="I189" s="332"/>
      <c r="J189" s="272">
        <f t="shared" ref="J189:J197" si="36">+L189+O189</f>
        <v>0</v>
      </c>
      <c r="K189" s="296"/>
      <c r="L189" s="296"/>
      <c r="M189" s="332"/>
      <c r="N189" s="332"/>
      <c r="O189" s="192"/>
      <c r="P189" s="192">
        <f t="shared" si="35"/>
        <v>0</v>
      </c>
      <c r="Q189" s="789">
        <f t="shared" si="29"/>
        <v>0</v>
      </c>
      <c r="R189" s="326"/>
      <c r="S189" s="328"/>
      <c r="T189" s="330"/>
      <c r="U189" s="5"/>
      <c r="V189" s="5"/>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row>
    <row r="190" spans="1:66" ht="42" hidden="1">
      <c r="A190" s="115" t="s">
        <v>34</v>
      </c>
      <c r="B190" s="115" t="s">
        <v>871</v>
      </c>
      <c r="C190" s="115" t="s">
        <v>870</v>
      </c>
      <c r="D190" s="242" t="s">
        <v>1175</v>
      </c>
      <c r="E190" s="104">
        <f t="shared" si="33"/>
        <v>0</v>
      </c>
      <c r="F190" s="104"/>
      <c r="G190" s="104"/>
      <c r="H190" s="104"/>
      <c r="I190" s="104"/>
      <c r="J190" s="104">
        <f t="shared" si="36"/>
        <v>0</v>
      </c>
      <c r="K190" s="104"/>
      <c r="L190" s="104"/>
      <c r="M190" s="104"/>
      <c r="N190" s="104"/>
      <c r="O190" s="104"/>
      <c r="P190" s="104">
        <f t="shared" si="35"/>
        <v>0</v>
      </c>
      <c r="Q190" s="789">
        <f t="shared" si="29"/>
        <v>0</v>
      </c>
      <c r="R190" s="23"/>
      <c r="S190" s="44"/>
      <c r="T190" s="44"/>
      <c r="U190" s="44"/>
      <c r="V190" s="44"/>
    </row>
    <row r="191" spans="1:66" ht="48.65" hidden="1" customHeight="1">
      <c r="A191" s="127" t="s">
        <v>41</v>
      </c>
      <c r="B191" s="127" t="s">
        <v>1176</v>
      </c>
      <c r="C191" s="127" t="s">
        <v>473</v>
      </c>
      <c r="D191" s="226" t="s">
        <v>1405</v>
      </c>
      <c r="E191" s="192">
        <f t="shared" si="33"/>
        <v>0</v>
      </c>
      <c r="F191" s="192"/>
      <c r="G191" s="192"/>
      <c r="H191" s="192"/>
      <c r="I191" s="192"/>
      <c r="J191" s="192">
        <f t="shared" si="36"/>
        <v>0</v>
      </c>
      <c r="K191" s="192"/>
      <c r="L191" s="192"/>
      <c r="M191" s="192"/>
      <c r="N191" s="192"/>
      <c r="O191" s="192"/>
      <c r="P191" s="192">
        <f t="shared" si="35"/>
        <v>0</v>
      </c>
      <c r="Q191" s="789">
        <f t="shared" si="29"/>
        <v>0</v>
      </c>
      <c r="R191" s="23"/>
      <c r="S191" s="44"/>
      <c r="T191" s="44"/>
      <c r="U191" s="44"/>
      <c r="V191" s="44"/>
    </row>
    <row r="192" spans="1:66" ht="82.15" hidden="1" customHeight="1">
      <c r="A192" s="127" t="s">
        <v>42</v>
      </c>
      <c r="B192" s="127" t="s">
        <v>1177</v>
      </c>
      <c r="C192" s="127" t="s">
        <v>474</v>
      </c>
      <c r="D192" s="243" t="s">
        <v>350</v>
      </c>
      <c r="E192" s="192">
        <f t="shared" si="33"/>
        <v>0</v>
      </c>
      <c r="F192" s="192"/>
      <c r="G192" s="192"/>
      <c r="H192" s="192"/>
      <c r="I192" s="192"/>
      <c r="J192" s="192">
        <f>+L192+O192</f>
        <v>0</v>
      </c>
      <c r="K192" s="192"/>
      <c r="L192" s="192"/>
      <c r="M192" s="192"/>
      <c r="N192" s="192"/>
      <c r="O192" s="192"/>
      <c r="P192" s="192">
        <f t="shared" si="35"/>
        <v>0</v>
      </c>
      <c r="Q192" s="794">
        <f t="shared" si="29"/>
        <v>0</v>
      </c>
      <c r="R192" s="339"/>
      <c r="S192" s="798"/>
      <c r="T192" s="798"/>
      <c r="U192" s="798"/>
      <c r="V192" s="798"/>
      <c r="W192" s="339"/>
      <c r="X192" s="339"/>
      <c r="Y192" s="339"/>
      <c r="Z192" s="339"/>
      <c r="AA192" s="339"/>
      <c r="AB192" s="339"/>
      <c r="AC192" s="339"/>
      <c r="AD192" s="339"/>
      <c r="AE192" s="339"/>
      <c r="AF192" s="339"/>
      <c r="AG192" s="339"/>
      <c r="AH192" s="339"/>
      <c r="AI192" s="339"/>
      <c r="AJ192" s="339"/>
      <c r="AK192" s="339"/>
      <c r="AL192" s="339"/>
      <c r="AM192" s="339"/>
      <c r="AN192" s="339"/>
    </row>
    <row r="193" spans="1:66" ht="148.5" hidden="1" customHeight="1">
      <c r="A193" s="127" t="s">
        <v>1272</v>
      </c>
      <c r="B193" s="127" t="s">
        <v>1306</v>
      </c>
      <c r="C193" s="127" t="s">
        <v>476</v>
      </c>
      <c r="D193" s="243" t="s">
        <v>818</v>
      </c>
      <c r="E193" s="192">
        <f>+F193+I193</f>
        <v>0</v>
      </c>
      <c r="F193" s="192"/>
      <c r="G193" s="192"/>
      <c r="H193" s="192"/>
      <c r="I193" s="192"/>
      <c r="J193" s="192">
        <f t="shared" si="36"/>
        <v>0</v>
      </c>
      <c r="K193" s="192"/>
      <c r="L193" s="192"/>
      <c r="M193" s="192"/>
      <c r="N193" s="192"/>
      <c r="O193" s="192"/>
      <c r="P193" s="192">
        <f t="shared" si="35"/>
        <v>0</v>
      </c>
      <c r="Q193" s="794">
        <f t="shared" si="29"/>
        <v>0</v>
      </c>
      <c r="R193" s="339"/>
      <c r="S193" s="798"/>
      <c r="T193" s="798"/>
      <c r="U193" s="798"/>
      <c r="V193" s="798"/>
      <c r="W193" s="339"/>
      <c r="X193" s="339"/>
      <c r="Y193" s="339"/>
      <c r="Z193" s="339"/>
      <c r="AA193" s="339"/>
      <c r="AB193" s="339"/>
      <c r="AC193" s="339"/>
      <c r="AD193" s="339"/>
      <c r="AE193" s="339"/>
      <c r="AF193" s="339"/>
      <c r="AG193" s="339"/>
      <c r="AH193" s="339"/>
      <c r="AI193" s="339"/>
      <c r="AJ193" s="339"/>
      <c r="AK193" s="339"/>
      <c r="AL193" s="339"/>
      <c r="AM193" s="339"/>
      <c r="AN193" s="339"/>
    </row>
    <row r="194" spans="1:66" ht="57" hidden="1" customHeight="1">
      <c r="A194" s="127" t="s">
        <v>567</v>
      </c>
      <c r="B194" s="127" t="s">
        <v>923</v>
      </c>
      <c r="C194" s="127" t="s">
        <v>515</v>
      </c>
      <c r="D194" s="243" t="s">
        <v>1094</v>
      </c>
      <c r="E194" s="192">
        <f>+F194+I194</f>
        <v>0</v>
      </c>
      <c r="F194" s="192"/>
      <c r="G194" s="192"/>
      <c r="H194" s="192"/>
      <c r="I194" s="192"/>
      <c r="J194" s="192">
        <f t="shared" si="36"/>
        <v>0</v>
      </c>
      <c r="K194" s="192"/>
      <c r="L194" s="192"/>
      <c r="M194" s="192"/>
      <c r="N194" s="192"/>
      <c r="O194" s="192"/>
      <c r="P194" s="192">
        <f t="shared" si="35"/>
        <v>0</v>
      </c>
      <c r="Q194" s="789">
        <f t="shared" si="29"/>
        <v>0</v>
      </c>
      <c r="R194" s="23"/>
      <c r="S194" s="44"/>
      <c r="T194" s="44"/>
      <c r="U194" s="44"/>
      <c r="V194" s="44"/>
    </row>
    <row r="195" spans="1:66" ht="57.75" hidden="1" customHeight="1">
      <c r="A195" s="127" t="s">
        <v>1274</v>
      </c>
      <c r="B195" s="127" t="s">
        <v>139</v>
      </c>
      <c r="C195" s="127" t="s">
        <v>5</v>
      </c>
      <c r="D195" s="301" t="s">
        <v>1406</v>
      </c>
      <c r="E195" s="192">
        <f>+F195+I195</f>
        <v>0</v>
      </c>
      <c r="F195" s="192"/>
      <c r="G195" s="192"/>
      <c r="H195" s="192"/>
      <c r="I195" s="192"/>
      <c r="J195" s="192">
        <f t="shared" si="36"/>
        <v>0</v>
      </c>
      <c r="K195" s="192"/>
      <c r="L195" s="192"/>
      <c r="M195" s="192"/>
      <c r="N195" s="192"/>
      <c r="O195" s="192"/>
      <c r="P195" s="192">
        <f t="shared" si="35"/>
        <v>0</v>
      </c>
      <c r="Q195" s="794">
        <f t="shared" si="29"/>
        <v>0</v>
      </c>
      <c r="R195" s="23"/>
      <c r="S195" s="44"/>
      <c r="T195" s="44"/>
      <c r="U195" s="44"/>
      <c r="V195" s="44"/>
    </row>
    <row r="196" spans="1:66" ht="116.25" hidden="1" customHeight="1">
      <c r="A196" s="127" t="s">
        <v>333</v>
      </c>
      <c r="B196" s="127" t="s">
        <v>351</v>
      </c>
      <c r="C196" s="127" t="s">
        <v>475</v>
      </c>
      <c r="D196" s="1" t="s">
        <v>1145</v>
      </c>
      <c r="E196" s="192">
        <f t="shared" si="33"/>
        <v>0</v>
      </c>
      <c r="F196" s="192"/>
      <c r="G196" s="192"/>
      <c r="H196" s="192"/>
      <c r="I196" s="192"/>
      <c r="J196" s="192">
        <f t="shared" si="36"/>
        <v>0</v>
      </c>
      <c r="K196" s="192"/>
      <c r="L196" s="192"/>
      <c r="M196" s="192"/>
      <c r="N196" s="192"/>
      <c r="O196" s="192"/>
      <c r="P196" s="192">
        <f t="shared" si="35"/>
        <v>0</v>
      </c>
      <c r="Q196" s="789">
        <f t="shared" si="29"/>
        <v>0</v>
      </c>
      <c r="R196" s="23"/>
      <c r="S196" s="44"/>
      <c r="T196" s="44"/>
      <c r="U196" s="44"/>
      <c r="V196" s="44"/>
    </row>
    <row r="197" spans="1:66" ht="52.15" hidden="1" customHeight="1">
      <c r="A197" s="127" t="s">
        <v>1273</v>
      </c>
      <c r="B197" s="127" t="s">
        <v>866</v>
      </c>
      <c r="C197" s="127" t="s">
        <v>1030</v>
      </c>
      <c r="D197" s="1" t="s">
        <v>558</v>
      </c>
      <c r="E197" s="192">
        <f t="shared" si="33"/>
        <v>0</v>
      </c>
      <c r="F197" s="192"/>
      <c r="G197" s="192"/>
      <c r="H197" s="192"/>
      <c r="I197" s="192"/>
      <c r="J197" s="192">
        <f t="shared" si="36"/>
        <v>0</v>
      </c>
      <c r="K197" s="192"/>
      <c r="L197" s="192"/>
      <c r="M197" s="192"/>
      <c r="N197" s="192"/>
      <c r="O197" s="192"/>
      <c r="P197" s="192">
        <f t="shared" si="35"/>
        <v>0</v>
      </c>
      <c r="Q197" s="794">
        <f t="shared" si="29"/>
        <v>0</v>
      </c>
      <c r="R197" s="23"/>
      <c r="S197" s="44"/>
      <c r="T197" s="44"/>
      <c r="U197" s="44"/>
      <c r="V197" s="44"/>
    </row>
    <row r="198" spans="1:66" ht="63" hidden="1" customHeight="1">
      <c r="A198" s="127" t="s">
        <v>126</v>
      </c>
      <c r="B198" s="127" t="s">
        <v>283</v>
      </c>
      <c r="C198" s="127" t="s">
        <v>1074</v>
      </c>
      <c r="D198" s="1" t="s">
        <v>1179</v>
      </c>
      <c r="E198" s="192">
        <f>+F198+I198</f>
        <v>0</v>
      </c>
      <c r="F198" s="192"/>
      <c r="G198" s="192"/>
      <c r="H198" s="192"/>
      <c r="I198" s="192"/>
      <c r="J198" s="192"/>
      <c r="K198" s="192"/>
      <c r="L198" s="192"/>
      <c r="M198" s="192"/>
      <c r="N198" s="192"/>
      <c r="O198" s="192"/>
      <c r="P198" s="192">
        <f t="shared" si="35"/>
        <v>0</v>
      </c>
      <c r="Q198" s="789">
        <f t="shared" si="29"/>
        <v>0</v>
      </c>
      <c r="R198" s="23"/>
      <c r="S198" s="44"/>
      <c r="T198" s="44"/>
      <c r="U198" s="44"/>
      <c r="V198" s="44"/>
    </row>
    <row r="199" spans="1:66" ht="30.75" hidden="1" customHeight="1">
      <c r="A199" s="127" t="s">
        <v>1311</v>
      </c>
      <c r="B199" s="127" t="s">
        <v>226</v>
      </c>
      <c r="C199" s="127" t="s">
        <v>1074</v>
      </c>
      <c r="D199" s="224" t="s">
        <v>677</v>
      </c>
      <c r="E199" s="103">
        <f t="shared" si="33"/>
        <v>0</v>
      </c>
      <c r="F199" s="103"/>
      <c r="G199" s="103"/>
      <c r="H199" s="103"/>
      <c r="I199" s="103"/>
      <c r="J199" s="103"/>
      <c r="K199" s="103"/>
      <c r="L199" s="103"/>
      <c r="M199" s="103"/>
      <c r="N199" s="103"/>
      <c r="O199" s="103"/>
      <c r="P199" s="103">
        <f t="shared" si="35"/>
        <v>0</v>
      </c>
      <c r="Q199" s="789">
        <f t="shared" si="29"/>
        <v>0</v>
      </c>
      <c r="R199" s="23"/>
      <c r="S199" s="44"/>
      <c r="T199" s="44"/>
      <c r="U199" s="44"/>
      <c r="V199" s="44"/>
    </row>
    <row r="200" spans="1:66" ht="98.25" hidden="1" customHeight="1">
      <c r="A200" s="222" t="s">
        <v>1407</v>
      </c>
      <c r="B200" s="222" t="s">
        <v>1408</v>
      </c>
      <c r="C200" s="222" t="s">
        <v>887</v>
      </c>
      <c r="D200" s="333" t="s">
        <v>456</v>
      </c>
      <c r="E200" s="192">
        <f>+F200+I200</f>
        <v>0</v>
      </c>
      <c r="F200" s="192"/>
      <c r="G200" s="192"/>
      <c r="H200" s="192"/>
      <c r="I200" s="192"/>
      <c r="J200" s="192">
        <f>+L200+O200</f>
        <v>0</v>
      </c>
      <c r="K200" s="192"/>
      <c r="L200" s="192"/>
      <c r="M200" s="192"/>
      <c r="N200" s="192"/>
      <c r="O200" s="192"/>
      <c r="P200" s="192">
        <f t="shared" si="35"/>
        <v>0</v>
      </c>
      <c r="Q200" s="789">
        <f t="shared" si="29"/>
        <v>0</v>
      </c>
      <c r="R200" s="23"/>
      <c r="S200" s="44"/>
      <c r="T200" s="44"/>
      <c r="U200" s="44"/>
      <c r="V200" s="44"/>
    </row>
    <row r="201" spans="1:66" ht="75" hidden="1" customHeight="1">
      <c r="A201" s="222" t="s">
        <v>916</v>
      </c>
      <c r="B201" s="222" t="s">
        <v>917</v>
      </c>
      <c r="C201" s="222" t="s">
        <v>888</v>
      </c>
      <c r="D201" s="333" t="s">
        <v>897</v>
      </c>
      <c r="E201" s="192">
        <f>+F201+I201</f>
        <v>0</v>
      </c>
      <c r="F201" s="192"/>
      <c r="G201" s="192"/>
      <c r="H201" s="192"/>
      <c r="I201" s="192"/>
      <c r="J201" s="192">
        <f>+L201+O201</f>
        <v>0</v>
      </c>
      <c r="K201" s="192"/>
      <c r="L201" s="192"/>
      <c r="M201" s="192"/>
      <c r="N201" s="192"/>
      <c r="O201" s="192"/>
      <c r="P201" s="192">
        <f t="shared" si="35"/>
        <v>0</v>
      </c>
      <c r="Q201" s="789">
        <f t="shared" si="29"/>
        <v>0</v>
      </c>
      <c r="R201" s="23"/>
      <c r="S201" s="44"/>
      <c r="T201" s="44"/>
      <c r="U201" s="44"/>
      <c r="V201" s="44"/>
    </row>
    <row r="202" spans="1:66" ht="29.25" hidden="1" customHeight="1">
      <c r="A202" s="222" t="s">
        <v>1275</v>
      </c>
      <c r="B202" s="222" t="s">
        <v>1032</v>
      </c>
      <c r="C202" s="222" t="s">
        <v>888</v>
      </c>
      <c r="D202" s="255" t="s">
        <v>920</v>
      </c>
      <c r="E202" s="103">
        <f>+F202+I202</f>
        <v>0</v>
      </c>
      <c r="F202" s="103"/>
      <c r="G202" s="103"/>
      <c r="H202" s="103"/>
      <c r="I202" s="103"/>
      <c r="J202" s="103">
        <f>+L202+O202</f>
        <v>0</v>
      </c>
      <c r="K202" s="103"/>
      <c r="L202" s="103"/>
      <c r="M202" s="103"/>
      <c r="N202" s="103"/>
      <c r="O202" s="103"/>
      <c r="P202" s="103">
        <f t="shared" si="35"/>
        <v>0</v>
      </c>
      <c r="Q202" s="789">
        <f t="shared" si="29"/>
        <v>0</v>
      </c>
      <c r="R202" s="23"/>
      <c r="S202" s="44"/>
      <c r="T202" s="44"/>
      <c r="U202" s="44"/>
      <c r="V202" s="44"/>
    </row>
    <row r="203" spans="1:66" ht="84.75" hidden="1" customHeight="1">
      <c r="A203" s="127" t="s">
        <v>457</v>
      </c>
      <c r="B203" s="127" t="s">
        <v>458</v>
      </c>
      <c r="C203" s="127" t="s">
        <v>1370</v>
      </c>
      <c r="D203" s="354" t="s">
        <v>65</v>
      </c>
      <c r="E203" s="192">
        <f t="shared" si="33"/>
        <v>0</v>
      </c>
      <c r="F203" s="192"/>
      <c r="G203" s="192"/>
      <c r="H203" s="192"/>
      <c r="I203" s="192"/>
      <c r="J203" s="192">
        <f>+L203+O203</f>
        <v>0</v>
      </c>
      <c r="K203" s="192"/>
      <c r="L203" s="192"/>
      <c r="M203" s="192"/>
      <c r="N203" s="192"/>
      <c r="O203" s="192"/>
      <c r="P203" s="192">
        <f t="shared" si="35"/>
        <v>0</v>
      </c>
      <c r="Q203" s="789">
        <f t="shared" si="29"/>
        <v>0</v>
      </c>
      <c r="R203" s="13"/>
      <c r="S203" s="20"/>
      <c r="T203" s="20"/>
      <c r="U203" s="20"/>
      <c r="V203" s="20"/>
      <c r="W203" s="13"/>
      <c r="AS203" s="3"/>
      <c r="AT203" s="3"/>
      <c r="AU203" s="3"/>
      <c r="AV203" s="3"/>
      <c r="AW203" s="3"/>
      <c r="AX203" s="3"/>
      <c r="AY203" s="3"/>
      <c r="AZ203" s="3"/>
      <c r="BA203" s="3"/>
      <c r="BB203" s="3"/>
      <c r="BC203" s="3"/>
      <c r="BD203" s="3"/>
      <c r="BE203" s="3"/>
      <c r="BF203" s="3"/>
      <c r="BG203" s="3"/>
      <c r="BH203" s="3"/>
      <c r="BI203" s="3"/>
      <c r="BJ203" s="3"/>
      <c r="BK203" s="3"/>
      <c r="BL203" s="3"/>
      <c r="BM203" s="3"/>
      <c r="BN203" s="3"/>
    </row>
    <row r="204" spans="1:66" ht="30" hidden="1" customHeight="1">
      <c r="A204" s="121"/>
      <c r="B204" s="121"/>
      <c r="C204" s="121"/>
      <c r="D204" s="224" t="s">
        <v>1180</v>
      </c>
      <c r="E204" s="103">
        <f t="shared" si="33"/>
        <v>0</v>
      </c>
      <c r="F204" s="103"/>
      <c r="G204" s="103"/>
      <c r="H204" s="103"/>
      <c r="I204" s="103"/>
      <c r="J204" s="103"/>
      <c r="K204" s="103"/>
      <c r="L204" s="103"/>
      <c r="M204" s="103"/>
      <c r="N204" s="103"/>
      <c r="O204" s="103"/>
      <c r="P204" s="103">
        <f t="shared" si="35"/>
        <v>0</v>
      </c>
      <c r="Q204" s="789">
        <f t="shared" si="29"/>
        <v>0</v>
      </c>
      <c r="R204" s="13"/>
      <c r="S204" s="20"/>
      <c r="T204" s="20"/>
      <c r="U204" s="20"/>
      <c r="V204" s="20"/>
      <c r="W204" s="13"/>
      <c r="AS204" s="3"/>
      <c r="AT204" s="3"/>
      <c r="AU204" s="3"/>
      <c r="AV204" s="3"/>
      <c r="AW204" s="3"/>
      <c r="AX204" s="3"/>
      <c r="AY204" s="3"/>
      <c r="AZ204" s="3"/>
      <c r="BA204" s="3"/>
      <c r="BB204" s="3"/>
      <c r="BC204" s="3"/>
      <c r="BD204" s="3"/>
      <c r="BE204" s="3"/>
      <c r="BF204" s="3"/>
      <c r="BG204" s="3"/>
      <c r="BH204" s="3"/>
      <c r="BI204" s="3"/>
      <c r="BJ204" s="3"/>
      <c r="BK204" s="3"/>
      <c r="BL204" s="3"/>
      <c r="BM204" s="3"/>
      <c r="BN204" s="3"/>
    </row>
    <row r="205" spans="1:66" ht="27.75" hidden="1" customHeight="1">
      <c r="A205" s="129"/>
      <c r="B205" s="129"/>
      <c r="C205" s="121"/>
      <c r="D205" s="251" t="s">
        <v>758</v>
      </c>
      <c r="E205" s="103">
        <f t="shared" si="33"/>
        <v>0</v>
      </c>
      <c r="F205" s="103"/>
      <c r="G205" s="103"/>
      <c r="H205" s="103"/>
      <c r="I205" s="103"/>
      <c r="J205" s="103">
        <f t="shared" ref="J205:J214" si="37">+L205+O205</f>
        <v>0</v>
      </c>
      <c r="K205" s="103"/>
      <c r="L205" s="103"/>
      <c r="M205" s="103"/>
      <c r="N205" s="103"/>
      <c r="O205" s="103"/>
      <c r="P205" s="103">
        <f t="shared" si="35"/>
        <v>0</v>
      </c>
      <c r="Q205" s="789">
        <f t="shared" si="29"/>
        <v>0</v>
      </c>
      <c r="R205" s="13"/>
      <c r="S205" s="20"/>
      <c r="T205" s="20"/>
      <c r="U205" s="20"/>
      <c r="V205" s="20"/>
      <c r="W205" s="13"/>
      <c r="AS205" s="3"/>
      <c r="AT205" s="3"/>
      <c r="AU205" s="3"/>
      <c r="AV205" s="3"/>
      <c r="AW205" s="3"/>
      <c r="AX205" s="3"/>
      <c r="AY205" s="3"/>
      <c r="AZ205" s="3"/>
      <c r="BA205" s="3"/>
      <c r="BB205" s="3"/>
      <c r="BC205" s="3"/>
      <c r="BD205" s="3"/>
      <c r="BE205" s="3"/>
      <c r="BF205" s="3"/>
      <c r="BG205" s="3"/>
      <c r="BH205" s="3"/>
      <c r="BI205" s="3"/>
      <c r="BJ205" s="3"/>
      <c r="BK205" s="3"/>
      <c r="BL205" s="3"/>
      <c r="BM205" s="3"/>
      <c r="BN205" s="3"/>
    </row>
    <row r="206" spans="1:66" ht="46.5" hidden="1" customHeight="1">
      <c r="A206" s="127"/>
      <c r="B206" s="127"/>
      <c r="C206" s="127"/>
      <c r="D206" s="238" t="s">
        <v>1431</v>
      </c>
      <c r="E206" s="103">
        <f>+F206+I206</f>
        <v>0</v>
      </c>
      <c r="F206" s="103"/>
      <c r="G206" s="103"/>
      <c r="H206" s="103"/>
      <c r="I206" s="103"/>
      <c r="J206" s="103">
        <f t="shared" si="37"/>
        <v>0</v>
      </c>
      <c r="K206" s="103"/>
      <c r="L206" s="103"/>
      <c r="M206" s="103"/>
      <c r="N206" s="103"/>
      <c r="O206" s="103"/>
      <c r="P206" s="103">
        <f t="shared" si="35"/>
        <v>0</v>
      </c>
      <c r="Q206" s="789">
        <f t="shared" si="29"/>
        <v>0</v>
      </c>
      <c r="R206" s="13"/>
      <c r="S206" s="20"/>
      <c r="T206" s="20"/>
      <c r="U206" s="20"/>
      <c r="V206" s="20"/>
      <c r="W206" s="13"/>
      <c r="AS206" s="3"/>
      <c r="AT206" s="3"/>
      <c r="AU206" s="3"/>
      <c r="AV206" s="3"/>
      <c r="AW206" s="3"/>
      <c r="AX206" s="3"/>
      <c r="AY206" s="3"/>
      <c r="AZ206" s="3"/>
      <c r="BA206" s="3"/>
      <c r="BB206" s="3"/>
      <c r="BC206" s="3"/>
      <c r="BD206" s="3"/>
      <c r="BE206" s="3"/>
      <c r="BF206" s="3"/>
      <c r="BG206" s="3"/>
      <c r="BH206" s="3"/>
      <c r="BI206" s="3"/>
      <c r="BJ206" s="3"/>
      <c r="BK206" s="3"/>
      <c r="BL206" s="3"/>
      <c r="BM206" s="3"/>
      <c r="BN206" s="3"/>
    </row>
    <row r="207" spans="1:66" ht="42" hidden="1" customHeight="1">
      <c r="A207" s="127"/>
      <c r="B207" s="127"/>
      <c r="C207" s="127"/>
      <c r="D207" s="238" t="s">
        <v>1432</v>
      </c>
      <c r="E207" s="103">
        <f>+F207+I207</f>
        <v>0</v>
      </c>
      <c r="F207" s="103"/>
      <c r="G207" s="103"/>
      <c r="H207" s="103"/>
      <c r="I207" s="103"/>
      <c r="J207" s="103">
        <f>+L207+O207</f>
        <v>0</v>
      </c>
      <c r="K207" s="103"/>
      <c r="L207" s="103"/>
      <c r="M207" s="103"/>
      <c r="N207" s="103"/>
      <c r="O207" s="103"/>
      <c r="P207" s="103">
        <f t="shared" si="35"/>
        <v>0</v>
      </c>
      <c r="Q207" s="789">
        <f t="shared" si="29"/>
        <v>0</v>
      </c>
      <c r="R207" s="13"/>
      <c r="S207" s="20"/>
      <c r="T207" s="20"/>
      <c r="U207" s="20"/>
      <c r="V207" s="20"/>
      <c r="W207" s="13"/>
      <c r="AS207" s="3"/>
      <c r="AT207" s="3"/>
      <c r="AU207" s="3"/>
      <c r="AV207" s="3"/>
      <c r="AW207" s="3"/>
      <c r="AX207" s="3"/>
      <c r="AY207" s="3"/>
      <c r="AZ207" s="3"/>
      <c r="BA207" s="3"/>
      <c r="BB207" s="3"/>
      <c r="BC207" s="3"/>
      <c r="BD207" s="3"/>
      <c r="BE207" s="3"/>
      <c r="BF207" s="3"/>
      <c r="BG207" s="3"/>
      <c r="BH207" s="3"/>
      <c r="BI207" s="3"/>
      <c r="BJ207" s="3"/>
      <c r="BK207" s="3"/>
      <c r="BL207" s="3"/>
      <c r="BM207" s="3"/>
      <c r="BN207" s="3"/>
    </row>
    <row r="208" spans="1:66" ht="52.5" hidden="1" customHeight="1">
      <c r="A208" s="127" t="s">
        <v>1474</v>
      </c>
      <c r="B208" s="127" t="s">
        <v>1475</v>
      </c>
      <c r="C208" s="127" t="s">
        <v>6</v>
      </c>
      <c r="D208" s="243" t="s">
        <v>1156</v>
      </c>
      <c r="E208" s="192">
        <f>+F208+I208</f>
        <v>0</v>
      </c>
      <c r="F208" s="192"/>
      <c r="G208" s="192"/>
      <c r="H208" s="192"/>
      <c r="I208" s="192"/>
      <c r="J208" s="192">
        <f t="shared" si="37"/>
        <v>0</v>
      </c>
      <c r="K208" s="192"/>
      <c r="L208" s="192"/>
      <c r="M208" s="192"/>
      <c r="N208" s="192"/>
      <c r="O208" s="192"/>
      <c r="P208" s="192">
        <f t="shared" si="35"/>
        <v>0</v>
      </c>
      <c r="Q208" s="794">
        <f t="shared" si="29"/>
        <v>0</v>
      </c>
      <c r="R208" s="23"/>
      <c r="S208" s="44"/>
      <c r="T208" s="44"/>
      <c r="U208" s="44"/>
      <c r="V208" s="44"/>
    </row>
    <row r="209" spans="1:66" ht="71.25" hidden="1" customHeight="1">
      <c r="A209" s="127" t="s">
        <v>646</v>
      </c>
      <c r="B209" s="127" t="s">
        <v>647</v>
      </c>
      <c r="C209" s="127" t="s">
        <v>1054</v>
      </c>
      <c r="D209" s="243" t="s">
        <v>357</v>
      </c>
      <c r="E209" s="192">
        <f t="shared" si="33"/>
        <v>0</v>
      </c>
      <c r="F209" s="192"/>
      <c r="G209" s="192"/>
      <c r="H209" s="192"/>
      <c r="I209" s="192"/>
      <c r="J209" s="192">
        <f t="shared" si="37"/>
        <v>0</v>
      </c>
      <c r="K209" s="192"/>
      <c r="L209" s="192"/>
      <c r="M209" s="192"/>
      <c r="N209" s="192"/>
      <c r="O209" s="192"/>
      <c r="P209" s="192">
        <f t="shared" ref="P209:P214" si="38">+E209+J209</f>
        <v>0</v>
      </c>
      <c r="Q209" s="794">
        <f t="shared" si="29"/>
        <v>0</v>
      </c>
      <c r="R209" s="23"/>
      <c r="S209" s="44"/>
      <c r="T209" s="44"/>
      <c r="U209" s="44"/>
      <c r="V209" s="44"/>
    </row>
    <row r="210" spans="1:66" ht="14" hidden="1">
      <c r="A210" s="118" t="s">
        <v>1276</v>
      </c>
      <c r="B210" s="118" t="s">
        <v>271</v>
      </c>
      <c r="C210" s="118" t="s">
        <v>659</v>
      </c>
      <c r="D210" s="248" t="s">
        <v>272</v>
      </c>
      <c r="E210" s="104">
        <f>+F210+I210</f>
        <v>0</v>
      </c>
      <c r="F210" s="104"/>
      <c r="G210" s="104"/>
      <c r="H210" s="104"/>
      <c r="I210" s="104"/>
      <c r="J210" s="104">
        <f t="shared" si="37"/>
        <v>0</v>
      </c>
      <c r="K210" s="104"/>
      <c r="L210" s="104"/>
      <c r="M210" s="104"/>
      <c r="N210" s="104"/>
      <c r="O210" s="104"/>
      <c r="P210" s="104">
        <f t="shared" si="38"/>
        <v>0</v>
      </c>
      <c r="Q210" s="789">
        <f t="shared" si="29"/>
        <v>0</v>
      </c>
      <c r="R210" s="3"/>
      <c r="S210" s="64"/>
      <c r="T210" s="64"/>
      <c r="U210" s="64"/>
      <c r="V210" s="64"/>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row>
    <row r="211" spans="1:66" ht="115.5" hidden="1" customHeight="1">
      <c r="A211" s="121" t="s">
        <v>599</v>
      </c>
      <c r="B211" s="121" t="s">
        <v>935</v>
      </c>
      <c r="C211" s="121" t="s">
        <v>1449</v>
      </c>
      <c r="D211" s="267" t="s">
        <v>149</v>
      </c>
      <c r="E211" s="103">
        <f>+F211+I211</f>
        <v>0</v>
      </c>
      <c r="F211" s="103"/>
      <c r="G211" s="103"/>
      <c r="H211" s="103"/>
      <c r="I211" s="103"/>
      <c r="J211" s="103">
        <f>+L211+O211</f>
        <v>0</v>
      </c>
      <c r="K211" s="103"/>
      <c r="L211" s="103"/>
      <c r="M211" s="103"/>
      <c r="N211" s="103"/>
      <c r="O211" s="103"/>
      <c r="P211" s="103">
        <f>+E211+J211</f>
        <v>0</v>
      </c>
      <c r="Q211" s="789">
        <f t="shared" si="29"/>
        <v>0</v>
      </c>
      <c r="R211" s="3"/>
      <c r="S211" s="64"/>
      <c r="T211" s="64"/>
      <c r="U211" s="64"/>
      <c r="V211" s="64"/>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row>
    <row r="212" spans="1:66" ht="52.15" hidden="1" customHeight="1">
      <c r="A212" s="121" t="s">
        <v>1279</v>
      </c>
      <c r="B212" s="121" t="s">
        <v>1051</v>
      </c>
      <c r="C212" s="121" t="s">
        <v>1473</v>
      </c>
      <c r="D212" s="224" t="s">
        <v>1052</v>
      </c>
      <c r="E212" s="103">
        <f>+F212+I212</f>
        <v>0</v>
      </c>
      <c r="F212" s="103"/>
      <c r="G212" s="103"/>
      <c r="H212" s="103"/>
      <c r="I212" s="103"/>
      <c r="J212" s="103">
        <f t="shared" si="37"/>
        <v>0</v>
      </c>
      <c r="K212" s="103"/>
      <c r="L212" s="103"/>
      <c r="M212" s="103"/>
      <c r="N212" s="103"/>
      <c r="O212" s="103"/>
      <c r="P212" s="103">
        <f t="shared" si="38"/>
        <v>0</v>
      </c>
      <c r="Q212" s="789">
        <f t="shared" si="29"/>
        <v>0</v>
      </c>
      <c r="R212" s="3"/>
      <c r="S212" s="64"/>
      <c r="T212" s="64"/>
      <c r="U212" s="64"/>
      <c r="V212" s="64"/>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row>
    <row r="213" spans="1:66" ht="72" hidden="1" customHeight="1">
      <c r="A213" s="127" t="s">
        <v>277</v>
      </c>
      <c r="B213" s="127" t="s">
        <v>859</v>
      </c>
      <c r="C213" s="117" t="s">
        <v>1371</v>
      </c>
      <c r="D213" s="297" t="s">
        <v>1360</v>
      </c>
      <c r="E213" s="192">
        <f>+F213+I213</f>
        <v>0</v>
      </c>
      <c r="F213" s="192"/>
      <c r="G213" s="192"/>
      <c r="H213" s="192"/>
      <c r="I213" s="192"/>
      <c r="J213" s="192">
        <f t="shared" si="37"/>
        <v>0</v>
      </c>
      <c r="K213" s="192"/>
      <c r="L213" s="192"/>
      <c r="M213" s="192"/>
      <c r="N213" s="192"/>
      <c r="O213" s="192"/>
      <c r="P213" s="192">
        <f t="shared" si="38"/>
        <v>0</v>
      </c>
      <c r="Q213" s="789">
        <f t="shared" si="29"/>
        <v>0</v>
      </c>
      <c r="R213" s="3"/>
      <c r="S213" s="64"/>
      <c r="T213" s="64"/>
      <c r="U213" s="64"/>
      <c r="V213" s="64"/>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row>
    <row r="214" spans="1:66" ht="188.25" hidden="1" customHeight="1">
      <c r="A214" s="222" t="s">
        <v>1140</v>
      </c>
      <c r="B214" s="222" t="s">
        <v>1434</v>
      </c>
      <c r="C214" s="222" t="s">
        <v>1025</v>
      </c>
      <c r="D214" s="334" t="s">
        <v>876</v>
      </c>
      <c r="E214" s="192">
        <f>+F214+I214</f>
        <v>0</v>
      </c>
      <c r="F214" s="192"/>
      <c r="G214" s="192"/>
      <c r="H214" s="192"/>
      <c r="I214" s="192"/>
      <c r="J214" s="192">
        <f t="shared" si="37"/>
        <v>0</v>
      </c>
      <c r="K214" s="192"/>
      <c r="L214" s="192"/>
      <c r="M214" s="192"/>
      <c r="N214" s="192"/>
      <c r="O214" s="192"/>
      <c r="P214" s="192">
        <f t="shared" si="38"/>
        <v>0</v>
      </c>
      <c r="Q214" s="789">
        <f t="shared" si="29"/>
        <v>0</v>
      </c>
      <c r="R214" s="3"/>
      <c r="S214" s="64"/>
      <c r="T214" s="64"/>
      <c r="U214" s="64"/>
      <c r="V214" s="64"/>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row>
    <row r="215" spans="1:66" ht="49.5" hidden="1" customHeight="1">
      <c r="A215" s="273" t="s">
        <v>1070</v>
      </c>
      <c r="B215" s="273" t="s">
        <v>1186</v>
      </c>
      <c r="C215" s="273"/>
      <c r="D215" s="299" t="s">
        <v>1029</v>
      </c>
      <c r="E215" s="183">
        <f>+E216+E217+E220+E219+E222+E221+E218</f>
        <v>0</v>
      </c>
      <c r="F215" s="183">
        <f t="shared" ref="F215:O215" si="39">+F216+F217+F220+F219+F222+F221+F218</f>
        <v>0</v>
      </c>
      <c r="G215" s="183">
        <f t="shared" si="39"/>
        <v>0</v>
      </c>
      <c r="H215" s="183">
        <f t="shared" si="39"/>
        <v>0</v>
      </c>
      <c r="I215" s="183">
        <f t="shared" si="39"/>
        <v>0</v>
      </c>
      <c r="J215" s="183">
        <f t="shared" si="39"/>
        <v>0</v>
      </c>
      <c r="K215" s="183">
        <f t="shared" si="39"/>
        <v>0</v>
      </c>
      <c r="L215" s="183">
        <f t="shared" si="39"/>
        <v>0</v>
      </c>
      <c r="M215" s="183">
        <f t="shared" si="39"/>
        <v>0</v>
      </c>
      <c r="N215" s="183">
        <f t="shared" si="39"/>
        <v>0</v>
      </c>
      <c r="O215" s="183">
        <f t="shared" si="39"/>
        <v>0</v>
      </c>
      <c r="P215" s="183">
        <f t="shared" ref="P215:P225" si="40">+E215+J215</f>
        <v>0</v>
      </c>
      <c r="Q215" s="789">
        <f t="shared" si="29"/>
        <v>0</v>
      </c>
      <c r="R215" s="328">
        <v>27766000</v>
      </c>
      <c r="S215" s="328">
        <f>+R215-P215</f>
        <v>27766000</v>
      </c>
      <c r="T215" s="330"/>
      <c r="U215" s="64"/>
      <c r="V215" s="64"/>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row>
    <row r="216" spans="1:66" ht="120.75" hidden="1" customHeight="1">
      <c r="A216" s="127" t="s">
        <v>1008</v>
      </c>
      <c r="B216" s="127" t="s">
        <v>351</v>
      </c>
      <c r="C216" s="127" t="s">
        <v>475</v>
      </c>
      <c r="D216" s="1" t="s">
        <v>1145</v>
      </c>
      <c r="E216" s="192">
        <f t="shared" ref="E216:E222" si="41">+F216+I216</f>
        <v>0</v>
      </c>
      <c r="F216" s="192"/>
      <c r="G216" s="192"/>
      <c r="H216" s="192"/>
      <c r="I216" s="192"/>
      <c r="J216" s="192">
        <f>+L216+O216</f>
        <v>0</v>
      </c>
      <c r="K216" s="192"/>
      <c r="L216" s="192"/>
      <c r="M216" s="192"/>
      <c r="N216" s="192"/>
      <c r="O216" s="192"/>
      <c r="P216" s="192">
        <f t="shared" si="40"/>
        <v>0</v>
      </c>
      <c r="Q216" s="789">
        <f t="shared" si="29"/>
        <v>0</v>
      </c>
      <c r="R216" s="326"/>
      <c r="S216" s="328"/>
      <c r="T216" s="330"/>
      <c r="U216" s="64"/>
      <c r="V216" s="64"/>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row>
    <row r="217" spans="1:66" ht="54.75" hidden="1" customHeight="1">
      <c r="A217" s="127" t="s">
        <v>739</v>
      </c>
      <c r="B217" s="127" t="s">
        <v>224</v>
      </c>
      <c r="C217" s="127" t="s">
        <v>889</v>
      </c>
      <c r="D217" s="243" t="s">
        <v>225</v>
      </c>
      <c r="E217" s="192">
        <f t="shared" si="41"/>
        <v>0</v>
      </c>
      <c r="F217" s="192"/>
      <c r="G217" s="192"/>
      <c r="H217" s="192"/>
      <c r="I217" s="192"/>
      <c r="J217" s="192">
        <f>+L217+O217</f>
        <v>0</v>
      </c>
      <c r="K217" s="192"/>
      <c r="L217" s="192"/>
      <c r="M217" s="192"/>
      <c r="N217" s="192"/>
      <c r="O217" s="192"/>
      <c r="P217" s="192">
        <f t="shared" si="40"/>
        <v>0</v>
      </c>
      <c r="Q217" s="789">
        <f t="shared" si="29"/>
        <v>0</v>
      </c>
      <c r="R217" s="326"/>
      <c r="S217" s="328"/>
      <c r="T217" s="330"/>
      <c r="U217" s="64"/>
      <c r="V217" s="64"/>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row>
    <row r="218" spans="1:66" ht="54.75" hidden="1" customHeight="1">
      <c r="A218" s="127" t="s">
        <v>365</v>
      </c>
      <c r="B218" s="127" t="s">
        <v>647</v>
      </c>
      <c r="C218" s="127" t="s">
        <v>1054</v>
      </c>
      <c r="D218" s="243" t="s">
        <v>357</v>
      </c>
      <c r="E218" s="192">
        <f>+F218+I218</f>
        <v>0</v>
      </c>
      <c r="F218" s="192">
        <f>1500000-1500000</f>
        <v>0</v>
      </c>
      <c r="G218" s="192"/>
      <c r="H218" s="192"/>
      <c r="I218" s="192"/>
      <c r="J218" s="192">
        <f>+L218+O218</f>
        <v>0</v>
      </c>
      <c r="K218" s="192"/>
      <c r="L218" s="192"/>
      <c r="M218" s="192"/>
      <c r="N218" s="192"/>
      <c r="O218" s="192"/>
      <c r="P218" s="192">
        <f>+E218+J218</f>
        <v>0</v>
      </c>
      <c r="Q218" s="789">
        <f t="shared" si="29"/>
        <v>0</v>
      </c>
      <c r="R218" s="326"/>
      <c r="S218" s="328"/>
      <c r="T218" s="330"/>
      <c r="U218" s="64"/>
      <c r="V218" s="64"/>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row>
    <row r="219" spans="1:66" ht="15.5" hidden="1">
      <c r="A219" s="117" t="s">
        <v>740</v>
      </c>
      <c r="B219" s="121" t="s">
        <v>271</v>
      </c>
      <c r="C219" s="121" t="s">
        <v>659</v>
      </c>
      <c r="D219" s="242" t="s">
        <v>272</v>
      </c>
      <c r="E219" s="131">
        <f t="shared" si="41"/>
        <v>0</v>
      </c>
      <c r="F219" s="131"/>
      <c r="G219" s="131"/>
      <c r="H219" s="131"/>
      <c r="I219" s="131"/>
      <c r="J219" s="103">
        <f>+L219+O219</f>
        <v>0</v>
      </c>
      <c r="K219" s="233"/>
      <c r="L219" s="233"/>
      <c r="M219" s="233"/>
      <c r="N219" s="233"/>
      <c r="O219" s="105">
        <f>5000000-5000000</f>
        <v>0</v>
      </c>
      <c r="P219" s="105">
        <f t="shared" si="40"/>
        <v>0</v>
      </c>
      <c r="Q219" s="789">
        <f t="shared" si="29"/>
        <v>0</v>
      </c>
      <c r="R219" s="3"/>
      <c r="S219" s="64"/>
      <c r="T219" s="64"/>
      <c r="U219" s="64"/>
      <c r="V219" s="64"/>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row>
    <row r="220" spans="1:66" ht="261" hidden="1" customHeight="1">
      <c r="A220" s="127" t="s">
        <v>741</v>
      </c>
      <c r="B220" s="127" t="s">
        <v>1053</v>
      </c>
      <c r="C220" s="127" t="s">
        <v>822</v>
      </c>
      <c r="D220" s="224" t="s">
        <v>1220</v>
      </c>
      <c r="E220" s="100">
        <f t="shared" si="41"/>
        <v>0</v>
      </c>
      <c r="F220" s="100"/>
      <c r="G220" s="135"/>
      <c r="H220" s="135"/>
      <c r="I220" s="135"/>
      <c r="J220" s="135"/>
      <c r="K220" s="135"/>
      <c r="L220" s="135"/>
      <c r="M220" s="135"/>
      <c r="N220" s="135"/>
      <c r="O220" s="135"/>
      <c r="P220" s="103">
        <f t="shared" si="40"/>
        <v>0</v>
      </c>
      <c r="Q220" s="789">
        <f t="shared" si="29"/>
        <v>0</v>
      </c>
      <c r="R220" s="3"/>
      <c r="S220" s="64"/>
      <c r="T220" s="64"/>
      <c r="U220" s="64"/>
      <c r="V220" s="64"/>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row>
    <row r="221" spans="1:66" ht="202.5" hidden="1" customHeight="1">
      <c r="A221" s="127" t="s">
        <v>1433</v>
      </c>
      <c r="B221" s="127" t="s">
        <v>1434</v>
      </c>
      <c r="C221" s="127" t="s">
        <v>1449</v>
      </c>
      <c r="D221" s="324" t="s">
        <v>595</v>
      </c>
      <c r="E221" s="296">
        <f t="shared" si="41"/>
        <v>0</v>
      </c>
      <c r="F221" s="296"/>
      <c r="G221" s="320"/>
      <c r="H221" s="320"/>
      <c r="I221" s="296"/>
      <c r="J221" s="192">
        <f>+L221+O221</f>
        <v>0</v>
      </c>
      <c r="K221" s="320"/>
      <c r="L221" s="320"/>
      <c r="M221" s="320"/>
      <c r="N221" s="320"/>
      <c r="O221" s="296"/>
      <c r="P221" s="192">
        <f>+E221+J221</f>
        <v>0</v>
      </c>
      <c r="Q221" s="789">
        <f t="shared" si="29"/>
        <v>0</v>
      </c>
      <c r="R221" s="326"/>
      <c r="S221" s="328"/>
      <c r="T221" s="330">
        <f>+S221-R221</f>
        <v>0</v>
      </c>
      <c r="U221" s="64"/>
      <c r="V221" s="64"/>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row>
    <row r="222" spans="1:66" ht="40.15" hidden="1" customHeight="1">
      <c r="A222" s="127" t="s">
        <v>864</v>
      </c>
      <c r="B222" s="127" t="s">
        <v>863</v>
      </c>
      <c r="C222" s="127" t="s">
        <v>658</v>
      </c>
      <c r="D222" s="1" t="s">
        <v>1286</v>
      </c>
      <c r="E222" s="296">
        <f t="shared" si="41"/>
        <v>0</v>
      </c>
      <c r="F222" s="192"/>
      <c r="G222" s="320"/>
      <c r="H222" s="320"/>
      <c r="I222" s="296"/>
      <c r="J222" s="192">
        <f>+L222+O222</f>
        <v>0</v>
      </c>
      <c r="K222" s="296"/>
      <c r="L222" s="320"/>
      <c r="M222" s="320"/>
      <c r="N222" s="320"/>
      <c r="O222" s="296"/>
      <c r="P222" s="192">
        <f t="shared" si="40"/>
        <v>0</v>
      </c>
      <c r="Q222" s="789">
        <f t="shared" si="29"/>
        <v>0</v>
      </c>
      <c r="R222" s="326"/>
      <c r="S222" s="328"/>
      <c r="T222" s="330"/>
      <c r="U222" s="64"/>
      <c r="V222" s="64"/>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row>
    <row r="223" spans="1:66" ht="76.5" customHeight="1">
      <c r="A223" s="127" t="s">
        <v>1083</v>
      </c>
      <c r="B223" s="127" t="s">
        <v>94</v>
      </c>
      <c r="C223" s="127" t="s">
        <v>1084</v>
      </c>
      <c r="D223" s="1" t="s">
        <v>1442</v>
      </c>
      <c r="E223" s="373">
        <f>+F223</f>
        <v>0</v>
      </c>
      <c r="F223" s="243"/>
      <c r="G223" s="911"/>
      <c r="H223" s="911"/>
      <c r="I223" s="243"/>
      <c r="J223" s="373">
        <f>L223+O223</f>
        <v>600000</v>
      </c>
      <c r="K223" s="243">
        <v>600000</v>
      </c>
      <c r="L223" s="911"/>
      <c r="M223" s="911"/>
      <c r="N223" s="911"/>
      <c r="O223" s="243">
        <v>600000</v>
      </c>
      <c r="P223" s="373">
        <f>+E223+J223</f>
        <v>600000</v>
      </c>
      <c r="Q223" s="789"/>
      <c r="R223" s="326"/>
      <c r="S223" s="328"/>
      <c r="T223" s="330"/>
      <c r="U223" s="64"/>
      <c r="V223" s="64"/>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row>
    <row r="224" spans="1:66" s="282" customFormat="1" ht="39" customHeight="1">
      <c r="A224" s="273" t="s">
        <v>1071</v>
      </c>
      <c r="B224" s="273" t="s">
        <v>824</v>
      </c>
      <c r="C224" s="273"/>
      <c r="D224" s="317" t="s">
        <v>1078</v>
      </c>
      <c r="E224" s="299">
        <f>E226</f>
        <v>0</v>
      </c>
      <c r="F224" s="299">
        <f t="shared" ref="F224:P224" si="42">F226</f>
        <v>0</v>
      </c>
      <c r="G224" s="299">
        <f t="shared" si="42"/>
        <v>0</v>
      </c>
      <c r="H224" s="299">
        <f t="shared" si="42"/>
        <v>0</v>
      </c>
      <c r="I224" s="299">
        <f t="shared" si="42"/>
        <v>0</v>
      </c>
      <c r="J224" s="299">
        <f t="shared" si="42"/>
        <v>598000</v>
      </c>
      <c r="K224" s="299">
        <f t="shared" si="42"/>
        <v>598000</v>
      </c>
      <c r="L224" s="299">
        <f t="shared" si="42"/>
        <v>0</v>
      </c>
      <c r="M224" s="299">
        <f t="shared" si="42"/>
        <v>0</v>
      </c>
      <c r="N224" s="299">
        <f t="shared" si="42"/>
        <v>0</v>
      </c>
      <c r="O224" s="299">
        <f t="shared" si="42"/>
        <v>598000</v>
      </c>
      <c r="P224" s="299">
        <f t="shared" si="42"/>
        <v>598000</v>
      </c>
      <c r="Q224" s="863">
        <v>1</v>
      </c>
      <c r="R224" s="864"/>
      <c r="S224" s="864"/>
      <c r="T224" s="865"/>
      <c r="U224" s="855"/>
      <c r="V224" s="855"/>
      <c r="W224" s="856"/>
      <c r="X224" s="856"/>
      <c r="Y224" s="856"/>
      <c r="Z224" s="856"/>
      <c r="AA224" s="856"/>
      <c r="AB224" s="856"/>
      <c r="AC224" s="856"/>
      <c r="AD224" s="856"/>
      <c r="AE224" s="856"/>
      <c r="AF224" s="856"/>
      <c r="AG224" s="856"/>
      <c r="AH224" s="856"/>
      <c r="AI224" s="856"/>
      <c r="AJ224" s="856"/>
      <c r="AK224" s="856"/>
      <c r="AL224" s="856"/>
      <c r="AM224" s="856"/>
      <c r="AN224" s="856"/>
      <c r="AO224" s="856"/>
      <c r="AP224" s="856"/>
      <c r="AQ224" s="856"/>
      <c r="AR224" s="856"/>
      <c r="AS224" s="856"/>
      <c r="AT224" s="856"/>
      <c r="AU224" s="856"/>
      <c r="AV224" s="856"/>
      <c r="AW224" s="856"/>
      <c r="AX224" s="856"/>
      <c r="AY224" s="856"/>
      <c r="AZ224" s="856"/>
      <c r="BA224" s="856"/>
      <c r="BB224" s="856"/>
      <c r="BC224" s="856"/>
      <c r="BD224" s="856"/>
      <c r="BE224" s="856"/>
      <c r="BF224" s="856"/>
      <c r="BG224" s="856"/>
      <c r="BH224" s="856"/>
      <c r="BI224" s="856"/>
    </row>
    <row r="225" spans="1:66" ht="33.75" hidden="1" customHeight="1">
      <c r="A225" s="122"/>
      <c r="B225" s="122"/>
      <c r="C225" s="122"/>
      <c r="D225" s="239"/>
      <c r="E225" s="131">
        <f t="shared" ref="E225:E258" si="43">+F225+I225</f>
        <v>0</v>
      </c>
      <c r="F225" s="131"/>
      <c r="G225" s="131"/>
      <c r="H225" s="131"/>
      <c r="I225" s="131"/>
      <c r="J225" s="131">
        <f t="shared" ref="J225:J230" si="44">+L225+O225</f>
        <v>0</v>
      </c>
      <c r="K225" s="131"/>
      <c r="L225" s="131"/>
      <c r="M225" s="131"/>
      <c r="N225" s="131"/>
      <c r="O225" s="131"/>
      <c r="P225" s="131">
        <f t="shared" si="40"/>
        <v>0</v>
      </c>
      <c r="Q225" s="789">
        <f t="shared" si="29"/>
        <v>0</v>
      </c>
      <c r="R225" s="3"/>
      <c r="S225" s="64"/>
      <c r="T225" s="64"/>
      <c r="U225" s="64"/>
      <c r="V225" s="64"/>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row>
    <row r="226" spans="1:66" s="873" customFormat="1" ht="48" customHeight="1">
      <c r="A226" s="304" t="s">
        <v>391</v>
      </c>
      <c r="B226" s="304" t="s">
        <v>824</v>
      </c>
      <c r="C226" s="304" t="s">
        <v>1371</v>
      </c>
      <c r="D226" s="879" t="s">
        <v>939</v>
      </c>
      <c r="E226" s="373"/>
      <c r="F226" s="373"/>
      <c r="G226" s="373"/>
      <c r="H226" s="373"/>
      <c r="I226" s="373"/>
      <c r="J226" s="373">
        <f>L226+O226</f>
        <v>598000</v>
      </c>
      <c r="K226" s="373">
        <v>598000</v>
      </c>
      <c r="L226" s="373"/>
      <c r="M226" s="373"/>
      <c r="N226" s="373"/>
      <c r="O226" s="373">
        <v>598000</v>
      </c>
      <c r="P226" s="373">
        <f>+E226+J226</f>
        <v>598000</v>
      </c>
      <c r="Q226" s="866">
        <f t="shared" si="29"/>
        <v>598000</v>
      </c>
      <c r="R226" s="871"/>
      <c r="S226" s="870"/>
      <c r="T226" s="870"/>
      <c r="U226" s="870"/>
      <c r="V226" s="870"/>
      <c r="W226" s="871"/>
      <c r="X226" s="871"/>
      <c r="Y226" s="871"/>
      <c r="Z226" s="871"/>
      <c r="AA226" s="871"/>
      <c r="AB226" s="871"/>
      <c r="AC226" s="871"/>
      <c r="AD226" s="871"/>
      <c r="AE226" s="871"/>
      <c r="AF226" s="871"/>
      <c r="AG226" s="871"/>
      <c r="AH226" s="871"/>
      <c r="AI226" s="871"/>
      <c r="AJ226" s="871"/>
      <c r="AK226" s="871"/>
      <c r="AL226" s="871"/>
      <c r="AM226" s="871"/>
      <c r="AN226" s="871"/>
      <c r="AO226" s="871"/>
      <c r="AP226" s="871"/>
      <c r="AQ226" s="871"/>
      <c r="AR226" s="871"/>
      <c r="AS226" s="871"/>
      <c r="AT226" s="871"/>
      <c r="AU226" s="871"/>
      <c r="AV226" s="871"/>
      <c r="AW226" s="871"/>
      <c r="AX226" s="871"/>
      <c r="AY226" s="871"/>
      <c r="AZ226" s="871"/>
      <c r="BA226" s="871"/>
      <c r="BB226" s="871"/>
      <c r="BC226" s="871"/>
      <c r="BD226" s="871"/>
      <c r="BE226" s="871"/>
      <c r="BF226" s="871"/>
      <c r="BG226" s="871"/>
      <c r="BH226" s="871"/>
      <c r="BI226" s="871"/>
    </row>
    <row r="227" spans="1:66" ht="69.75" hidden="1" customHeight="1">
      <c r="A227" s="127" t="s">
        <v>910</v>
      </c>
      <c r="B227" s="127" t="s">
        <v>120</v>
      </c>
      <c r="C227" s="127" t="s">
        <v>122</v>
      </c>
      <c r="D227" s="356" t="s">
        <v>284</v>
      </c>
      <c r="E227" s="192">
        <f t="shared" si="43"/>
        <v>0</v>
      </c>
      <c r="F227" s="192"/>
      <c r="G227" s="192"/>
      <c r="H227" s="192"/>
      <c r="I227" s="192"/>
      <c r="J227" s="192">
        <f t="shared" si="44"/>
        <v>0</v>
      </c>
      <c r="K227" s="192"/>
      <c r="L227" s="192"/>
      <c r="M227" s="192"/>
      <c r="N227" s="192"/>
      <c r="O227" s="192"/>
      <c r="P227" s="192">
        <f t="shared" ref="P227:P258" si="45">+E227+J227</f>
        <v>0</v>
      </c>
      <c r="Q227" s="789">
        <f t="shared" si="29"/>
        <v>0</v>
      </c>
      <c r="R227" s="326"/>
      <c r="S227" s="328"/>
      <c r="T227" s="330"/>
      <c r="U227" s="64"/>
      <c r="V227" s="64"/>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row>
    <row r="228" spans="1:66" ht="41.25" hidden="1" customHeight="1">
      <c r="A228" s="127" t="s">
        <v>44</v>
      </c>
      <c r="B228" s="127" t="s">
        <v>45</v>
      </c>
      <c r="C228" s="127" t="s">
        <v>46</v>
      </c>
      <c r="D228" s="238" t="s">
        <v>47</v>
      </c>
      <c r="E228" s="103">
        <f t="shared" si="43"/>
        <v>0</v>
      </c>
      <c r="F228" s="103"/>
      <c r="G228" s="103"/>
      <c r="H228" s="103"/>
      <c r="I228" s="103"/>
      <c r="J228" s="103">
        <f t="shared" si="44"/>
        <v>0</v>
      </c>
      <c r="K228" s="103"/>
      <c r="L228" s="103"/>
      <c r="M228" s="103"/>
      <c r="N228" s="103"/>
      <c r="O228" s="103"/>
      <c r="P228" s="103">
        <f>+E228+J228</f>
        <v>0</v>
      </c>
      <c r="Q228" s="789">
        <f t="shared" si="29"/>
        <v>0</v>
      </c>
      <c r="R228" s="3"/>
      <c r="S228" s="64"/>
      <c r="T228" s="64"/>
      <c r="U228" s="64"/>
      <c r="V228" s="64"/>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row>
    <row r="229" spans="1:66" ht="41.25" hidden="1" customHeight="1">
      <c r="A229" s="127" t="s">
        <v>43</v>
      </c>
      <c r="B229" s="127" t="s">
        <v>210</v>
      </c>
      <c r="C229" s="127" t="s">
        <v>170</v>
      </c>
      <c r="D229" s="243" t="s">
        <v>211</v>
      </c>
      <c r="E229" s="192">
        <f t="shared" si="43"/>
        <v>0</v>
      </c>
      <c r="F229" s="192"/>
      <c r="G229" s="192"/>
      <c r="H229" s="192"/>
      <c r="I229" s="192"/>
      <c r="J229" s="192">
        <f t="shared" si="44"/>
        <v>0</v>
      </c>
      <c r="K229" s="192"/>
      <c r="L229" s="192"/>
      <c r="M229" s="192"/>
      <c r="N229" s="192"/>
      <c r="O229" s="192"/>
      <c r="P229" s="192">
        <f t="shared" si="45"/>
        <v>0</v>
      </c>
      <c r="Q229" s="789">
        <f t="shared" ref="Q229:Q295" si="46">+P229</f>
        <v>0</v>
      </c>
      <c r="R229" s="326"/>
      <c r="S229" s="328"/>
      <c r="T229" s="330"/>
      <c r="U229" s="64"/>
      <c r="V229" s="64"/>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row>
    <row r="230" spans="1:66" ht="41.25" hidden="1" customHeight="1">
      <c r="A230" s="127" t="s">
        <v>1318</v>
      </c>
      <c r="B230" s="127" t="s">
        <v>975</v>
      </c>
      <c r="C230" s="127" t="s">
        <v>1325</v>
      </c>
      <c r="D230" s="238" t="s">
        <v>648</v>
      </c>
      <c r="E230" s="100">
        <f t="shared" si="43"/>
        <v>0</v>
      </c>
      <c r="F230" s="100"/>
      <c r="G230" s="100"/>
      <c r="H230" s="100"/>
      <c r="I230" s="100"/>
      <c r="J230" s="105">
        <f t="shared" si="44"/>
        <v>0</v>
      </c>
      <c r="K230" s="103"/>
      <c r="L230" s="103"/>
      <c r="M230" s="103"/>
      <c r="N230" s="103"/>
      <c r="O230" s="103"/>
      <c r="P230" s="103">
        <f t="shared" si="45"/>
        <v>0</v>
      </c>
      <c r="Q230" s="789">
        <f t="shared" si="46"/>
        <v>0</v>
      </c>
      <c r="R230" s="3"/>
      <c r="S230" s="64"/>
      <c r="T230" s="64"/>
      <c r="U230" s="64"/>
      <c r="V230" s="64"/>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row>
    <row r="231" spans="1:66" ht="53.25" hidden="1" customHeight="1">
      <c r="A231" s="122"/>
      <c r="B231" s="119"/>
      <c r="C231" s="119"/>
      <c r="D231" s="250" t="s">
        <v>898</v>
      </c>
      <c r="E231" s="100">
        <f t="shared" si="43"/>
        <v>0</v>
      </c>
      <c r="F231" s="100"/>
      <c r="G231" s="100"/>
      <c r="H231" s="100"/>
      <c r="I231" s="100"/>
      <c r="J231" s="109"/>
      <c r="K231" s="109"/>
      <c r="L231" s="109"/>
      <c r="M231" s="109"/>
      <c r="N231" s="109"/>
      <c r="O231" s="109"/>
      <c r="P231" s="109">
        <f t="shared" si="45"/>
        <v>0</v>
      </c>
      <c r="Q231" s="789">
        <f t="shared" si="46"/>
        <v>0</v>
      </c>
      <c r="R231" s="3"/>
      <c r="S231" s="64"/>
      <c r="T231" s="64"/>
      <c r="U231" s="64"/>
      <c r="V231" s="64"/>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row>
    <row r="232" spans="1:66" ht="73.5" hidden="1" customHeight="1">
      <c r="A232" s="127">
        <v>1014020</v>
      </c>
      <c r="B232" s="127" t="s">
        <v>973</v>
      </c>
      <c r="C232" s="127" t="s">
        <v>1324</v>
      </c>
      <c r="D232" s="243" t="s">
        <v>531</v>
      </c>
      <c r="E232" s="296">
        <f t="shared" si="43"/>
        <v>0</v>
      </c>
      <c r="F232" s="296"/>
      <c r="G232" s="296"/>
      <c r="H232" s="296"/>
      <c r="I232" s="296"/>
      <c r="J232" s="132">
        <f>+L232+O232</f>
        <v>0</v>
      </c>
      <c r="K232" s="192"/>
      <c r="L232" s="192"/>
      <c r="M232" s="192"/>
      <c r="N232" s="192"/>
      <c r="O232" s="192"/>
      <c r="P232" s="192">
        <f t="shared" si="45"/>
        <v>0</v>
      </c>
      <c r="Q232" s="789">
        <f t="shared" si="46"/>
        <v>0</v>
      </c>
      <c r="R232" s="326"/>
      <c r="S232" s="328"/>
      <c r="T232" s="330"/>
      <c r="U232" s="64"/>
      <c r="V232" s="64"/>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row>
    <row r="233" spans="1:66" ht="38.25" hidden="1" customHeight="1">
      <c r="A233" s="122"/>
      <c r="B233" s="119"/>
      <c r="C233" s="119"/>
      <c r="D233" s="238" t="s">
        <v>1185</v>
      </c>
      <c r="E233" s="100">
        <f t="shared" si="43"/>
        <v>0</v>
      </c>
      <c r="F233" s="100"/>
      <c r="G233" s="100"/>
      <c r="H233" s="100"/>
      <c r="I233" s="100"/>
      <c r="J233" s="105"/>
      <c r="K233" s="103"/>
      <c r="L233" s="103"/>
      <c r="M233" s="103"/>
      <c r="N233" s="103"/>
      <c r="O233" s="103"/>
      <c r="P233" s="105">
        <f t="shared" si="45"/>
        <v>0</v>
      </c>
      <c r="Q233" s="789">
        <f t="shared" si="46"/>
        <v>0</v>
      </c>
      <c r="R233" s="3"/>
      <c r="S233" s="64"/>
      <c r="T233" s="64"/>
      <c r="U233" s="64"/>
      <c r="V233" s="64"/>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row>
    <row r="234" spans="1:66" ht="45" hidden="1" customHeight="1">
      <c r="A234" s="122"/>
      <c r="B234" s="119"/>
      <c r="C234" s="119"/>
      <c r="D234" s="250" t="s">
        <v>22</v>
      </c>
      <c r="E234" s="100">
        <f t="shared" si="43"/>
        <v>0</v>
      </c>
      <c r="F234" s="100"/>
      <c r="G234" s="100"/>
      <c r="H234" s="100"/>
      <c r="I234" s="100"/>
      <c r="J234" s="109"/>
      <c r="K234" s="109"/>
      <c r="L234" s="109"/>
      <c r="M234" s="109"/>
      <c r="N234" s="109"/>
      <c r="O234" s="109"/>
      <c r="P234" s="109">
        <f t="shared" si="45"/>
        <v>0</v>
      </c>
      <c r="Q234" s="789">
        <f t="shared" si="46"/>
        <v>0</v>
      </c>
      <c r="R234" s="3"/>
      <c r="S234" s="64"/>
      <c r="T234" s="64"/>
      <c r="U234" s="64"/>
      <c r="V234" s="64"/>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row>
    <row r="235" spans="1:66" ht="60.75" hidden="1" customHeight="1">
      <c r="A235" s="122"/>
      <c r="B235" s="119"/>
      <c r="C235" s="119"/>
      <c r="D235" s="240" t="s">
        <v>1334</v>
      </c>
      <c r="E235" s="103">
        <f t="shared" si="43"/>
        <v>0</v>
      </c>
      <c r="F235" s="103"/>
      <c r="G235" s="103"/>
      <c r="H235" s="103"/>
      <c r="I235" s="103"/>
      <c r="J235" s="109">
        <f>+L235+O235</f>
        <v>0</v>
      </c>
      <c r="K235" s="109"/>
      <c r="L235" s="109"/>
      <c r="M235" s="109"/>
      <c r="N235" s="109"/>
      <c r="O235" s="109"/>
      <c r="P235" s="109">
        <f t="shared" si="45"/>
        <v>0</v>
      </c>
      <c r="Q235" s="789">
        <f t="shared" si="46"/>
        <v>0</v>
      </c>
      <c r="R235" s="3"/>
      <c r="S235" s="64"/>
      <c r="T235" s="64"/>
      <c r="U235" s="64"/>
      <c r="V235" s="64"/>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row>
    <row r="236" spans="1:66" ht="53.25" hidden="1" customHeight="1">
      <c r="A236" s="122"/>
      <c r="B236" s="119"/>
      <c r="C236" s="119"/>
      <c r="D236" s="240" t="s">
        <v>23</v>
      </c>
      <c r="E236" s="103">
        <f t="shared" si="43"/>
        <v>0</v>
      </c>
      <c r="F236" s="103"/>
      <c r="G236" s="103"/>
      <c r="H236" s="103"/>
      <c r="I236" s="103"/>
      <c r="J236" s="109">
        <f>+L236+O236</f>
        <v>0</v>
      </c>
      <c r="K236" s="109"/>
      <c r="L236" s="109"/>
      <c r="M236" s="109"/>
      <c r="N236" s="109"/>
      <c r="O236" s="109"/>
      <c r="P236" s="109">
        <f t="shared" si="45"/>
        <v>0</v>
      </c>
      <c r="Q236" s="789">
        <f t="shared" si="46"/>
        <v>0</v>
      </c>
      <c r="R236" s="3"/>
      <c r="S236" s="64"/>
      <c r="T236" s="64"/>
      <c r="U236" s="64"/>
      <c r="V236" s="64"/>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row>
    <row r="237" spans="1:66" ht="30" hidden="1" customHeight="1">
      <c r="A237" s="122"/>
      <c r="B237" s="119"/>
      <c r="C237" s="119"/>
      <c r="D237" s="250" t="s">
        <v>892</v>
      </c>
      <c r="E237" s="103">
        <f t="shared" si="43"/>
        <v>0</v>
      </c>
      <c r="F237" s="103"/>
      <c r="G237" s="103"/>
      <c r="H237" s="103"/>
      <c r="I237" s="103"/>
      <c r="J237" s="109"/>
      <c r="K237" s="109"/>
      <c r="L237" s="109"/>
      <c r="M237" s="109"/>
      <c r="N237" s="109"/>
      <c r="O237" s="109"/>
      <c r="P237" s="103">
        <f t="shared" si="45"/>
        <v>0</v>
      </c>
      <c r="Q237" s="789">
        <f t="shared" si="46"/>
        <v>0</v>
      </c>
      <c r="R237" s="3"/>
      <c r="S237" s="64"/>
      <c r="T237" s="64"/>
      <c r="U237" s="64"/>
      <c r="V237" s="64"/>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row>
    <row r="238" spans="1:66" ht="39" hidden="1" customHeight="1">
      <c r="A238" s="127">
        <v>1014030</v>
      </c>
      <c r="B238" s="127" t="s">
        <v>974</v>
      </c>
      <c r="C238" s="127" t="s">
        <v>1087</v>
      </c>
      <c r="D238" s="243" t="s">
        <v>270</v>
      </c>
      <c r="E238" s="192">
        <f t="shared" si="43"/>
        <v>0</v>
      </c>
      <c r="F238" s="192"/>
      <c r="G238" s="192"/>
      <c r="H238" s="192"/>
      <c r="I238" s="192"/>
      <c r="J238" s="132">
        <f>+L238+O238</f>
        <v>0</v>
      </c>
      <c r="K238" s="192"/>
      <c r="L238" s="192"/>
      <c r="M238" s="192"/>
      <c r="N238" s="192"/>
      <c r="O238" s="192"/>
      <c r="P238" s="192">
        <f t="shared" si="45"/>
        <v>0</v>
      </c>
      <c r="Q238" s="794">
        <f t="shared" si="46"/>
        <v>0</v>
      </c>
      <c r="R238" s="326"/>
      <c r="S238" s="328"/>
      <c r="T238" s="330"/>
      <c r="U238" s="64"/>
      <c r="V238" s="64"/>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row>
    <row r="239" spans="1:66" ht="30.75" hidden="1" customHeight="1">
      <c r="A239" s="122"/>
      <c r="B239" s="130"/>
      <c r="C239" s="130"/>
      <c r="D239" s="247" t="s">
        <v>1230</v>
      </c>
      <c r="E239" s="131">
        <f t="shared" si="43"/>
        <v>0</v>
      </c>
      <c r="F239" s="131"/>
      <c r="G239" s="131"/>
      <c r="H239" s="131"/>
      <c r="I239" s="131"/>
      <c r="J239" s="131">
        <f>+L239+O239</f>
        <v>0</v>
      </c>
      <c r="K239" s="131"/>
      <c r="L239" s="131"/>
      <c r="M239" s="131"/>
      <c r="N239" s="131"/>
      <c r="O239" s="131"/>
      <c r="P239" s="131">
        <f t="shared" si="45"/>
        <v>0</v>
      </c>
      <c r="Q239" s="789">
        <f t="shared" si="46"/>
        <v>0</v>
      </c>
      <c r="R239" s="3"/>
      <c r="S239" s="64"/>
      <c r="T239" s="64"/>
      <c r="U239" s="64"/>
      <c r="V239" s="64"/>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row>
    <row r="240" spans="1:66" ht="45.75" hidden="1" customHeight="1">
      <c r="A240" s="127">
        <v>1014040</v>
      </c>
      <c r="B240" s="127" t="s">
        <v>975</v>
      </c>
      <c r="C240" s="127" t="s">
        <v>1325</v>
      </c>
      <c r="D240" s="243" t="s">
        <v>648</v>
      </c>
      <c r="E240" s="192">
        <f t="shared" si="43"/>
        <v>0</v>
      </c>
      <c r="F240" s="192"/>
      <c r="G240" s="192"/>
      <c r="H240" s="192"/>
      <c r="I240" s="192"/>
      <c r="J240" s="132">
        <f>+L240+O240</f>
        <v>0</v>
      </c>
      <c r="K240" s="192"/>
      <c r="L240" s="192"/>
      <c r="M240" s="192"/>
      <c r="N240" s="192"/>
      <c r="O240" s="192"/>
      <c r="P240" s="192">
        <f t="shared" si="45"/>
        <v>0</v>
      </c>
      <c r="Q240" s="794">
        <f t="shared" si="46"/>
        <v>0</v>
      </c>
      <c r="R240" s="326"/>
      <c r="S240" s="328"/>
      <c r="T240" s="330"/>
      <c r="U240" s="64"/>
      <c r="V240" s="64"/>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row>
    <row r="241" spans="1:66" ht="39.75" hidden="1" customHeight="1">
      <c r="A241" s="122"/>
      <c r="B241" s="119"/>
      <c r="C241" s="119"/>
      <c r="D241" s="240" t="s">
        <v>1103</v>
      </c>
      <c r="E241" s="109">
        <f t="shared" si="43"/>
        <v>0</v>
      </c>
      <c r="F241" s="109"/>
      <c r="G241" s="109"/>
      <c r="H241" s="109"/>
      <c r="I241" s="109"/>
      <c r="J241" s="109">
        <f>+L241+O241</f>
        <v>0</v>
      </c>
      <c r="K241" s="109"/>
      <c r="L241" s="109"/>
      <c r="M241" s="109"/>
      <c r="N241" s="109"/>
      <c r="O241" s="109"/>
      <c r="P241" s="109">
        <f t="shared" si="45"/>
        <v>0</v>
      </c>
      <c r="Q241" s="789">
        <f t="shared" si="46"/>
        <v>0</v>
      </c>
      <c r="R241" s="3"/>
      <c r="S241" s="64"/>
      <c r="T241" s="64"/>
      <c r="U241" s="64"/>
      <c r="V241" s="64"/>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row>
    <row r="242" spans="1:66" ht="54.75" hidden="1" customHeight="1">
      <c r="A242" s="122"/>
      <c r="B242" s="119"/>
      <c r="C242" s="119"/>
      <c r="D242" s="276" t="s">
        <v>537</v>
      </c>
      <c r="E242" s="109">
        <f t="shared" si="43"/>
        <v>0</v>
      </c>
      <c r="F242" s="109"/>
      <c r="G242" s="109"/>
      <c r="H242" s="109"/>
      <c r="I242" s="109"/>
      <c r="J242" s="109">
        <f>+L242+O242</f>
        <v>0</v>
      </c>
      <c r="K242" s="109"/>
      <c r="L242" s="109"/>
      <c r="M242" s="109"/>
      <c r="N242" s="109"/>
      <c r="O242" s="109"/>
      <c r="P242" s="109">
        <f t="shared" si="45"/>
        <v>0</v>
      </c>
      <c r="Q242" s="789">
        <f t="shared" si="46"/>
        <v>0</v>
      </c>
      <c r="R242" s="3"/>
      <c r="S242" s="64"/>
      <c r="T242" s="64"/>
      <c r="U242" s="64"/>
      <c r="V242" s="64"/>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row>
    <row r="243" spans="1:66" ht="54.75" hidden="1" customHeight="1">
      <c r="A243" s="122"/>
      <c r="B243" s="119"/>
      <c r="C243" s="119"/>
      <c r="D243" s="240" t="s">
        <v>1451</v>
      </c>
      <c r="E243" s="109">
        <f t="shared" si="43"/>
        <v>0</v>
      </c>
      <c r="F243" s="109"/>
      <c r="G243" s="109"/>
      <c r="H243" s="109"/>
      <c r="I243" s="109"/>
      <c r="J243" s="109"/>
      <c r="K243" s="109"/>
      <c r="L243" s="109"/>
      <c r="M243" s="109"/>
      <c r="N243" s="109"/>
      <c r="O243" s="109"/>
      <c r="P243" s="109">
        <f t="shared" si="45"/>
        <v>0</v>
      </c>
      <c r="Q243" s="789">
        <f t="shared" si="46"/>
        <v>0</v>
      </c>
      <c r="R243" s="3"/>
      <c r="S243" s="64"/>
      <c r="T243" s="64"/>
      <c r="U243" s="64"/>
      <c r="V243" s="64"/>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row>
    <row r="244" spans="1:66" ht="48" hidden="1" customHeight="1">
      <c r="A244" s="127">
        <v>1014050</v>
      </c>
      <c r="B244" s="127" t="s">
        <v>649</v>
      </c>
      <c r="C244" s="127" t="s">
        <v>511</v>
      </c>
      <c r="D244" s="243" t="s">
        <v>155</v>
      </c>
      <c r="E244" s="192">
        <f t="shared" si="43"/>
        <v>0</v>
      </c>
      <c r="F244" s="192"/>
      <c r="G244" s="192"/>
      <c r="H244" s="192"/>
      <c r="I244" s="192"/>
      <c r="J244" s="132">
        <f>+L244+O244</f>
        <v>0</v>
      </c>
      <c r="K244" s="192"/>
      <c r="L244" s="192"/>
      <c r="M244" s="192"/>
      <c r="N244" s="192"/>
      <c r="O244" s="192"/>
      <c r="P244" s="192">
        <f t="shared" si="45"/>
        <v>0</v>
      </c>
      <c r="Q244" s="794">
        <f t="shared" si="46"/>
        <v>0</v>
      </c>
      <c r="R244" s="326"/>
      <c r="S244" s="328"/>
      <c r="T244" s="330"/>
      <c r="U244" s="64"/>
      <c r="V244" s="64"/>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row>
    <row r="245" spans="1:66" ht="56.25" hidden="1" customHeight="1">
      <c r="A245" s="122"/>
      <c r="B245" s="119"/>
      <c r="C245" s="119"/>
      <c r="D245" s="276" t="s">
        <v>537</v>
      </c>
      <c r="E245" s="109">
        <f t="shared" si="43"/>
        <v>0</v>
      </c>
      <c r="F245" s="109"/>
      <c r="G245" s="109"/>
      <c r="H245" s="109"/>
      <c r="I245" s="109"/>
      <c r="J245" s="109">
        <f>+L245+O245</f>
        <v>0</v>
      </c>
      <c r="K245" s="109"/>
      <c r="L245" s="109"/>
      <c r="M245" s="109"/>
      <c r="N245" s="109"/>
      <c r="O245" s="109"/>
      <c r="P245" s="109">
        <f t="shared" si="45"/>
        <v>0</v>
      </c>
      <c r="Q245" s="789">
        <f t="shared" si="46"/>
        <v>0</v>
      </c>
      <c r="R245" s="3"/>
      <c r="S245" s="64"/>
      <c r="T245" s="64"/>
      <c r="U245" s="64"/>
      <c r="V245" s="64"/>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row>
    <row r="246" spans="1:66" ht="41.25" hidden="1" customHeight="1">
      <c r="A246" s="115">
        <v>1014060</v>
      </c>
      <c r="B246" s="115" t="s">
        <v>976</v>
      </c>
      <c r="C246" s="115" t="s">
        <v>156</v>
      </c>
      <c r="D246" s="242" t="s">
        <v>204</v>
      </c>
      <c r="E246" s="131">
        <f t="shared" si="43"/>
        <v>0</v>
      </c>
      <c r="F246" s="131"/>
      <c r="G246" s="131">
        <f>81.8-81.8</f>
        <v>0</v>
      </c>
      <c r="H246" s="131">
        <f>5+0.5-5.5</f>
        <v>0</v>
      </c>
      <c r="I246" s="131"/>
      <c r="J246" s="131">
        <f>+L246+O246</f>
        <v>0</v>
      </c>
      <c r="K246" s="131">
        <f>10.2-10.2</f>
        <v>0</v>
      </c>
      <c r="L246" s="131">
        <f>10.2-10.2</f>
        <v>0</v>
      </c>
      <c r="M246" s="131"/>
      <c r="N246" s="131"/>
      <c r="O246" s="131"/>
      <c r="P246" s="131">
        <f t="shared" si="45"/>
        <v>0</v>
      </c>
      <c r="Q246" s="789">
        <f t="shared" si="46"/>
        <v>0</v>
      </c>
      <c r="R246" s="3"/>
      <c r="S246" s="64"/>
      <c r="T246" s="64"/>
      <c r="U246" s="64"/>
      <c r="V246" s="64"/>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row>
    <row r="247" spans="1:66" ht="39" hidden="1" customHeight="1">
      <c r="A247" s="121">
        <v>1014070</v>
      </c>
      <c r="B247" s="121" t="s">
        <v>977</v>
      </c>
      <c r="C247" s="121" t="s">
        <v>1075</v>
      </c>
      <c r="D247" s="238" t="s">
        <v>1312</v>
      </c>
      <c r="E247" s="103">
        <f t="shared" si="43"/>
        <v>0</v>
      </c>
      <c r="F247" s="103"/>
      <c r="G247" s="103"/>
      <c r="H247" s="103"/>
      <c r="I247" s="103"/>
      <c r="J247" s="109">
        <f>+L247+O247</f>
        <v>0</v>
      </c>
      <c r="K247" s="103"/>
      <c r="L247" s="103"/>
      <c r="M247" s="103"/>
      <c r="N247" s="103"/>
      <c r="O247" s="103"/>
      <c r="P247" s="103">
        <f t="shared" si="45"/>
        <v>0</v>
      </c>
      <c r="Q247" s="789">
        <f t="shared" si="46"/>
        <v>0</v>
      </c>
      <c r="R247" s="3"/>
      <c r="S247" s="64"/>
      <c r="T247" s="64"/>
      <c r="U247" s="64"/>
      <c r="V247" s="64"/>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row>
    <row r="248" spans="1:66" ht="60" hidden="1" customHeight="1">
      <c r="A248" s="127" t="s">
        <v>361</v>
      </c>
      <c r="B248" s="127" t="s">
        <v>362</v>
      </c>
      <c r="C248" s="127" t="s">
        <v>1326</v>
      </c>
      <c r="D248" s="243" t="s">
        <v>498</v>
      </c>
      <c r="E248" s="192">
        <f t="shared" si="43"/>
        <v>0</v>
      </c>
      <c r="F248" s="192"/>
      <c r="G248" s="192"/>
      <c r="H248" s="192"/>
      <c r="I248" s="192"/>
      <c r="J248" s="192">
        <f t="shared" ref="J248:J258" si="47">+L248+O248</f>
        <v>0</v>
      </c>
      <c r="K248" s="192"/>
      <c r="L248" s="192"/>
      <c r="M248" s="192"/>
      <c r="N248" s="192"/>
      <c r="O248" s="192"/>
      <c r="P248" s="192">
        <f t="shared" si="45"/>
        <v>0</v>
      </c>
      <c r="Q248" s="794">
        <f t="shared" si="46"/>
        <v>0</v>
      </c>
      <c r="R248" s="326"/>
      <c r="S248" s="328"/>
      <c r="T248" s="330"/>
      <c r="U248" s="64"/>
      <c r="V248" s="64"/>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row>
    <row r="249" spans="1:66" ht="39" hidden="1" customHeight="1">
      <c r="A249" s="122"/>
      <c r="B249" s="121"/>
      <c r="C249" s="121"/>
      <c r="D249" s="238" t="s">
        <v>1245</v>
      </c>
      <c r="E249" s="103">
        <f t="shared" si="43"/>
        <v>0</v>
      </c>
      <c r="F249" s="103"/>
      <c r="G249" s="103"/>
      <c r="H249" s="103"/>
      <c r="I249" s="103"/>
      <c r="J249" s="103">
        <f t="shared" si="47"/>
        <v>0</v>
      </c>
      <c r="K249" s="103"/>
      <c r="L249" s="103"/>
      <c r="M249" s="103"/>
      <c r="N249" s="103"/>
      <c r="O249" s="103"/>
      <c r="P249" s="103">
        <f t="shared" si="45"/>
        <v>0</v>
      </c>
      <c r="Q249" s="789">
        <f t="shared" si="46"/>
        <v>0</v>
      </c>
      <c r="R249" s="3"/>
      <c r="S249" s="64"/>
      <c r="T249" s="64"/>
      <c r="U249" s="64"/>
      <c r="V249" s="64"/>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row>
    <row r="250" spans="1:66" ht="42.75" hidden="1" customHeight="1">
      <c r="A250" s="122"/>
      <c r="B250" s="123"/>
      <c r="C250" s="123"/>
      <c r="D250" s="224"/>
      <c r="E250" s="106">
        <f t="shared" si="43"/>
        <v>0</v>
      </c>
      <c r="F250" s="106"/>
      <c r="G250" s="106"/>
      <c r="H250" s="106"/>
      <c r="I250" s="106"/>
      <c r="J250" s="106">
        <f t="shared" si="47"/>
        <v>0</v>
      </c>
      <c r="K250" s="106"/>
      <c r="L250" s="106"/>
      <c r="M250" s="106"/>
      <c r="N250" s="106"/>
      <c r="O250" s="106"/>
      <c r="P250" s="100">
        <f t="shared" si="45"/>
        <v>0</v>
      </c>
      <c r="Q250" s="789">
        <f t="shared" si="46"/>
        <v>0</v>
      </c>
      <c r="R250" s="3"/>
      <c r="S250" s="64"/>
      <c r="T250" s="64"/>
      <c r="U250" s="64"/>
      <c r="V250" s="64"/>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row>
    <row r="251" spans="1:66" ht="39.75" hidden="1" customHeight="1">
      <c r="A251" s="122"/>
      <c r="B251" s="123"/>
      <c r="C251" s="123"/>
      <c r="D251" s="224" t="s">
        <v>380</v>
      </c>
      <c r="E251" s="106">
        <f t="shared" si="43"/>
        <v>0</v>
      </c>
      <c r="F251" s="106"/>
      <c r="G251" s="106"/>
      <c r="H251" s="106"/>
      <c r="I251" s="106"/>
      <c r="J251" s="106">
        <f t="shared" si="47"/>
        <v>0</v>
      </c>
      <c r="K251" s="106"/>
      <c r="L251" s="106"/>
      <c r="M251" s="106"/>
      <c r="N251" s="106"/>
      <c r="O251" s="106"/>
      <c r="P251" s="100">
        <f t="shared" si="45"/>
        <v>0</v>
      </c>
      <c r="Q251" s="789">
        <f t="shared" si="46"/>
        <v>0</v>
      </c>
      <c r="R251" s="3"/>
      <c r="S251" s="64"/>
      <c r="T251" s="64"/>
      <c r="U251" s="64"/>
      <c r="V251" s="64"/>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row>
    <row r="252" spans="1:66" ht="41.25" hidden="1" customHeight="1">
      <c r="A252" s="122"/>
      <c r="B252" s="123"/>
      <c r="C252" s="123"/>
      <c r="D252" s="241" t="s">
        <v>827</v>
      </c>
      <c r="E252" s="106">
        <f t="shared" si="43"/>
        <v>0</v>
      </c>
      <c r="F252" s="106"/>
      <c r="G252" s="106"/>
      <c r="H252" s="106"/>
      <c r="I252" s="106"/>
      <c r="J252" s="106">
        <f t="shared" si="47"/>
        <v>0</v>
      </c>
      <c r="K252" s="106"/>
      <c r="L252" s="106"/>
      <c r="M252" s="106"/>
      <c r="N252" s="106"/>
      <c r="O252" s="106"/>
      <c r="P252" s="100">
        <f t="shared" si="45"/>
        <v>0</v>
      </c>
      <c r="Q252" s="789">
        <f t="shared" si="46"/>
        <v>0</v>
      </c>
      <c r="R252" s="3"/>
      <c r="S252" s="64"/>
      <c r="T252" s="64"/>
      <c r="U252" s="64"/>
      <c r="V252" s="64"/>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row>
    <row r="253" spans="1:66" ht="32.25" hidden="1" customHeight="1">
      <c r="A253" s="115">
        <v>1017300</v>
      </c>
      <c r="B253" s="115" t="s">
        <v>271</v>
      </c>
      <c r="C253" s="115" t="s">
        <v>659</v>
      </c>
      <c r="D253" s="242" t="s">
        <v>272</v>
      </c>
      <c r="E253" s="104">
        <f t="shared" si="43"/>
        <v>0</v>
      </c>
      <c r="F253" s="104"/>
      <c r="G253" s="104"/>
      <c r="H253" s="104"/>
      <c r="I253" s="104"/>
      <c r="J253" s="104">
        <f t="shared" si="47"/>
        <v>0</v>
      </c>
      <c r="K253" s="104"/>
      <c r="L253" s="104"/>
      <c r="M253" s="104"/>
      <c r="N253" s="104"/>
      <c r="O253" s="104"/>
      <c r="P253" s="104">
        <f t="shared" si="45"/>
        <v>0</v>
      </c>
      <c r="Q253" s="789">
        <f t="shared" si="46"/>
        <v>0</v>
      </c>
      <c r="R253" s="3"/>
      <c r="S253" s="64"/>
      <c r="T253" s="64"/>
      <c r="U253" s="64"/>
      <c r="V253" s="64"/>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row>
    <row r="254" spans="1:66" ht="72" hidden="1" customHeight="1">
      <c r="A254" s="115" t="s">
        <v>1411</v>
      </c>
      <c r="B254" s="115" t="s">
        <v>94</v>
      </c>
      <c r="C254" s="115" t="s">
        <v>1084</v>
      </c>
      <c r="D254" s="242" t="s">
        <v>1442</v>
      </c>
      <c r="E254" s="104">
        <f>+F254+I254</f>
        <v>0</v>
      </c>
      <c r="F254" s="104"/>
      <c r="G254" s="104"/>
      <c r="H254" s="104"/>
      <c r="I254" s="104"/>
      <c r="J254" s="104">
        <f>+L254+O254</f>
        <v>0</v>
      </c>
      <c r="K254" s="104"/>
      <c r="L254" s="104"/>
      <c r="M254" s="104"/>
      <c r="N254" s="104"/>
      <c r="O254" s="104"/>
      <c r="P254" s="104">
        <f>+E254+J254</f>
        <v>0</v>
      </c>
      <c r="Q254" s="789">
        <f t="shared" si="46"/>
        <v>0</v>
      </c>
      <c r="R254" s="3"/>
      <c r="S254" s="64"/>
      <c r="T254" s="64"/>
      <c r="U254" s="64"/>
      <c r="V254" s="64"/>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row>
    <row r="255" spans="1:66" ht="40.5" hidden="1" customHeight="1">
      <c r="A255" s="117">
        <v>1017340</v>
      </c>
      <c r="B255" s="115" t="s">
        <v>614</v>
      </c>
      <c r="C255" s="115" t="s">
        <v>661</v>
      </c>
      <c r="D255" s="242" t="s">
        <v>939</v>
      </c>
      <c r="E255" s="110">
        <f t="shared" si="43"/>
        <v>0</v>
      </c>
      <c r="F255" s="110"/>
      <c r="G255" s="110"/>
      <c r="H255" s="110"/>
      <c r="I255" s="110"/>
      <c r="J255" s="105">
        <f t="shared" si="47"/>
        <v>0</v>
      </c>
      <c r="K255" s="105"/>
      <c r="L255" s="105"/>
      <c r="M255" s="105"/>
      <c r="N255" s="105"/>
      <c r="O255" s="105"/>
      <c r="P255" s="105">
        <f t="shared" si="45"/>
        <v>0</v>
      </c>
      <c r="Q255" s="789">
        <f t="shared" si="46"/>
        <v>0</v>
      </c>
      <c r="R255" s="3"/>
      <c r="S255" s="64"/>
      <c r="T255" s="64"/>
      <c r="U255" s="64"/>
      <c r="V255" s="64"/>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row>
    <row r="256" spans="1:66" ht="35.25" hidden="1" customHeight="1">
      <c r="A256" s="117" t="s">
        <v>996</v>
      </c>
      <c r="B256" s="115" t="s">
        <v>222</v>
      </c>
      <c r="C256" s="117" t="s">
        <v>510</v>
      </c>
      <c r="D256" s="253" t="s">
        <v>447</v>
      </c>
      <c r="E256" s="110">
        <f>+F256+I256</f>
        <v>0</v>
      </c>
      <c r="F256" s="110"/>
      <c r="G256" s="110"/>
      <c r="H256" s="110"/>
      <c r="I256" s="110"/>
      <c r="J256" s="105">
        <f>+L256+O256</f>
        <v>0</v>
      </c>
      <c r="K256" s="105"/>
      <c r="L256" s="105"/>
      <c r="M256" s="105"/>
      <c r="N256" s="105"/>
      <c r="O256" s="105"/>
      <c r="P256" s="105">
        <f>+E256+J256</f>
        <v>0</v>
      </c>
      <c r="Q256" s="789">
        <f t="shared" si="46"/>
        <v>0</v>
      </c>
      <c r="R256" s="3"/>
      <c r="S256" s="64"/>
      <c r="T256" s="64"/>
      <c r="U256" s="64"/>
      <c r="V256" s="64"/>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row>
    <row r="257" spans="1:66" ht="20.25" hidden="1" customHeight="1">
      <c r="A257" s="117">
        <v>1017690</v>
      </c>
      <c r="B257" s="115" t="s">
        <v>1163</v>
      </c>
      <c r="C257" s="115" t="s">
        <v>580</v>
      </c>
      <c r="D257" s="248" t="s">
        <v>855</v>
      </c>
      <c r="E257" s="104">
        <f t="shared" si="43"/>
        <v>0</v>
      </c>
      <c r="F257" s="104"/>
      <c r="G257" s="104"/>
      <c r="H257" s="104"/>
      <c r="I257" s="104"/>
      <c r="J257" s="104">
        <f t="shared" si="47"/>
        <v>0</v>
      </c>
      <c r="K257" s="104"/>
      <c r="L257" s="104"/>
      <c r="M257" s="104"/>
      <c r="N257" s="104"/>
      <c r="O257" s="104"/>
      <c r="P257" s="104">
        <f t="shared" si="45"/>
        <v>0</v>
      </c>
      <c r="Q257" s="789">
        <f t="shared" si="46"/>
        <v>0</v>
      </c>
      <c r="R257" s="3"/>
      <c r="S257" s="64"/>
      <c r="T257" s="64"/>
      <c r="U257" s="64"/>
      <c r="V257" s="64"/>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row>
    <row r="258" spans="1:66" ht="21" hidden="1" customHeight="1">
      <c r="A258" s="117">
        <v>1018110</v>
      </c>
      <c r="B258" s="115" t="s">
        <v>1171</v>
      </c>
      <c r="C258" s="115" t="s">
        <v>1170</v>
      </c>
      <c r="D258" s="248" t="s">
        <v>264</v>
      </c>
      <c r="E258" s="104">
        <f t="shared" si="43"/>
        <v>0</v>
      </c>
      <c r="F258" s="104"/>
      <c r="G258" s="104"/>
      <c r="H258" s="104"/>
      <c r="I258" s="104"/>
      <c r="J258" s="104">
        <f t="shared" si="47"/>
        <v>0</v>
      </c>
      <c r="K258" s="104"/>
      <c r="L258" s="104"/>
      <c r="M258" s="104"/>
      <c r="N258" s="104"/>
      <c r="O258" s="104"/>
      <c r="P258" s="104">
        <f t="shared" si="45"/>
        <v>0</v>
      </c>
      <c r="Q258" s="789">
        <f t="shared" si="46"/>
        <v>0</v>
      </c>
      <c r="R258" s="3"/>
      <c r="S258" s="64"/>
      <c r="T258" s="64"/>
      <c r="U258" s="64"/>
      <c r="V258" s="64"/>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row>
    <row r="259" spans="1:66" ht="44.25" hidden="1" customHeight="1">
      <c r="A259" s="117" t="s">
        <v>1374</v>
      </c>
      <c r="B259" s="115" t="s">
        <v>1375</v>
      </c>
      <c r="C259" s="115" t="s">
        <v>1371</v>
      </c>
      <c r="D259" s="248" t="s">
        <v>676</v>
      </c>
      <c r="E259" s="103">
        <f>+F259+I259</f>
        <v>0</v>
      </c>
      <c r="F259" s="104"/>
      <c r="G259" s="104"/>
      <c r="H259" s="104"/>
      <c r="I259" s="104"/>
      <c r="J259" s="103">
        <f>+L259+O259</f>
        <v>0</v>
      </c>
      <c r="K259" s="104"/>
      <c r="L259" s="104"/>
      <c r="M259" s="104"/>
      <c r="N259" s="104"/>
      <c r="O259" s="104"/>
      <c r="P259" s="103">
        <f t="shared" ref="P259:P266" si="48">+E259+J259</f>
        <v>0</v>
      </c>
      <c r="Q259" s="789">
        <f t="shared" si="46"/>
        <v>0</v>
      </c>
      <c r="R259" s="3"/>
      <c r="S259" s="64"/>
      <c r="T259" s="64"/>
      <c r="U259" s="64"/>
      <c r="V259" s="64"/>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row>
    <row r="260" spans="1:66" ht="44.25" hidden="1" customHeight="1">
      <c r="A260" s="117" t="s">
        <v>70</v>
      </c>
      <c r="B260" s="115" t="s">
        <v>1359</v>
      </c>
      <c r="C260" s="115" t="s">
        <v>1371</v>
      </c>
      <c r="D260" s="248" t="s">
        <v>676</v>
      </c>
      <c r="E260" s="103">
        <f>+F260+I260</f>
        <v>0</v>
      </c>
      <c r="F260" s="104"/>
      <c r="G260" s="104"/>
      <c r="H260" s="104"/>
      <c r="I260" s="104"/>
      <c r="J260" s="103">
        <f>+L260+O260</f>
        <v>0</v>
      </c>
      <c r="K260" s="104"/>
      <c r="L260" s="104"/>
      <c r="M260" s="104"/>
      <c r="N260" s="104"/>
      <c r="O260" s="104"/>
      <c r="P260" s="103">
        <f t="shared" si="48"/>
        <v>0</v>
      </c>
      <c r="Q260" s="789">
        <f t="shared" si="46"/>
        <v>0</v>
      </c>
      <c r="R260" s="3"/>
      <c r="S260" s="64"/>
      <c r="T260" s="64"/>
      <c r="U260" s="64"/>
      <c r="V260" s="64"/>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row>
    <row r="261" spans="1:66" ht="57.75" hidden="1" customHeight="1">
      <c r="A261" s="117" t="s">
        <v>749</v>
      </c>
      <c r="B261" s="117" t="s">
        <v>863</v>
      </c>
      <c r="C261" s="117" t="s">
        <v>658</v>
      </c>
      <c r="D261" s="1" t="s">
        <v>1286</v>
      </c>
      <c r="E261" s="192">
        <f>+F261+I261</f>
        <v>0</v>
      </c>
      <c r="F261" s="192"/>
      <c r="G261" s="320"/>
      <c r="H261" s="320"/>
      <c r="I261" s="296"/>
      <c r="J261" s="296">
        <f>+L261+O261</f>
        <v>0</v>
      </c>
      <c r="K261" s="296"/>
      <c r="L261" s="296"/>
      <c r="M261" s="296"/>
      <c r="N261" s="296"/>
      <c r="O261" s="192"/>
      <c r="P261" s="192">
        <f t="shared" si="48"/>
        <v>0</v>
      </c>
      <c r="Q261" s="794">
        <f t="shared" si="46"/>
        <v>0</v>
      </c>
      <c r="R261" s="326"/>
      <c r="S261" s="328"/>
      <c r="T261" s="330"/>
      <c r="U261" s="64"/>
      <c r="V261" s="64"/>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row>
    <row r="262" spans="1:66" ht="44.25" hidden="1" customHeight="1">
      <c r="A262" s="117" t="s">
        <v>426</v>
      </c>
      <c r="B262" s="117" t="s">
        <v>90</v>
      </c>
      <c r="C262" s="117" t="s">
        <v>906</v>
      </c>
      <c r="D262" s="383" t="s">
        <v>266</v>
      </c>
      <c r="E262" s="192">
        <f>+F262+I262</f>
        <v>0</v>
      </c>
      <c r="F262" s="192"/>
      <c r="G262" s="320"/>
      <c r="H262" s="320"/>
      <c r="I262" s="296"/>
      <c r="J262" s="296">
        <f>+L262+O262</f>
        <v>0</v>
      </c>
      <c r="K262" s="296"/>
      <c r="L262" s="296"/>
      <c r="M262" s="296"/>
      <c r="N262" s="296"/>
      <c r="O262" s="192"/>
      <c r="P262" s="192">
        <f t="shared" si="48"/>
        <v>0</v>
      </c>
      <c r="Q262" s="789">
        <f t="shared" si="46"/>
        <v>0</v>
      </c>
      <c r="R262" s="326"/>
      <c r="S262" s="328"/>
      <c r="T262" s="330"/>
      <c r="U262" s="64"/>
      <c r="V262" s="64"/>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row>
    <row r="263" spans="1:66" ht="44.25" hidden="1" customHeight="1">
      <c r="A263" s="115" t="s">
        <v>281</v>
      </c>
      <c r="B263" s="115" t="s">
        <v>830</v>
      </c>
      <c r="C263" s="115" t="s">
        <v>282</v>
      </c>
      <c r="D263" s="242" t="s">
        <v>832</v>
      </c>
      <c r="E263" s="103"/>
      <c r="F263" s="103"/>
      <c r="G263" s="135"/>
      <c r="H263" s="135"/>
      <c r="I263" s="100"/>
      <c r="J263" s="104">
        <f>+L263+O263</f>
        <v>0</v>
      </c>
      <c r="K263" s="100"/>
      <c r="L263" s="100"/>
      <c r="M263" s="100"/>
      <c r="N263" s="100"/>
      <c r="O263" s="103"/>
      <c r="P263" s="104">
        <f t="shared" si="48"/>
        <v>0</v>
      </c>
      <c r="Q263" s="789">
        <f t="shared" si="46"/>
        <v>0</v>
      </c>
      <c r="R263" s="3"/>
      <c r="S263" s="64"/>
      <c r="T263" s="64"/>
      <c r="U263" s="64"/>
      <c r="V263" s="64"/>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row>
    <row r="264" spans="1:66" ht="62" hidden="1">
      <c r="A264" s="127" t="s">
        <v>466</v>
      </c>
      <c r="B264" s="127" t="s">
        <v>226</v>
      </c>
      <c r="C264" s="127" t="s">
        <v>1284</v>
      </c>
      <c r="D264" s="243" t="s">
        <v>129</v>
      </c>
      <c r="E264" s="192">
        <f>+F264+I264</f>
        <v>0</v>
      </c>
      <c r="F264" s="192"/>
      <c r="G264" s="183"/>
      <c r="H264" s="183"/>
      <c r="I264" s="183"/>
      <c r="J264" s="192">
        <f t="shared" ref="J264:J271" si="49">+L264+O264</f>
        <v>0</v>
      </c>
      <c r="K264" s="183"/>
      <c r="L264" s="183"/>
      <c r="M264" s="183"/>
      <c r="N264" s="183"/>
      <c r="O264" s="183"/>
      <c r="P264" s="192">
        <f t="shared" si="48"/>
        <v>0</v>
      </c>
      <c r="Q264" s="789">
        <f t="shared" si="46"/>
        <v>0</v>
      </c>
      <c r="R264" s="3"/>
      <c r="S264" s="64"/>
      <c r="T264" s="64"/>
      <c r="U264" s="64"/>
      <c r="V264" s="64"/>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row>
    <row r="265" spans="1:66" ht="42" hidden="1" customHeight="1">
      <c r="A265" s="127" t="s">
        <v>586</v>
      </c>
      <c r="B265" s="127" t="s">
        <v>1283</v>
      </c>
      <c r="C265" s="127" t="s">
        <v>1284</v>
      </c>
      <c r="D265" s="243" t="s">
        <v>1285</v>
      </c>
      <c r="E265" s="192">
        <f>+F265+I265</f>
        <v>0</v>
      </c>
      <c r="F265" s="192"/>
      <c r="G265" s="192"/>
      <c r="H265" s="192"/>
      <c r="I265" s="183"/>
      <c r="J265" s="192">
        <f t="shared" si="49"/>
        <v>0</v>
      </c>
      <c r="K265" s="192"/>
      <c r="L265" s="192"/>
      <c r="M265" s="183"/>
      <c r="N265" s="183"/>
      <c r="O265" s="192"/>
      <c r="P265" s="192">
        <f t="shared" si="48"/>
        <v>0</v>
      </c>
      <c r="Q265" s="789"/>
      <c r="R265" s="3"/>
      <c r="S265" s="64"/>
      <c r="T265" s="64"/>
      <c r="U265" s="64"/>
      <c r="V265" s="64"/>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row>
    <row r="266" spans="1:66" ht="60.75" hidden="1" customHeight="1">
      <c r="A266" s="127" t="s">
        <v>587</v>
      </c>
      <c r="B266" s="127" t="s">
        <v>647</v>
      </c>
      <c r="C266" s="127" t="s">
        <v>1347</v>
      </c>
      <c r="D266" s="243" t="s">
        <v>357</v>
      </c>
      <c r="E266" s="192">
        <f>+F266+I266</f>
        <v>0</v>
      </c>
      <c r="F266" s="192"/>
      <c r="G266" s="192"/>
      <c r="H266" s="192"/>
      <c r="I266" s="183"/>
      <c r="J266" s="192">
        <f t="shared" si="49"/>
        <v>0</v>
      </c>
      <c r="K266" s="192"/>
      <c r="L266" s="192"/>
      <c r="M266" s="183"/>
      <c r="N266" s="183"/>
      <c r="O266" s="192"/>
      <c r="P266" s="192">
        <f t="shared" si="48"/>
        <v>0</v>
      </c>
      <c r="Q266" s="789">
        <f t="shared" si="46"/>
        <v>0</v>
      </c>
      <c r="R266" s="3"/>
      <c r="S266" s="64"/>
      <c r="T266" s="64"/>
      <c r="U266" s="64"/>
      <c r="V266" s="64"/>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row>
    <row r="267" spans="1:66" ht="28" hidden="1">
      <c r="A267" s="121" t="s">
        <v>1222</v>
      </c>
      <c r="B267" s="121" t="s">
        <v>904</v>
      </c>
      <c r="C267" s="121" t="s">
        <v>1074</v>
      </c>
      <c r="D267" s="224" t="s">
        <v>86</v>
      </c>
      <c r="E267" s="103">
        <f t="shared" ref="E267:E294" si="50">+F267+I267</f>
        <v>0</v>
      </c>
      <c r="F267" s="103"/>
      <c r="G267" s="102"/>
      <c r="H267" s="102"/>
      <c r="I267" s="102"/>
      <c r="J267" s="103">
        <f t="shared" si="49"/>
        <v>0</v>
      </c>
      <c r="K267" s="102"/>
      <c r="L267" s="102"/>
      <c r="M267" s="102"/>
      <c r="N267" s="102"/>
      <c r="O267" s="102"/>
      <c r="P267" s="103">
        <f t="shared" ref="P267:P303" si="51">+E267+J267</f>
        <v>0</v>
      </c>
      <c r="Q267" s="789">
        <f t="shared" si="46"/>
        <v>0</v>
      </c>
      <c r="R267" s="3"/>
      <c r="S267" s="64"/>
      <c r="T267" s="64"/>
      <c r="U267" s="64"/>
      <c r="V267" s="64"/>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row>
    <row r="268" spans="1:66" ht="14" hidden="1">
      <c r="A268" s="121" t="s">
        <v>1223</v>
      </c>
      <c r="B268" s="121" t="s">
        <v>575</v>
      </c>
      <c r="C268" s="121" t="s">
        <v>1073</v>
      </c>
      <c r="D268" s="224" t="s">
        <v>616</v>
      </c>
      <c r="E268" s="103">
        <f t="shared" si="50"/>
        <v>0</v>
      </c>
      <c r="F268" s="103"/>
      <c r="G268" s="103"/>
      <c r="H268" s="103"/>
      <c r="I268" s="103"/>
      <c r="J268" s="103">
        <f t="shared" si="49"/>
        <v>0</v>
      </c>
      <c r="K268" s="102"/>
      <c r="L268" s="102"/>
      <c r="M268" s="102"/>
      <c r="N268" s="102"/>
      <c r="O268" s="102"/>
      <c r="P268" s="103">
        <f t="shared" si="51"/>
        <v>0</v>
      </c>
      <c r="Q268" s="789">
        <f t="shared" si="46"/>
        <v>0</v>
      </c>
      <c r="R268" s="3"/>
      <c r="S268" s="64"/>
      <c r="T268" s="64"/>
      <c r="U268" s="64"/>
      <c r="V268" s="64"/>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row>
    <row r="269" spans="1:66" ht="54" hidden="1" customHeight="1">
      <c r="A269" s="127" t="s">
        <v>1224</v>
      </c>
      <c r="B269" s="127" t="s">
        <v>1166</v>
      </c>
      <c r="C269" s="127" t="s">
        <v>1088</v>
      </c>
      <c r="D269" s="238" t="s">
        <v>617</v>
      </c>
      <c r="E269" s="103">
        <f t="shared" si="50"/>
        <v>0</v>
      </c>
      <c r="F269" s="103"/>
      <c r="G269" s="103"/>
      <c r="H269" s="103"/>
      <c r="I269" s="103"/>
      <c r="J269" s="103">
        <f t="shared" si="49"/>
        <v>0</v>
      </c>
      <c r="K269" s="103"/>
      <c r="L269" s="103"/>
      <c r="M269" s="103"/>
      <c r="N269" s="103"/>
      <c r="O269" s="103"/>
      <c r="P269" s="103">
        <f t="shared" si="51"/>
        <v>0</v>
      </c>
      <c r="Q269" s="789">
        <f t="shared" si="46"/>
        <v>0</v>
      </c>
      <c r="R269" s="3"/>
      <c r="S269" s="64"/>
      <c r="T269" s="64"/>
      <c r="U269" s="64"/>
      <c r="V269" s="64"/>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row>
    <row r="270" spans="1:66" ht="56" hidden="1">
      <c r="A270" s="122"/>
      <c r="B270" s="122"/>
      <c r="C270" s="124"/>
      <c r="D270" s="238" t="s">
        <v>342</v>
      </c>
      <c r="E270" s="100">
        <f t="shared" si="50"/>
        <v>0</v>
      </c>
      <c r="F270" s="100"/>
      <c r="G270" s="100"/>
      <c r="H270" s="100"/>
      <c r="I270" s="100"/>
      <c r="J270" s="100">
        <f t="shared" si="49"/>
        <v>0</v>
      </c>
      <c r="K270" s="100"/>
      <c r="L270" s="100"/>
      <c r="M270" s="100"/>
      <c r="N270" s="100"/>
      <c r="O270" s="100"/>
      <c r="P270" s="103">
        <f t="shared" si="51"/>
        <v>0</v>
      </c>
      <c r="Q270" s="789">
        <f t="shared" si="46"/>
        <v>0</v>
      </c>
      <c r="R270" s="3"/>
      <c r="S270" s="64"/>
      <c r="T270" s="64"/>
      <c r="U270" s="64"/>
      <c r="V270" s="64"/>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row>
    <row r="271" spans="1:66" ht="23" hidden="1">
      <c r="A271" s="122"/>
      <c r="B271" s="122"/>
      <c r="C271" s="119"/>
      <c r="D271" s="239" t="s">
        <v>823</v>
      </c>
      <c r="E271" s="131">
        <f t="shared" si="50"/>
        <v>0</v>
      </c>
      <c r="F271" s="131"/>
      <c r="G271" s="131"/>
      <c r="H271" s="131"/>
      <c r="I271" s="131"/>
      <c r="J271" s="131">
        <f t="shared" si="49"/>
        <v>0</v>
      </c>
      <c r="K271" s="131"/>
      <c r="L271" s="131"/>
      <c r="M271" s="131"/>
      <c r="N271" s="131"/>
      <c r="O271" s="131"/>
      <c r="P271" s="131">
        <f t="shared" si="51"/>
        <v>0</v>
      </c>
      <c r="Q271" s="789">
        <f t="shared" si="46"/>
        <v>0</v>
      </c>
      <c r="R271" s="3"/>
      <c r="S271" s="64"/>
      <c r="T271" s="64"/>
      <c r="U271" s="64"/>
      <c r="V271" s="64"/>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row>
    <row r="272" spans="1:66" ht="15.5" hidden="1">
      <c r="A272" s="122"/>
      <c r="B272" s="122"/>
      <c r="C272" s="119"/>
      <c r="D272" s="240" t="s">
        <v>189</v>
      </c>
      <c r="E272" s="109">
        <f t="shared" si="50"/>
        <v>0</v>
      </c>
      <c r="F272" s="109"/>
      <c r="G272" s="109"/>
      <c r="H272" s="109"/>
      <c r="I272" s="109"/>
      <c r="J272" s="109"/>
      <c r="K272" s="109"/>
      <c r="L272" s="109"/>
      <c r="M272" s="109"/>
      <c r="N272" s="109"/>
      <c r="O272" s="109"/>
      <c r="P272" s="109">
        <f t="shared" si="51"/>
        <v>0</v>
      </c>
      <c r="Q272" s="789">
        <f t="shared" si="46"/>
        <v>0</v>
      </c>
      <c r="R272" s="3"/>
      <c r="S272" s="64"/>
      <c r="T272" s="64"/>
      <c r="U272" s="64"/>
      <c r="V272" s="64"/>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row>
    <row r="273" spans="1:66" ht="23" hidden="1">
      <c r="A273" s="122"/>
      <c r="B273" s="122"/>
      <c r="C273" s="119"/>
      <c r="D273" s="239" t="s">
        <v>490</v>
      </c>
      <c r="E273" s="131">
        <f t="shared" si="50"/>
        <v>0</v>
      </c>
      <c r="F273" s="131"/>
      <c r="G273" s="131"/>
      <c r="H273" s="131"/>
      <c r="I273" s="131"/>
      <c r="J273" s="131"/>
      <c r="K273" s="131"/>
      <c r="L273" s="131"/>
      <c r="M273" s="131"/>
      <c r="N273" s="131"/>
      <c r="O273" s="131"/>
      <c r="P273" s="131">
        <f t="shared" si="51"/>
        <v>0</v>
      </c>
      <c r="Q273" s="789">
        <f t="shared" si="46"/>
        <v>0</v>
      </c>
      <c r="R273" s="3"/>
      <c r="S273" s="64"/>
      <c r="T273" s="64"/>
      <c r="U273" s="64"/>
      <c r="V273" s="64"/>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row>
    <row r="274" spans="1:66" ht="54" hidden="1">
      <c r="A274" s="122"/>
      <c r="B274" s="122"/>
      <c r="C274" s="122"/>
      <c r="D274" s="240" t="s">
        <v>913</v>
      </c>
      <c r="E274" s="109">
        <f t="shared" si="50"/>
        <v>0</v>
      </c>
      <c r="F274" s="109"/>
      <c r="G274" s="109"/>
      <c r="H274" s="109"/>
      <c r="I274" s="109"/>
      <c r="J274" s="109"/>
      <c r="K274" s="109"/>
      <c r="L274" s="109"/>
      <c r="M274" s="109"/>
      <c r="N274" s="109"/>
      <c r="O274" s="109"/>
      <c r="P274" s="109">
        <f t="shared" si="51"/>
        <v>0</v>
      </c>
      <c r="Q274" s="789">
        <f t="shared" si="46"/>
        <v>0</v>
      </c>
      <c r="R274" s="3"/>
      <c r="S274" s="64"/>
      <c r="T274" s="64"/>
      <c r="U274" s="64"/>
      <c r="V274" s="64"/>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row>
    <row r="275" spans="1:66" ht="40.5" hidden="1">
      <c r="A275" s="122"/>
      <c r="B275" s="122"/>
      <c r="C275" s="122"/>
      <c r="D275" s="240" t="s">
        <v>1080</v>
      </c>
      <c r="E275" s="109">
        <f t="shared" si="50"/>
        <v>0</v>
      </c>
      <c r="F275" s="109"/>
      <c r="G275" s="109"/>
      <c r="H275" s="109"/>
      <c r="I275" s="109"/>
      <c r="J275" s="109"/>
      <c r="K275" s="109"/>
      <c r="L275" s="109"/>
      <c r="M275" s="109"/>
      <c r="N275" s="109"/>
      <c r="O275" s="109"/>
      <c r="P275" s="109">
        <f t="shared" si="51"/>
        <v>0</v>
      </c>
      <c r="Q275" s="789">
        <f t="shared" si="46"/>
        <v>0</v>
      </c>
      <c r="R275" s="3"/>
      <c r="S275" s="64"/>
      <c r="T275" s="64"/>
      <c r="U275" s="64"/>
      <c r="V275" s="64"/>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row>
    <row r="276" spans="1:66" ht="57.65" hidden="1" customHeight="1">
      <c r="A276" s="117" t="s">
        <v>1225</v>
      </c>
      <c r="B276" s="117" t="s">
        <v>618</v>
      </c>
      <c r="C276" s="117" t="s">
        <v>1088</v>
      </c>
      <c r="D276" s="321" t="s">
        <v>1022</v>
      </c>
      <c r="E276" s="272">
        <f t="shared" si="50"/>
        <v>0</v>
      </c>
      <c r="F276" s="192"/>
      <c r="G276" s="192"/>
      <c r="H276" s="192"/>
      <c r="I276" s="192"/>
      <c r="J276" s="192">
        <f t="shared" ref="J276:J281" si="52">+L276+O276</f>
        <v>0</v>
      </c>
      <c r="K276" s="192"/>
      <c r="L276" s="192"/>
      <c r="M276" s="192"/>
      <c r="N276" s="192"/>
      <c r="O276" s="192"/>
      <c r="P276" s="192">
        <f>+E276+J276</f>
        <v>0</v>
      </c>
      <c r="Q276" s="794">
        <f t="shared" si="46"/>
        <v>0</v>
      </c>
      <c r="R276" s="326"/>
      <c r="S276" s="328"/>
      <c r="T276" s="330"/>
      <c r="U276" s="64"/>
      <c r="V276" s="64"/>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row>
    <row r="277" spans="1:66" ht="54" hidden="1" customHeight="1">
      <c r="A277" s="117" t="s">
        <v>242</v>
      </c>
      <c r="B277" s="117" t="s">
        <v>821</v>
      </c>
      <c r="C277" s="127" t="s">
        <v>279</v>
      </c>
      <c r="D277" s="243" t="s">
        <v>1127</v>
      </c>
      <c r="E277" s="192">
        <f>+F277+I277</f>
        <v>0</v>
      </c>
      <c r="F277" s="192"/>
      <c r="G277" s="192"/>
      <c r="H277" s="192"/>
      <c r="I277" s="192"/>
      <c r="J277" s="192">
        <f t="shared" si="52"/>
        <v>0</v>
      </c>
      <c r="K277" s="192"/>
      <c r="L277" s="192"/>
      <c r="M277" s="192"/>
      <c r="N277" s="192"/>
      <c r="O277" s="192"/>
      <c r="P277" s="192">
        <f>+E277+J277</f>
        <v>0</v>
      </c>
      <c r="Q277" s="794">
        <f t="shared" si="46"/>
        <v>0</v>
      </c>
      <c r="R277" s="326"/>
      <c r="S277" s="328"/>
      <c r="T277" s="330"/>
      <c r="U277" s="64"/>
      <c r="V277" s="64"/>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row>
    <row r="278" spans="1:66" ht="63.75" hidden="1" customHeight="1">
      <c r="A278" s="127" t="s">
        <v>304</v>
      </c>
      <c r="B278" s="127" t="s">
        <v>305</v>
      </c>
      <c r="C278" s="127"/>
      <c r="D278" s="238" t="s">
        <v>847</v>
      </c>
      <c r="E278" s="103">
        <f>+F278+I278</f>
        <v>0</v>
      </c>
      <c r="F278" s="103"/>
      <c r="G278" s="103"/>
      <c r="H278" s="103"/>
      <c r="I278" s="103"/>
      <c r="J278" s="103">
        <f t="shared" si="52"/>
        <v>0</v>
      </c>
      <c r="K278" s="103"/>
      <c r="L278" s="103"/>
      <c r="M278" s="103"/>
      <c r="N278" s="103"/>
      <c r="O278" s="103"/>
      <c r="P278" s="103">
        <f>+E278+J278</f>
        <v>0</v>
      </c>
      <c r="Q278" s="789">
        <f t="shared" si="46"/>
        <v>0</v>
      </c>
      <c r="R278" s="3"/>
      <c r="S278" s="64"/>
      <c r="T278" s="64"/>
      <c r="U278" s="64"/>
      <c r="V278" s="64"/>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row>
    <row r="279" spans="1:66" ht="69" hidden="1" customHeight="1">
      <c r="A279" s="127" t="s">
        <v>1226</v>
      </c>
      <c r="B279" s="127" t="s">
        <v>747</v>
      </c>
      <c r="C279" s="127" t="s">
        <v>1089</v>
      </c>
      <c r="D279" s="243" t="s">
        <v>619</v>
      </c>
      <c r="E279" s="192">
        <f t="shared" si="50"/>
        <v>0</v>
      </c>
      <c r="F279" s="192"/>
      <c r="G279" s="192"/>
      <c r="H279" s="192"/>
      <c r="I279" s="192"/>
      <c r="J279" s="192">
        <f t="shared" si="52"/>
        <v>0</v>
      </c>
      <c r="K279" s="192"/>
      <c r="L279" s="192"/>
      <c r="M279" s="192"/>
      <c r="N279" s="192"/>
      <c r="O279" s="192"/>
      <c r="P279" s="192">
        <f t="shared" si="51"/>
        <v>0</v>
      </c>
      <c r="Q279" s="789">
        <f t="shared" si="46"/>
        <v>0</v>
      </c>
      <c r="R279" s="326"/>
      <c r="S279" s="328"/>
      <c r="T279" s="330"/>
      <c r="U279" s="64"/>
      <c r="V279" s="64"/>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row>
    <row r="280" spans="1:66" ht="73.5" hidden="1" customHeight="1">
      <c r="A280" s="127" t="s">
        <v>1227</v>
      </c>
      <c r="B280" s="127" t="s">
        <v>323</v>
      </c>
      <c r="C280" s="127" t="s">
        <v>1090</v>
      </c>
      <c r="D280" s="243" t="s">
        <v>102</v>
      </c>
      <c r="E280" s="192">
        <f t="shared" si="50"/>
        <v>0</v>
      </c>
      <c r="F280" s="192"/>
      <c r="G280" s="192"/>
      <c r="H280" s="192"/>
      <c r="I280" s="192"/>
      <c r="J280" s="192">
        <f t="shared" si="52"/>
        <v>0</v>
      </c>
      <c r="K280" s="192"/>
      <c r="L280" s="192"/>
      <c r="M280" s="192"/>
      <c r="N280" s="192"/>
      <c r="O280" s="192"/>
      <c r="P280" s="192">
        <f t="shared" si="51"/>
        <v>0</v>
      </c>
      <c r="Q280" s="789">
        <f t="shared" si="46"/>
        <v>0</v>
      </c>
      <c r="R280" s="326"/>
      <c r="S280" s="328"/>
      <c r="T280" s="330"/>
      <c r="U280" s="64"/>
      <c r="V280" s="64"/>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row>
    <row r="281" spans="1:66" ht="80.25" hidden="1" customHeight="1">
      <c r="A281" s="127" t="s">
        <v>243</v>
      </c>
      <c r="B281" s="127" t="s">
        <v>464</v>
      </c>
      <c r="C281" s="127" t="s">
        <v>299</v>
      </c>
      <c r="D281" s="243" t="s">
        <v>322</v>
      </c>
      <c r="E281" s="192">
        <f t="shared" si="50"/>
        <v>0</v>
      </c>
      <c r="F281" s="192"/>
      <c r="G281" s="192"/>
      <c r="H281" s="192"/>
      <c r="I281" s="192"/>
      <c r="J281" s="132">
        <f t="shared" si="52"/>
        <v>0</v>
      </c>
      <c r="K281" s="192"/>
      <c r="L281" s="192"/>
      <c r="M281" s="192"/>
      <c r="N281" s="192"/>
      <c r="O281" s="192"/>
      <c r="P281" s="192">
        <f t="shared" si="51"/>
        <v>0</v>
      </c>
      <c r="Q281" s="794">
        <f t="shared" si="46"/>
        <v>0</v>
      </c>
      <c r="R281" s="799"/>
      <c r="S281" s="796"/>
      <c r="T281" s="797"/>
      <c r="U281" s="798"/>
      <c r="V281" s="798"/>
      <c r="W281" s="337"/>
      <c r="X281" s="337"/>
      <c r="Y281" s="337"/>
      <c r="Z281" s="337"/>
      <c r="AA281" s="337"/>
      <c r="AB281" s="337"/>
      <c r="AC281" s="337"/>
      <c r="AD281" s="337"/>
      <c r="AE281" s="337"/>
      <c r="AF281" s="337"/>
      <c r="AG281" s="337"/>
      <c r="AH281" s="337"/>
      <c r="AI281" s="337"/>
      <c r="AJ281" s="337"/>
      <c r="AK281" s="337"/>
      <c r="AL281" s="337"/>
      <c r="AM281" s="337"/>
      <c r="AN281" s="337"/>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row>
    <row r="282" spans="1:66" ht="72.75" hidden="1" customHeight="1">
      <c r="A282" s="127" t="s">
        <v>247</v>
      </c>
      <c r="B282" s="127" t="s">
        <v>982</v>
      </c>
      <c r="C282" s="127" t="s">
        <v>302</v>
      </c>
      <c r="D282" s="243" t="s">
        <v>1357</v>
      </c>
      <c r="E282" s="192">
        <f t="shared" ref="E282:E289" si="53">+F282+I282</f>
        <v>0</v>
      </c>
      <c r="F282" s="192"/>
      <c r="G282" s="192"/>
      <c r="H282" s="192"/>
      <c r="I282" s="192"/>
      <c r="J282" s="192">
        <f t="shared" ref="J282:J289" si="54">+L282+O282</f>
        <v>0</v>
      </c>
      <c r="K282" s="192"/>
      <c r="L282" s="192"/>
      <c r="M282" s="192"/>
      <c r="N282" s="192"/>
      <c r="O282" s="192"/>
      <c r="P282" s="192">
        <f t="shared" si="51"/>
        <v>0</v>
      </c>
      <c r="Q282" s="794">
        <f t="shared" si="46"/>
        <v>0</v>
      </c>
      <c r="R282" s="326"/>
      <c r="S282" s="328"/>
      <c r="T282" s="330"/>
      <c r="U282" s="64"/>
      <c r="V282" s="64"/>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row>
    <row r="283" spans="1:66" ht="81.75" hidden="1" customHeight="1">
      <c r="A283" s="127" t="s">
        <v>306</v>
      </c>
      <c r="B283" s="127" t="s">
        <v>307</v>
      </c>
      <c r="C283" s="127"/>
      <c r="D283" s="225" t="s">
        <v>846</v>
      </c>
      <c r="E283" s="103">
        <f>+F283+I283</f>
        <v>0</v>
      </c>
      <c r="F283" s="103"/>
      <c r="G283" s="103"/>
      <c r="H283" s="103"/>
      <c r="I283" s="103"/>
      <c r="J283" s="103">
        <f>+L283+O283</f>
        <v>0</v>
      </c>
      <c r="K283" s="103"/>
      <c r="L283" s="103"/>
      <c r="M283" s="103"/>
      <c r="N283" s="103"/>
      <c r="O283" s="103"/>
      <c r="P283" s="103">
        <f>+E283+J283</f>
        <v>0</v>
      </c>
      <c r="Q283" s="789">
        <f t="shared" si="46"/>
        <v>0</v>
      </c>
      <c r="R283" s="3"/>
      <c r="S283" s="64"/>
      <c r="T283" s="64"/>
      <c r="U283" s="64"/>
      <c r="V283" s="64"/>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row>
    <row r="284" spans="1:66" ht="60" hidden="1" customHeight="1">
      <c r="A284" s="127" t="s">
        <v>245</v>
      </c>
      <c r="B284" s="127" t="s">
        <v>983</v>
      </c>
      <c r="C284" s="127" t="s">
        <v>300</v>
      </c>
      <c r="D284" s="301" t="s">
        <v>582</v>
      </c>
      <c r="E284" s="192">
        <f t="shared" si="53"/>
        <v>0</v>
      </c>
      <c r="F284" s="192"/>
      <c r="G284" s="192"/>
      <c r="H284" s="192"/>
      <c r="I284" s="192"/>
      <c r="J284" s="192">
        <f t="shared" si="54"/>
        <v>0</v>
      </c>
      <c r="K284" s="192"/>
      <c r="L284" s="192"/>
      <c r="M284" s="192"/>
      <c r="N284" s="192"/>
      <c r="O284" s="192"/>
      <c r="P284" s="192">
        <f t="shared" si="51"/>
        <v>0</v>
      </c>
      <c r="Q284" s="794">
        <f t="shared" si="46"/>
        <v>0</v>
      </c>
      <c r="R284" s="799"/>
      <c r="S284" s="796"/>
      <c r="T284" s="797"/>
      <c r="U284" s="798"/>
      <c r="V284" s="798"/>
      <c r="W284" s="337"/>
      <c r="X284" s="337"/>
      <c r="Y284" s="337"/>
      <c r="Z284" s="337"/>
      <c r="AA284" s="337"/>
      <c r="AB284" s="337"/>
      <c r="AC284" s="337"/>
      <c r="AD284" s="337"/>
      <c r="AE284" s="337"/>
      <c r="AF284" s="337"/>
      <c r="AG284" s="337"/>
      <c r="AH284" s="337"/>
      <c r="AI284" s="337"/>
      <c r="AJ284" s="337"/>
      <c r="AK284" s="337"/>
      <c r="AL284" s="337"/>
      <c r="AM284" s="337"/>
      <c r="AN284" s="337"/>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row>
    <row r="285" spans="1:66" ht="54" hidden="1" customHeight="1">
      <c r="A285" s="127" t="s">
        <v>249</v>
      </c>
      <c r="B285" s="127" t="s">
        <v>197</v>
      </c>
      <c r="C285" s="127" t="s">
        <v>198</v>
      </c>
      <c r="D285" s="243" t="s">
        <v>583</v>
      </c>
      <c r="E285" s="192">
        <f t="shared" si="53"/>
        <v>0</v>
      </c>
      <c r="F285" s="192"/>
      <c r="G285" s="192"/>
      <c r="H285" s="192"/>
      <c r="I285" s="192"/>
      <c r="J285" s="192">
        <f t="shared" si="54"/>
        <v>0</v>
      </c>
      <c r="K285" s="192"/>
      <c r="L285" s="192"/>
      <c r="M285" s="192"/>
      <c r="N285" s="192"/>
      <c r="O285" s="192"/>
      <c r="P285" s="192">
        <f t="shared" si="51"/>
        <v>0</v>
      </c>
      <c r="Q285" s="789">
        <f t="shared" si="46"/>
        <v>0</v>
      </c>
      <c r="R285" s="326"/>
      <c r="S285" s="328"/>
      <c r="T285" s="330"/>
      <c r="U285" s="64"/>
      <c r="V285" s="64"/>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row>
    <row r="286" spans="1:66" ht="72" hidden="1" customHeight="1">
      <c r="A286" s="127" t="s">
        <v>250</v>
      </c>
      <c r="B286" s="127" t="s">
        <v>820</v>
      </c>
      <c r="C286" s="127" t="s">
        <v>317</v>
      </c>
      <c r="D286" s="243" t="s">
        <v>914</v>
      </c>
      <c r="E286" s="192">
        <f t="shared" si="53"/>
        <v>0</v>
      </c>
      <c r="F286" s="192"/>
      <c r="G286" s="192"/>
      <c r="H286" s="192"/>
      <c r="I286" s="192"/>
      <c r="J286" s="192">
        <f t="shared" si="54"/>
        <v>0</v>
      </c>
      <c r="K286" s="192"/>
      <c r="L286" s="192"/>
      <c r="M286" s="192"/>
      <c r="N286" s="192"/>
      <c r="O286" s="192"/>
      <c r="P286" s="192">
        <f t="shared" si="51"/>
        <v>0</v>
      </c>
      <c r="Q286" s="794">
        <f t="shared" si="46"/>
        <v>0</v>
      </c>
      <c r="R286" s="799"/>
      <c r="S286" s="796"/>
      <c r="T286" s="797"/>
      <c r="U286" s="798"/>
      <c r="V286" s="798"/>
      <c r="W286" s="337"/>
      <c r="X286" s="337"/>
      <c r="Y286" s="337"/>
      <c r="Z286" s="337"/>
      <c r="AA286" s="337"/>
      <c r="AB286" s="337"/>
      <c r="AC286" s="337"/>
      <c r="AD286" s="337"/>
      <c r="AE286" s="337"/>
      <c r="AF286" s="337"/>
      <c r="AG286" s="337"/>
      <c r="AH286" s="337"/>
      <c r="AI286" s="337"/>
      <c r="AJ286" s="337"/>
      <c r="AK286" s="337"/>
      <c r="AL286" s="337"/>
      <c r="AM286" s="337"/>
      <c r="AN286" s="337"/>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row>
    <row r="287" spans="1:66" ht="113.25" hidden="1" customHeight="1">
      <c r="A287" s="127" t="s">
        <v>713</v>
      </c>
      <c r="B287" s="127" t="s">
        <v>712</v>
      </c>
      <c r="C287" s="127" t="s">
        <v>1345</v>
      </c>
      <c r="D287" s="243" t="s">
        <v>57</v>
      </c>
      <c r="E287" s="192">
        <f>+F287+I287</f>
        <v>0</v>
      </c>
      <c r="F287" s="192"/>
      <c r="G287" s="192"/>
      <c r="H287" s="192"/>
      <c r="I287" s="192"/>
      <c r="J287" s="192">
        <f>+L287+O287</f>
        <v>0</v>
      </c>
      <c r="K287" s="192"/>
      <c r="L287" s="192"/>
      <c r="M287" s="192"/>
      <c r="N287" s="192"/>
      <c r="O287" s="192"/>
      <c r="P287" s="192">
        <f>+E287+J287</f>
        <v>0</v>
      </c>
      <c r="Q287" s="789">
        <f t="shared" si="46"/>
        <v>0</v>
      </c>
      <c r="R287" s="326"/>
      <c r="S287" s="328"/>
      <c r="T287" s="330"/>
      <c r="U287" s="64"/>
      <c r="V287" s="64"/>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row>
    <row r="288" spans="1:66" ht="93" hidden="1" customHeight="1">
      <c r="A288" s="127" t="s">
        <v>248</v>
      </c>
      <c r="B288" s="127" t="s">
        <v>376</v>
      </c>
      <c r="C288" s="127" t="s">
        <v>316</v>
      </c>
      <c r="D288" s="243" t="s">
        <v>909</v>
      </c>
      <c r="E288" s="192">
        <f t="shared" si="53"/>
        <v>0</v>
      </c>
      <c r="F288" s="192"/>
      <c r="G288" s="192"/>
      <c r="H288" s="192"/>
      <c r="I288" s="192"/>
      <c r="J288" s="192">
        <f t="shared" si="54"/>
        <v>0</v>
      </c>
      <c r="K288" s="192"/>
      <c r="L288" s="192"/>
      <c r="M288" s="192"/>
      <c r="N288" s="192"/>
      <c r="O288" s="192"/>
      <c r="P288" s="192">
        <f t="shared" si="51"/>
        <v>0</v>
      </c>
      <c r="Q288" s="794">
        <f t="shared" si="46"/>
        <v>0</v>
      </c>
      <c r="R288" s="326"/>
      <c r="S288" s="328"/>
      <c r="T288" s="330"/>
      <c r="U288" s="64"/>
      <c r="V288" s="64"/>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row>
    <row r="289" spans="1:66" ht="104.25" hidden="1" customHeight="1">
      <c r="A289" s="127" t="s">
        <v>246</v>
      </c>
      <c r="B289" s="127" t="s">
        <v>375</v>
      </c>
      <c r="C289" s="127" t="s">
        <v>301</v>
      </c>
      <c r="D289" s="301" t="s">
        <v>63</v>
      </c>
      <c r="E289" s="192">
        <f t="shared" si="53"/>
        <v>0</v>
      </c>
      <c r="F289" s="192"/>
      <c r="G289" s="192"/>
      <c r="H289" s="192"/>
      <c r="I289" s="192"/>
      <c r="J289" s="192">
        <f t="shared" si="54"/>
        <v>0</v>
      </c>
      <c r="K289" s="192"/>
      <c r="L289" s="192"/>
      <c r="M289" s="192"/>
      <c r="N289" s="192"/>
      <c r="O289" s="192"/>
      <c r="P289" s="192">
        <f t="shared" si="51"/>
        <v>0</v>
      </c>
      <c r="Q289" s="789">
        <f t="shared" si="46"/>
        <v>0</v>
      </c>
      <c r="R289" s="326"/>
      <c r="S289" s="328"/>
      <c r="T289" s="330"/>
      <c r="U289" s="64"/>
      <c r="V289" s="64"/>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row>
    <row r="290" spans="1:66" ht="81" hidden="1" customHeight="1">
      <c r="A290" s="127" t="s">
        <v>244</v>
      </c>
      <c r="B290" s="127" t="s">
        <v>374</v>
      </c>
      <c r="C290" s="127" t="s">
        <v>1202</v>
      </c>
      <c r="D290" s="301" t="s">
        <v>278</v>
      </c>
      <c r="E290" s="192">
        <f t="shared" si="50"/>
        <v>0</v>
      </c>
      <c r="F290" s="192"/>
      <c r="G290" s="192"/>
      <c r="H290" s="192"/>
      <c r="I290" s="192"/>
      <c r="J290" s="296">
        <f>+L290+O290</f>
        <v>0</v>
      </c>
      <c r="K290" s="192"/>
      <c r="L290" s="192"/>
      <c r="M290" s="192"/>
      <c r="N290" s="192"/>
      <c r="O290" s="192"/>
      <c r="P290" s="192">
        <f t="shared" si="51"/>
        <v>0</v>
      </c>
      <c r="Q290" s="794">
        <f t="shared" si="46"/>
        <v>0</v>
      </c>
      <c r="R290" s="326"/>
      <c r="S290" s="328"/>
      <c r="T290" s="330"/>
      <c r="U290" s="64"/>
      <c r="V290" s="64"/>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row>
    <row r="291" spans="1:66" ht="15.5" hidden="1">
      <c r="A291" s="117" t="s">
        <v>251</v>
      </c>
      <c r="B291" s="115" t="s">
        <v>271</v>
      </c>
      <c r="C291" s="115" t="s">
        <v>659</v>
      </c>
      <c r="D291" s="242" t="s">
        <v>272</v>
      </c>
      <c r="E291" s="105">
        <f t="shared" si="50"/>
        <v>0</v>
      </c>
      <c r="F291" s="105"/>
      <c r="G291" s="105"/>
      <c r="H291" s="105"/>
      <c r="I291" s="105"/>
      <c r="J291" s="105">
        <f>+L291+O291</f>
        <v>0</v>
      </c>
      <c r="K291" s="105"/>
      <c r="L291" s="105"/>
      <c r="M291" s="105"/>
      <c r="N291" s="105"/>
      <c r="O291" s="105">
        <f>2500000-525000-1975000</f>
        <v>0</v>
      </c>
      <c r="P291" s="105">
        <f t="shared" si="51"/>
        <v>0</v>
      </c>
      <c r="Q291" s="789">
        <f t="shared" si="46"/>
        <v>0</v>
      </c>
      <c r="R291" s="3"/>
      <c r="S291" s="64"/>
      <c r="T291" s="64"/>
      <c r="U291" s="64"/>
      <c r="V291" s="64"/>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row>
    <row r="292" spans="1:66" ht="111" hidden="1" customHeight="1">
      <c r="A292" s="120" t="s">
        <v>131</v>
      </c>
      <c r="B292" s="115" t="s">
        <v>132</v>
      </c>
      <c r="C292" s="115" t="s">
        <v>1449</v>
      </c>
      <c r="D292" s="224" t="s">
        <v>133</v>
      </c>
      <c r="E292" s="105">
        <f>+F292+I292</f>
        <v>0</v>
      </c>
      <c r="F292" s="105"/>
      <c r="G292" s="105"/>
      <c r="H292" s="105"/>
      <c r="I292" s="105"/>
      <c r="J292" s="105">
        <f>+L292+O292</f>
        <v>0</v>
      </c>
      <c r="K292" s="105"/>
      <c r="L292" s="105"/>
      <c r="M292" s="105"/>
      <c r="N292" s="105"/>
      <c r="O292" s="105"/>
      <c r="P292" s="105">
        <f>+E292+J292</f>
        <v>0</v>
      </c>
      <c r="Q292" s="794">
        <f t="shared" si="46"/>
        <v>0</v>
      </c>
      <c r="R292" s="3"/>
      <c r="S292" s="64"/>
      <c r="T292" s="64"/>
      <c r="U292" s="64"/>
      <c r="V292" s="64"/>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row>
    <row r="293" spans="1:66" ht="65.25" hidden="1" customHeight="1">
      <c r="A293" s="120" t="s">
        <v>808</v>
      </c>
      <c r="B293" s="115" t="s">
        <v>222</v>
      </c>
      <c r="C293" s="115" t="s">
        <v>282</v>
      </c>
      <c r="D293" s="224" t="s">
        <v>447</v>
      </c>
      <c r="E293" s="105">
        <f>+F293+I293</f>
        <v>0</v>
      </c>
      <c r="F293" s="105"/>
      <c r="G293" s="105"/>
      <c r="H293" s="105"/>
      <c r="I293" s="105"/>
      <c r="J293" s="105">
        <f>+L293+O293</f>
        <v>0</v>
      </c>
      <c r="K293" s="105"/>
      <c r="L293" s="105"/>
      <c r="M293" s="105"/>
      <c r="N293" s="105"/>
      <c r="O293" s="105"/>
      <c r="P293" s="105">
        <f>+E293+J293</f>
        <v>0</v>
      </c>
      <c r="Q293" s="789">
        <f t="shared" si="46"/>
        <v>0</v>
      </c>
      <c r="R293" s="3"/>
      <c r="S293" s="64"/>
      <c r="T293" s="64"/>
      <c r="U293" s="64"/>
      <c r="V293" s="64"/>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row>
    <row r="294" spans="1:66" ht="35.5" hidden="1" customHeight="1">
      <c r="A294" s="120" t="s">
        <v>1358</v>
      </c>
      <c r="B294" s="115" t="s">
        <v>1359</v>
      </c>
      <c r="C294" s="115" t="s">
        <v>1371</v>
      </c>
      <c r="D294" s="224" t="s">
        <v>81</v>
      </c>
      <c r="E294" s="103">
        <f t="shared" si="50"/>
        <v>0</v>
      </c>
      <c r="F294" s="105"/>
      <c r="G294" s="105"/>
      <c r="H294" s="105"/>
      <c r="I294" s="105"/>
      <c r="J294" s="100">
        <f>+L294+O294</f>
        <v>0</v>
      </c>
      <c r="K294" s="105"/>
      <c r="L294" s="105"/>
      <c r="M294" s="105"/>
      <c r="N294" s="105"/>
      <c r="O294" s="105"/>
      <c r="P294" s="103">
        <f t="shared" si="51"/>
        <v>0</v>
      </c>
      <c r="Q294" s="789">
        <f t="shared" si="46"/>
        <v>0</v>
      </c>
      <c r="R294" s="3"/>
      <c r="S294" s="64"/>
      <c r="T294" s="64"/>
      <c r="U294" s="64"/>
      <c r="V294" s="64"/>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row>
    <row r="295" spans="1:66" ht="66.75" hidden="1" customHeight="1">
      <c r="A295" s="273" t="s">
        <v>742</v>
      </c>
      <c r="B295" s="273" t="s">
        <v>1338</v>
      </c>
      <c r="C295" s="273"/>
      <c r="D295" s="317" t="s">
        <v>708</v>
      </c>
      <c r="E295" s="183" t="e">
        <f>+E296+E297+#REF!+E298+#REF!</f>
        <v>#REF!</v>
      </c>
      <c r="F295" s="183" t="e">
        <f>+F296+F297+#REF!+F298+#REF!</f>
        <v>#REF!</v>
      </c>
      <c r="G295" s="183" t="e">
        <f>+G296+G297+#REF!+G298+#REF!</f>
        <v>#REF!</v>
      </c>
      <c r="H295" s="183" t="e">
        <f>+H296+H297+#REF!+H298+#REF!</f>
        <v>#REF!</v>
      </c>
      <c r="I295" s="183" t="e">
        <f>+I296+I297+#REF!+I298+#REF!</f>
        <v>#REF!</v>
      </c>
      <c r="J295" s="183" t="e">
        <f>+J296+J297+#REF!+J298+#REF!</f>
        <v>#REF!</v>
      </c>
      <c r="K295" s="183" t="e">
        <f>+K296+K297+#REF!+K298+#REF!</f>
        <v>#REF!</v>
      </c>
      <c r="L295" s="183" t="e">
        <f>+L296+L297+#REF!+L298+#REF!</f>
        <v>#REF!</v>
      </c>
      <c r="M295" s="183" t="e">
        <f>+M296+M297+#REF!+M298+#REF!</f>
        <v>#REF!</v>
      </c>
      <c r="N295" s="183" t="e">
        <f>+N296+N297+#REF!+N298+#REF!</f>
        <v>#REF!</v>
      </c>
      <c r="O295" s="183" t="e">
        <f>+O296+O297+#REF!+O298+#REF!</f>
        <v>#REF!</v>
      </c>
      <c r="P295" s="183" t="e">
        <f t="shared" si="51"/>
        <v>#REF!</v>
      </c>
      <c r="Q295" s="789" t="e">
        <f t="shared" si="46"/>
        <v>#REF!</v>
      </c>
      <c r="R295" s="3"/>
      <c r="S295" s="64"/>
      <c r="T295" s="64"/>
      <c r="U295" s="64"/>
      <c r="V295" s="64"/>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row>
    <row r="296" spans="1:66" ht="42" hidden="1">
      <c r="A296" s="115" t="s">
        <v>1339</v>
      </c>
      <c r="B296" s="115" t="s">
        <v>158</v>
      </c>
      <c r="C296" s="115" t="s">
        <v>157</v>
      </c>
      <c r="D296" s="242" t="s">
        <v>159</v>
      </c>
      <c r="E296" s="131">
        <f>+F296+I296</f>
        <v>0</v>
      </c>
      <c r="F296" s="131"/>
      <c r="G296" s="131"/>
      <c r="H296" s="131"/>
      <c r="I296" s="131"/>
      <c r="J296" s="105">
        <f>+L296+O296</f>
        <v>0</v>
      </c>
      <c r="K296" s="131"/>
      <c r="L296" s="131"/>
      <c r="M296" s="131"/>
      <c r="N296" s="131"/>
      <c r="O296" s="103"/>
      <c r="P296" s="103">
        <f t="shared" si="51"/>
        <v>0</v>
      </c>
      <c r="Q296" s="789">
        <f t="shared" ref="Q296:Q344" si="55">+P296</f>
        <v>0</v>
      </c>
      <c r="R296" s="3"/>
      <c r="S296" s="64"/>
      <c r="T296" s="64"/>
      <c r="U296" s="64"/>
      <c r="V296" s="64"/>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row>
    <row r="297" spans="1:66" ht="28" hidden="1">
      <c r="A297" s="121" t="s">
        <v>1340</v>
      </c>
      <c r="B297" s="121" t="s">
        <v>161</v>
      </c>
      <c r="C297" s="121" t="s">
        <v>160</v>
      </c>
      <c r="D297" s="225" t="s">
        <v>1004</v>
      </c>
      <c r="E297" s="103">
        <f>+F297+I297</f>
        <v>0</v>
      </c>
      <c r="F297" s="103"/>
      <c r="G297" s="103"/>
      <c r="H297" s="103"/>
      <c r="I297" s="103"/>
      <c r="J297" s="100">
        <f>+L297+O297</f>
        <v>0</v>
      </c>
      <c r="K297" s="103"/>
      <c r="L297" s="103"/>
      <c r="M297" s="103"/>
      <c r="N297" s="103"/>
      <c r="O297" s="103"/>
      <c r="P297" s="103">
        <f t="shared" si="51"/>
        <v>0</v>
      </c>
      <c r="Q297" s="789">
        <f t="shared" si="55"/>
        <v>0</v>
      </c>
      <c r="R297" s="3"/>
      <c r="S297" s="64"/>
      <c r="T297" s="64"/>
      <c r="U297" s="64"/>
      <c r="V297" s="64"/>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row>
    <row r="298" spans="1:66" ht="44.5" hidden="1" customHeight="1">
      <c r="A298" s="121" t="s">
        <v>1445</v>
      </c>
      <c r="B298" s="121" t="s">
        <v>1446</v>
      </c>
      <c r="C298" s="121" t="s">
        <v>1447</v>
      </c>
      <c r="D298" s="225" t="s">
        <v>1448</v>
      </c>
      <c r="E298" s="103">
        <f>+F298+I298</f>
        <v>0</v>
      </c>
      <c r="F298" s="103"/>
      <c r="G298" s="103"/>
      <c r="H298" s="103"/>
      <c r="I298" s="103"/>
      <c r="J298" s="100">
        <f>+L298+O298</f>
        <v>0</v>
      </c>
      <c r="K298" s="103"/>
      <c r="L298" s="103"/>
      <c r="M298" s="103"/>
      <c r="N298" s="103"/>
      <c r="O298" s="103"/>
      <c r="P298" s="103">
        <f>+E298+J298</f>
        <v>0</v>
      </c>
      <c r="Q298" s="789">
        <f t="shared" si="55"/>
        <v>0</v>
      </c>
      <c r="R298" s="3"/>
      <c r="S298" s="64"/>
      <c r="T298" s="64"/>
      <c r="U298" s="64"/>
      <c r="V298" s="64"/>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row>
    <row r="299" spans="1:66" ht="44.5" customHeight="1">
      <c r="A299" s="273" t="s">
        <v>781</v>
      </c>
      <c r="B299" s="273" t="s">
        <v>782</v>
      </c>
      <c r="C299" s="127"/>
      <c r="D299" s="905" t="s">
        <v>780</v>
      </c>
      <c r="E299" s="299">
        <f>E300</f>
        <v>0</v>
      </c>
      <c r="F299" s="299">
        <f t="shared" ref="F299:P299" si="56">F300</f>
        <v>0</v>
      </c>
      <c r="G299" s="299">
        <f t="shared" si="56"/>
        <v>0</v>
      </c>
      <c r="H299" s="299">
        <f t="shared" si="56"/>
        <v>0</v>
      </c>
      <c r="I299" s="299">
        <f t="shared" si="56"/>
        <v>0</v>
      </c>
      <c r="J299" s="299">
        <f t="shared" si="56"/>
        <v>-5200</v>
      </c>
      <c r="K299" s="299">
        <f t="shared" si="56"/>
        <v>-5200</v>
      </c>
      <c r="L299" s="299">
        <f t="shared" si="56"/>
        <v>0</v>
      </c>
      <c r="M299" s="299">
        <f t="shared" si="56"/>
        <v>0</v>
      </c>
      <c r="N299" s="299">
        <f t="shared" si="56"/>
        <v>0</v>
      </c>
      <c r="O299" s="299">
        <f t="shared" si="56"/>
        <v>-5200</v>
      </c>
      <c r="P299" s="299">
        <f t="shared" si="56"/>
        <v>-5200</v>
      </c>
      <c r="Q299" s="789"/>
      <c r="R299" s="3"/>
      <c r="S299" s="64"/>
      <c r="T299" s="64"/>
      <c r="U299" s="64"/>
      <c r="V299" s="64"/>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row>
    <row r="300" spans="1:66" ht="50.25" customHeight="1">
      <c r="A300" s="127" t="s">
        <v>1358</v>
      </c>
      <c r="B300" s="127" t="s">
        <v>1359</v>
      </c>
      <c r="C300" s="127" t="s">
        <v>1371</v>
      </c>
      <c r="D300" s="301" t="s">
        <v>81</v>
      </c>
      <c r="E300" s="912"/>
      <c r="F300" s="912"/>
      <c r="G300" s="912"/>
      <c r="H300" s="912"/>
      <c r="I300" s="912"/>
      <c r="J300" s="373">
        <f>L300+O300</f>
        <v>-5200</v>
      </c>
      <c r="K300" s="243">
        <f>-5200</f>
        <v>-5200</v>
      </c>
      <c r="L300" s="912"/>
      <c r="M300" s="912"/>
      <c r="N300" s="912"/>
      <c r="O300" s="243">
        <f>-5200</f>
        <v>-5200</v>
      </c>
      <c r="P300" s="373">
        <f>+E300+J300</f>
        <v>-5200</v>
      </c>
      <c r="Q300" s="789"/>
      <c r="R300" s="3"/>
      <c r="S300" s="64"/>
      <c r="T300" s="64"/>
      <c r="U300" s="64"/>
      <c r="V300" s="64"/>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row>
    <row r="301" spans="1:66" s="282" customFormat="1" ht="38.25" customHeight="1">
      <c r="A301" s="273" t="s">
        <v>1305</v>
      </c>
      <c r="B301" s="273" t="s">
        <v>825</v>
      </c>
      <c r="C301" s="273"/>
      <c r="D301" s="317" t="s">
        <v>1349</v>
      </c>
      <c r="E301" s="299">
        <f>E306+E309+E517+E518</f>
        <v>0</v>
      </c>
      <c r="F301" s="299">
        <f t="shared" ref="F301:P301" si="57">F306+F309+F517+F518</f>
        <v>0</v>
      </c>
      <c r="G301" s="299">
        <f t="shared" si="57"/>
        <v>0</v>
      </c>
      <c r="H301" s="299">
        <f t="shared" si="57"/>
        <v>0</v>
      </c>
      <c r="I301" s="299">
        <f t="shared" si="57"/>
        <v>0</v>
      </c>
      <c r="J301" s="299">
        <f t="shared" si="57"/>
        <v>6876250</v>
      </c>
      <c r="K301" s="299">
        <f t="shared" si="57"/>
        <v>6876250</v>
      </c>
      <c r="L301" s="299">
        <f t="shared" si="57"/>
        <v>0</v>
      </c>
      <c r="M301" s="299">
        <f t="shared" si="57"/>
        <v>0</v>
      </c>
      <c r="N301" s="299">
        <f t="shared" si="57"/>
        <v>0</v>
      </c>
      <c r="O301" s="299">
        <f t="shared" si="57"/>
        <v>6876250</v>
      </c>
      <c r="P301" s="299">
        <f t="shared" si="57"/>
        <v>6876250</v>
      </c>
      <c r="Q301" s="863">
        <f t="shared" si="55"/>
        <v>6876250</v>
      </c>
      <c r="R301" s="864">
        <v>13072760</v>
      </c>
      <c r="S301" s="864">
        <f>+R301-P301</f>
        <v>6196510</v>
      </c>
      <c r="T301" s="865"/>
      <c r="U301" s="855"/>
      <c r="V301" s="855"/>
      <c r="W301" s="856"/>
      <c r="X301" s="856"/>
      <c r="Y301" s="856"/>
      <c r="Z301" s="856"/>
      <c r="AA301" s="856"/>
      <c r="AB301" s="856"/>
      <c r="AC301" s="856"/>
      <c r="AD301" s="856"/>
      <c r="AE301" s="856"/>
      <c r="AF301" s="856"/>
      <c r="AG301" s="856"/>
      <c r="AH301" s="856"/>
      <c r="AI301" s="856"/>
      <c r="AJ301" s="856"/>
      <c r="AK301" s="856"/>
      <c r="AL301" s="856"/>
      <c r="AM301" s="856"/>
      <c r="AN301" s="856"/>
      <c r="AO301" s="856"/>
      <c r="AP301" s="856"/>
      <c r="AQ301" s="856"/>
      <c r="AR301" s="856"/>
      <c r="AS301" s="856"/>
      <c r="AT301" s="856"/>
      <c r="AU301" s="856"/>
      <c r="AV301" s="856"/>
      <c r="AW301" s="856"/>
      <c r="AX301" s="856"/>
      <c r="AY301" s="856"/>
      <c r="AZ301" s="856"/>
      <c r="BA301" s="856"/>
      <c r="BB301" s="856"/>
      <c r="BC301" s="856"/>
      <c r="BD301" s="856"/>
      <c r="BE301" s="856"/>
      <c r="BF301" s="856"/>
      <c r="BG301" s="856"/>
      <c r="BH301" s="856"/>
      <c r="BI301" s="856"/>
    </row>
    <row r="302" spans="1:66" ht="15.5" hidden="1">
      <c r="A302" s="121">
        <v>1513230</v>
      </c>
      <c r="B302" s="121" t="s">
        <v>575</v>
      </c>
      <c r="C302" s="121" t="s">
        <v>1369</v>
      </c>
      <c r="D302" s="226" t="s">
        <v>642</v>
      </c>
      <c r="E302" s="103">
        <f t="shared" ref="E302:E312" si="58">+F302+I302</f>
        <v>0</v>
      </c>
      <c r="F302" s="103"/>
      <c r="G302" s="102"/>
      <c r="H302" s="102"/>
      <c r="I302" s="102"/>
      <c r="J302" s="103">
        <f t="shared" ref="J302:J311" si="59">+L302+O302</f>
        <v>0</v>
      </c>
      <c r="K302" s="102"/>
      <c r="L302" s="102"/>
      <c r="M302" s="102"/>
      <c r="N302" s="102"/>
      <c r="O302" s="102"/>
      <c r="P302" s="103">
        <f t="shared" si="51"/>
        <v>0</v>
      </c>
      <c r="Q302" s="789">
        <f t="shared" si="55"/>
        <v>0</v>
      </c>
      <c r="R302" s="3"/>
      <c r="S302" s="64"/>
      <c r="T302" s="64"/>
      <c r="U302" s="64"/>
      <c r="V302" s="64"/>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row>
    <row r="303" spans="1:66" ht="14" hidden="1">
      <c r="A303" s="121">
        <v>1517300</v>
      </c>
      <c r="B303" s="121" t="s">
        <v>271</v>
      </c>
      <c r="C303" s="121" t="s">
        <v>659</v>
      </c>
      <c r="D303" s="238" t="s">
        <v>272</v>
      </c>
      <c r="E303" s="103">
        <f t="shared" si="58"/>
        <v>0</v>
      </c>
      <c r="F303" s="103"/>
      <c r="G303" s="103"/>
      <c r="H303" s="103"/>
      <c r="I303" s="103"/>
      <c r="J303" s="103">
        <f t="shared" si="59"/>
        <v>0</v>
      </c>
      <c r="K303" s="103"/>
      <c r="L303" s="103"/>
      <c r="M303" s="103"/>
      <c r="N303" s="103"/>
      <c r="O303" s="103"/>
      <c r="P303" s="103">
        <f t="shared" si="51"/>
        <v>0</v>
      </c>
      <c r="Q303" s="789">
        <f t="shared" si="55"/>
        <v>0</v>
      </c>
      <c r="R303" s="3"/>
      <c r="S303" s="64"/>
      <c r="T303" s="64"/>
      <c r="U303" s="64"/>
      <c r="V303" s="64"/>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row>
    <row r="304" spans="1:66" ht="14" hidden="1">
      <c r="A304" s="121"/>
      <c r="B304" s="121"/>
      <c r="C304" s="121"/>
      <c r="D304" s="238" t="s">
        <v>598</v>
      </c>
      <c r="E304" s="103">
        <f t="shared" si="58"/>
        <v>0</v>
      </c>
      <c r="F304" s="103"/>
      <c r="G304" s="103"/>
      <c r="H304" s="103"/>
      <c r="I304" s="103"/>
      <c r="J304" s="103"/>
      <c r="K304" s="103"/>
      <c r="L304" s="103"/>
      <c r="M304" s="103"/>
      <c r="N304" s="103"/>
      <c r="O304" s="103"/>
      <c r="P304" s="103"/>
      <c r="Q304" s="789">
        <f t="shared" si="55"/>
        <v>0</v>
      </c>
      <c r="R304" s="3"/>
      <c r="S304" s="64"/>
      <c r="T304" s="64"/>
      <c r="U304" s="64"/>
      <c r="V304" s="64"/>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row>
    <row r="305" spans="1:66" ht="56" hidden="1">
      <c r="A305" s="121"/>
      <c r="B305" s="121"/>
      <c r="C305" s="121"/>
      <c r="D305" s="238" t="s">
        <v>546</v>
      </c>
      <c r="E305" s="103">
        <f t="shared" si="58"/>
        <v>0</v>
      </c>
      <c r="F305" s="103"/>
      <c r="G305" s="103"/>
      <c r="H305" s="103"/>
      <c r="I305" s="103"/>
      <c r="J305" s="103">
        <f t="shared" si="59"/>
        <v>0</v>
      </c>
      <c r="K305" s="103"/>
      <c r="L305" s="103"/>
      <c r="M305" s="103"/>
      <c r="N305" s="103"/>
      <c r="O305" s="103"/>
      <c r="P305" s="103">
        <f t="shared" ref="P305:P312" si="60">+E305+J305</f>
        <v>0</v>
      </c>
      <c r="Q305" s="789">
        <f t="shared" si="55"/>
        <v>0</v>
      </c>
      <c r="R305" s="3"/>
      <c r="S305" s="64"/>
      <c r="T305" s="64"/>
      <c r="U305" s="64"/>
      <c r="V305" s="64"/>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row>
    <row r="306" spans="1:66" s="873" customFormat="1" ht="42" customHeight="1">
      <c r="A306" s="377">
        <v>1517321</v>
      </c>
      <c r="B306" s="377" t="s">
        <v>164</v>
      </c>
      <c r="C306" s="304" t="s">
        <v>1371</v>
      </c>
      <c r="D306" s="321" t="s">
        <v>1169</v>
      </c>
      <c r="E306" s="321">
        <f t="shared" si="58"/>
        <v>0</v>
      </c>
      <c r="F306" s="321"/>
      <c r="G306" s="321"/>
      <c r="H306" s="321"/>
      <c r="I306" s="321"/>
      <c r="J306" s="373">
        <f>L306+O306</f>
        <v>5700000</v>
      </c>
      <c r="K306" s="321">
        <f>-1300000+7000000</f>
        <v>5700000</v>
      </c>
      <c r="L306" s="321"/>
      <c r="M306" s="321"/>
      <c r="N306" s="321"/>
      <c r="O306" s="321">
        <f>-1300000+7000000</f>
        <v>5700000</v>
      </c>
      <c r="P306" s="373">
        <f>+E306+J306</f>
        <v>5700000</v>
      </c>
      <c r="Q306" s="866">
        <f t="shared" si="55"/>
        <v>5700000</v>
      </c>
      <c r="R306" s="871"/>
      <c r="S306" s="870"/>
      <c r="T306" s="870"/>
      <c r="U306" s="870"/>
      <c r="V306" s="870"/>
      <c r="W306" s="871"/>
      <c r="X306" s="871"/>
      <c r="Y306" s="871"/>
      <c r="Z306" s="871"/>
      <c r="AA306" s="871"/>
      <c r="AB306" s="871"/>
      <c r="AC306" s="871"/>
      <c r="AD306" s="871"/>
      <c r="AE306" s="871"/>
      <c r="AF306" s="871"/>
      <c r="AG306" s="871"/>
      <c r="AH306" s="871"/>
      <c r="AI306" s="871"/>
      <c r="AJ306" s="871"/>
      <c r="AK306" s="871"/>
      <c r="AL306" s="871"/>
      <c r="AM306" s="871"/>
      <c r="AN306" s="871"/>
      <c r="AO306" s="871"/>
      <c r="AP306" s="871"/>
      <c r="AQ306" s="871"/>
      <c r="AR306" s="871"/>
      <c r="AS306" s="871"/>
      <c r="AT306" s="871"/>
      <c r="AU306" s="871"/>
      <c r="AV306" s="871"/>
      <c r="AW306" s="871"/>
      <c r="AX306" s="871"/>
      <c r="AY306" s="871"/>
      <c r="AZ306" s="871"/>
      <c r="BA306" s="871"/>
      <c r="BB306" s="871"/>
      <c r="BC306" s="871"/>
      <c r="BD306" s="871"/>
      <c r="BE306" s="871"/>
      <c r="BF306" s="871"/>
      <c r="BG306" s="871"/>
      <c r="BH306" s="871"/>
      <c r="BI306" s="871"/>
    </row>
    <row r="307" spans="1:66" ht="51.65" hidden="1" customHeight="1">
      <c r="A307" s="115">
        <v>1517322</v>
      </c>
      <c r="B307" s="115" t="s">
        <v>334</v>
      </c>
      <c r="C307" s="115" t="s">
        <v>481</v>
      </c>
      <c r="D307" s="242" t="s">
        <v>335</v>
      </c>
      <c r="E307" s="131">
        <f t="shared" si="58"/>
        <v>0</v>
      </c>
      <c r="F307" s="131"/>
      <c r="G307" s="131"/>
      <c r="H307" s="131"/>
      <c r="I307" s="131"/>
      <c r="J307" s="105">
        <f t="shared" si="59"/>
        <v>0</v>
      </c>
      <c r="K307" s="105"/>
      <c r="L307" s="105"/>
      <c r="M307" s="105"/>
      <c r="N307" s="105"/>
      <c r="O307" s="105">
        <f>200000-200000</f>
        <v>0</v>
      </c>
      <c r="P307" s="105">
        <f t="shared" si="60"/>
        <v>0</v>
      </c>
      <c r="Q307" s="789">
        <f t="shared" si="55"/>
        <v>0</v>
      </c>
      <c r="R307" s="3"/>
      <c r="S307" s="64"/>
      <c r="T307" s="64"/>
      <c r="U307" s="64"/>
      <c r="V307" s="64"/>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row>
    <row r="308" spans="1:66" ht="51.65" hidden="1" customHeight="1">
      <c r="A308" s="115" t="s">
        <v>1028</v>
      </c>
      <c r="B308" s="115" t="s">
        <v>1372</v>
      </c>
      <c r="C308" s="115" t="s">
        <v>1371</v>
      </c>
      <c r="D308" s="298" t="s">
        <v>1373</v>
      </c>
      <c r="E308" s="131">
        <f>+F308+I308</f>
        <v>0</v>
      </c>
      <c r="F308" s="131"/>
      <c r="G308" s="131"/>
      <c r="H308" s="131"/>
      <c r="I308" s="131"/>
      <c r="J308" s="105">
        <f>+L308+O308</f>
        <v>0</v>
      </c>
      <c r="K308" s="105"/>
      <c r="L308" s="105"/>
      <c r="M308" s="105"/>
      <c r="N308" s="105"/>
      <c r="O308" s="105">
        <f>9000000-9000000</f>
        <v>0</v>
      </c>
      <c r="P308" s="105">
        <f t="shared" si="60"/>
        <v>0</v>
      </c>
      <c r="Q308" s="789">
        <f t="shared" si="55"/>
        <v>0</v>
      </c>
      <c r="R308" s="3"/>
      <c r="S308" s="64"/>
      <c r="T308" s="64"/>
      <c r="U308" s="64"/>
      <c r="V308" s="64"/>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row>
    <row r="309" spans="1:66" s="873" customFormat="1" ht="47.25" customHeight="1">
      <c r="A309" s="377" t="s">
        <v>1443</v>
      </c>
      <c r="B309" s="377" t="s">
        <v>1359</v>
      </c>
      <c r="C309" s="377" t="s">
        <v>1371</v>
      </c>
      <c r="D309" s="321" t="s">
        <v>81</v>
      </c>
      <c r="E309" s="913">
        <f>+F309+I309</f>
        <v>0</v>
      </c>
      <c r="F309" s="913"/>
      <c r="G309" s="913"/>
      <c r="H309" s="913"/>
      <c r="I309" s="913"/>
      <c r="J309" s="373">
        <f>L309+O309</f>
        <v>3000000</v>
      </c>
      <c r="K309" s="321">
        <v>3000000</v>
      </c>
      <c r="L309" s="321"/>
      <c r="M309" s="321"/>
      <c r="N309" s="321"/>
      <c r="O309" s="321">
        <v>3000000</v>
      </c>
      <c r="P309" s="373">
        <f>+E309+J309</f>
        <v>3000000</v>
      </c>
      <c r="Q309" s="866">
        <f t="shared" si="55"/>
        <v>3000000</v>
      </c>
      <c r="R309" s="871"/>
      <c r="S309" s="870"/>
      <c r="T309" s="870"/>
      <c r="U309" s="870"/>
      <c r="V309" s="870"/>
      <c r="W309" s="871"/>
      <c r="X309" s="871"/>
      <c r="Y309" s="871"/>
      <c r="Z309" s="871"/>
      <c r="AA309" s="871"/>
      <c r="AB309" s="871"/>
      <c r="AC309" s="871"/>
      <c r="AD309" s="871"/>
      <c r="AE309" s="871"/>
      <c r="AF309" s="871"/>
      <c r="AG309" s="871"/>
      <c r="AH309" s="871"/>
      <c r="AI309" s="871"/>
      <c r="AJ309" s="871"/>
      <c r="AK309" s="871"/>
      <c r="AL309" s="871"/>
      <c r="AM309" s="871"/>
      <c r="AN309" s="871"/>
      <c r="AO309" s="871"/>
      <c r="AP309" s="871"/>
      <c r="AQ309" s="871"/>
      <c r="AR309" s="871"/>
      <c r="AS309" s="871"/>
      <c r="AT309" s="871"/>
      <c r="AU309" s="871"/>
      <c r="AV309" s="871"/>
      <c r="AW309" s="871"/>
      <c r="AX309" s="871"/>
      <c r="AY309" s="871"/>
      <c r="AZ309" s="871"/>
      <c r="BA309" s="871"/>
      <c r="BB309" s="871"/>
      <c r="BC309" s="871"/>
      <c r="BD309" s="871"/>
      <c r="BE309" s="871"/>
      <c r="BF309" s="871"/>
      <c r="BG309" s="871"/>
      <c r="BH309" s="871"/>
      <c r="BI309" s="871"/>
    </row>
    <row r="310" spans="1:66" ht="62.25" hidden="1" customHeight="1">
      <c r="A310" s="117" t="s">
        <v>858</v>
      </c>
      <c r="B310" s="117" t="s">
        <v>859</v>
      </c>
      <c r="C310" s="117" t="s">
        <v>1371</v>
      </c>
      <c r="D310" s="298" t="s">
        <v>1360</v>
      </c>
      <c r="E310" s="234">
        <f>+F310+I310</f>
        <v>0</v>
      </c>
      <c r="F310" s="234"/>
      <c r="G310" s="234"/>
      <c r="H310" s="234"/>
      <c r="I310" s="234"/>
      <c r="J310" s="132">
        <f>+L310+O310</f>
        <v>0</v>
      </c>
      <c r="K310" s="132"/>
      <c r="L310" s="132"/>
      <c r="M310" s="132"/>
      <c r="N310" s="132"/>
      <c r="O310" s="132"/>
      <c r="P310" s="132">
        <f t="shared" si="60"/>
        <v>0</v>
      </c>
      <c r="Q310" s="789">
        <f t="shared" si="55"/>
        <v>0</v>
      </c>
      <c r="R310" s="326"/>
      <c r="S310" s="328"/>
      <c r="T310" s="330"/>
      <c r="U310" s="64"/>
      <c r="V310" s="64"/>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row>
    <row r="311" spans="1:66" ht="61.5" hidden="1" customHeight="1">
      <c r="A311" s="115">
        <v>1517340</v>
      </c>
      <c r="B311" s="115" t="s">
        <v>614</v>
      </c>
      <c r="C311" s="115" t="s">
        <v>661</v>
      </c>
      <c r="D311" s="242" t="s">
        <v>939</v>
      </c>
      <c r="E311" s="272">
        <f t="shared" si="58"/>
        <v>0</v>
      </c>
      <c r="F311" s="272"/>
      <c r="G311" s="272"/>
      <c r="H311" s="272"/>
      <c r="I311" s="272"/>
      <c r="J311" s="272">
        <f t="shared" si="59"/>
        <v>0</v>
      </c>
      <c r="K311" s="272"/>
      <c r="L311" s="272"/>
      <c r="M311" s="272"/>
      <c r="N311" s="272"/>
      <c r="O311" s="272"/>
      <c r="P311" s="272">
        <f t="shared" si="60"/>
        <v>0</v>
      </c>
      <c r="Q311" s="789">
        <f t="shared" si="55"/>
        <v>0</v>
      </c>
      <c r="R311" s="3"/>
      <c r="S311" s="64"/>
      <c r="T311" s="64"/>
      <c r="U311" s="64"/>
      <c r="V311" s="64"/>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row>
    <row r="312" spans="1:66" ht="65.25" hidden="1" customHeight="1">
      <c r="A312" s="115" t="s">
        <v>482</v>
      </c>
      <c r="B312" s="115" t="s">
        <v>483</v>
      </c>
      <c r="C312" s="115" t="s">
        <v>484</v>
      </c>
      <c r="D312" s="242" t="s">
        <v>385</v>
      </c>
      <c r="E312" s="131">
        <f t="shared" si="58"/>
        <v>0</v>
      </c>
      <c r="F312" s="131"/>
      <c r="G312" s="131"/>
      <c r="H312" s="131"/>
      <c r="I312" s="131"/>
      <c r="J312" s="104">
        <f t="shared" ref="J312:J318" si="61">+L312+O312</f>
        <v>0</v>
      </c>
      <c r="K312" s="104"/>
      <c r="L312" s="104"/>
      <c r="M312" s="104"/>
      <c r="N312" s="104"/>
      <c r="O312" s="104"/>
      <c r="P312" s="104">
        <f t="shared" si="60"/>
        <v>0</v>
      </c>
      <c r="Q312" s="789">
        <f t="shared" si="55"/>
        <v>0</v>
      </c>
      <c r="R312" s="3"/>
      <c r="S312" s="64"/>
      <c r="T312" s="64"/>
      <c r="U312" s="64"/>
      <c r="V312" s="64"/>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row>
    <row r="313" spans="1:66" ht="65.25" hidden="1" customHeight="1">
      <c r="A313" s="115" t="s">
        <v>93</v>
      </c>
      <c r="B313" s="115" t="s">
        <v>94</v>
      </c>
      <c r="C313" s="115" t="s">
        <v>484</v>
      </c>
      <c r="D313" s="242" t="s">
        <v>1442</v>
      </c>
      <c r="E313" s="131">
        <f t="shared" ref="E313:E318" si="62">+F313+I313</f>
        <v>0</v>
      </c>
      <c r="F313" s="131"/>
      <c r="G313" s="131"/>
      <c r="H313" s="131"/>
      <c r="I313" s="131"/>
      <c r="J313" s="104">
        <f t="shared" si="61"/>
        <v>0</v>
      </c>
      <c r="K313" s="104"/>
      <c r="L313" s="104"/>
      <c r="M313" s="104"/>
      <c r="N313" s="104"/>
      <c r="O313" s="104"/>
      <c r="P313" s="104">
        <f t="shared" ref="P313:P318" si="63">+E313+J313</f>
        <v>0</v>
      </c>
      <c r="Q313" s="789">
        <f t="shared" si="55"/>
        <v>0</v>
      </c>
      <c r="R313" s="3"/>
      <c r="S313" s="64"/>
      <c r="T313" s="64"/>
      <c r="U313" s="64"/>
      <c r="V313" s="64"/>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row>
    <row r="314" spans="1:66" ht="93.75" hidden="1" customHeight="1">
      <c r="A314" s="115" t="s">
        <v>1435</v>
      </c>
      <c r="B314" s="115" t="s">
        <v>1436</v>
      </c>
      <c r="C314" s="115" t="s">
        <v>484</v>
      </c>
      <c r="D314" s="307" t="s">
        <v>880</v>
      </c>
      <c r="E314" s="104">
        <f t="shared" si="62"/>
        <v>0</v>
      </c>
      <c r="F314" s="104"/>
      <c r="G314" s="104"/>
      <c r="H314" s="104"/>
      <c r="I314" s="104">
        <f>1756000-1756000</f>
        <v>0</v>
      </c>
      <c r="J314" s="104">
        <f t="shared" si="61"/>
        <v>0</v>
      </c>
      <c r="K314" s="104"/>
      <c r="L314" s="104"/>
      <c r="M314" s="104"/>
      <c r="N314" s="104"/>
      <c r="O314" s="104"/>
      <c r="P314" s="104">
        <f t="shared" si="63"/>
        <v>0</v>
      </c>
      <c r="Q314" s="789">
        <f t="shared" si="55"/>
        <v>0</v>
      </c>
      <c r="R314" s="3"/>
      <c r="S314" s="64"/>
      <c r="T314" s="64"/>
      <c r="U314" s="64"/>
      <c r="V314" s="64"/>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row>
    <row r="315" spans="1:66" ht="75" hidden="1" customHeight="1">
      <c r="A315" s="115" t="s">
        <v>1300</v>
      </c>
      <c r="B315" s="115" t="s">
        <v>503</v>
      </c>
      <c r="C315" s="115" t="s">
        <v>484</v>
      </c>
      <c r="D315" s="307" t="s">
        <v>1301</v>
      </c>
      <c r="E315" s="104">
        <f t="shared" si="62"/>
        <v>0</v>
      </c>
      <c r="F315" s="104"/>
      <c r="G315" s="104"/>
      <c r="H315" s="104"/>
      <c r="I315" s="104">
        <f>1756000-1756000</f>
        <v>0</v>
      </c>
      <c r="J315" s="104">
        <f t="shared" si="61"/>
        <v>0</v>
      </c>
      <c r="K315" s="104"/>
      <c r="L315" s="104"/>
      <c r="M315" s="104"/>
      <c r="N315" s="104"/>
      <c r="O315" s="104"/>
      <c r="P315" s="104">
        <f t="shared" si="63"/>
        <v>0</v>
      </c>
      <c r="Q315" s="794">
        <f t="shared" si="55"/>
        <v>0</v>
      </c>
      <c r="R315" s="337"/>
      <c r="S315" s="798"/>
      <c r="T315" s="798"/>
      <c r="U315" s="798"/>
      <c r="V315" s="798"/>
      <c r="W315" s="337"/>
      <c r="X315" s="337"/>
      <c r="Y315" s="337"/>
      <c r="Z315" s="337"/>
      <c r="AA315" s="337"/>
      <c r="AB315" s="337"/>
      <c r="AC315" s="337"/>
      <c r="AD315" s="337"/>
      <c r="AE315" s="337"/>
      <c r="AF315" s="337"/>
      <c r="AG315" s="337"/>
      <c r="AH315" s="337"/>
      <c r="AI315" s="337"/>
      <c r="AJ315" s="337"/>
      <c r="AK315" s="337"/>
      <c r="AL315" s="337"/>
      <c r="AM315" s="337"/>
      <c r="AN315" s="337"/>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row>
    <row r="316" spans="1:66" ht="75" hidden="1" customHeight="1">
      <c r="A316" s="115" t="s">
        <v>1229</v>
      </c>
      <c r="B316" s="115" t="s">
        <v>517</v>
      </c>
      <c r="C316" s="117" t="s">
        <v>979</v>
      </c>
      <c r="D316" s="248" t="s">
        <v>1197</v>
      </c>
      <c r="E316" s="104">
        <f t="shared" si="62"/>
        <v>0</v>
      </c>
      <c r="F316" s="104"/>
      <c r="G316" s="104"/>
      <c r="H316" s="104"/>
      <c r="I316" s="104">
        <f>1756000-1756000</f>
        <v>0</v>
      </c>
      <c r="J316" s="104">
        <f>+L316+O316</f>
        <v>0</v>
      </c>
      <c r="K316" s="104"/>
      <c r="L316" s="104"/>
      <c r="M316" s="104"/>
      <c r="N316" s="104"/>
      <c r="O316" s="104"/>
      <c r="P316" s="104">
        <f t="shared" si="63"/>
        <v>0</v>
      </c>
      <c r="Q316" s="794">
        <f t="shared" si="55"/>
        <v>0</v>
      </c>
      <c r="R316" s="337"/>
      <c r="S316" s="798"/>
      <c r="T316" s="798"/>
      <c r="U316" s="798"/>
      <c r="V316" s="798"/>
      <c r="W316" s="337"/>
      <c r="X316" s="337"/>
      <c r="Y316" s="337"/>
      <c r="Z316" s="337"/>
      <c r="AA316" s="337"/>
      <c r="AB316" s="337"/>
      <c r="AC316" s="337"/>
      <c r="AD316" s="337"/>
      <c r="AE316" s="337"/>
      <c r="AF316" s="337"/>
      <c r="AG316" s="337"/>
      <c r="AH316" s="337"/>
      <c r="AI316" s="337"/>
      <c r="AJ316" s="337"/>
      <c r="AK316" s="337"/>
      <c r="AL316" s="337"/>
      <c r="AM316" s="337"/>
      <c r="AN316" s="337"/>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row>
    <row r="317" spans="1:66" ht="93.75" hidden="1" customHeight="1">
      <c r="A317" s="115" t="s">
        <v>1081</v>
      </c>
      <c r="B317" s="115" t="s">
        <v>1082</v>
      </c>
      <c r="C317" s="115" t="s">
        <v>1449</v>
      </c>
      <c r="D317" s="308" t="s">
        <v>1122</v>
      </c>
      <c r="E317" s="104">
        <f t="shared" si="62"/>
        <v>0</v>
      </c>
      <c r="F317" s="104"/>
      <c r="G317" s="104"/>
      <c r="H317" s="104"/>
      <c r="I317" s="104">
        <f>75870800-75870800</f>
        <v>0</v>
      </c>
      <c r="J317" s="104">
        <f t="shared" si="61"/>
        <v>0</v>
      </c>
      <c r="K317" s="104"/>
      <c r="L317" s="104"/>
      <c r="M317" s="104"/>
      <c r="N317" s="104"/>
      <c r="O317" s="104">
        <f>9009468-9009468</f>
        <v>0</v>
      </c>
      <c r="P317" s="104">
        <f t="shared" si="63"/>
        <v>0</v>
      </c>
      <c r="Q317" s="789">
        <f t="shared" si="55"/>
        <v>0</v>
      </c>
      <c r="R317" s="3"/>
      <c r="S317" s="64"/>
      <c r="T317" s="64"/>
      <c r="U317" s="64"/>
      <c r="V317" s="64"/>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row>
    <row r="318" spans="1:66" ht="151.5" hidden="1" customHeight="1">
      <c r="A318" s="115" t="s">
        <v>84</v>
      </c>
      <c r="B318" s="115" t="s">
        <v>85</v>
      </c>
      <c r="C318" s="115" t="s">
        <v>1449</v>
      </c>
      <c r="D318" s="308" t="s">
        <v>794</v>
      </c>
      <c r="E318" s="104">
        <f t="shared" si="62"/>
        <v>0</v>
      </c>
      <c r="F318" s="104"/>
      <c r="G318" s="104"/>
      <c r="H318" s="104"/>
      <c r="I318" s="104"/>
      <c r="J318" s="104">
        <f t="shared" si="61"/>
        <v>0</v>
      </c>
      <c r="K318" s="104"/>
      <c r="L318" s="104"/>
      <c r="M318" s="104"/>
      <c r="N318" s="104"/>
      <c r="O318" s="104"/>
      <c r="P318" s="104">
        <f t="shared" si="63"/>
        <v>0</v>
      </c>
      <c r="Q318" s="789">
        <f t="shared" si="55"/>
        <v>0</v>
      </c>
      <c r="R318" s="3"/>
      <c r="S318" s="64"/>
      <c r="T318" s="64"/>
      <c r="U318" s="64"/>
      <c r="V318" s="64"/>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row>
    <row r="319" spans="1:66" ht="56" hidden="1">
      <c r="A319" s="121">
        <v>1611120</v>
      </c>
      <c r="B319" s="121" t="s">
        <v>653</v>
      </c>
      <c r="C319" s="121" t="s">
        <v>516</v>
      </c>
      <c r="D319" s="238" t="s">
        <v>209</v>
      </c>
      <c r="E319" s="103">
        <f t="shared" ref="E319:E326" si="64">+F319+I319</f>
        <v>0</v>
      </c>
      <c r="F319" s="103"/>
      <c r="G319" s="102"/>
      <c r="H319" s="102"/>
      <c r="I319" s="102"/>
      <c r="J319" s="100">
        <f t="shared" ref="J319:J327" si="65">+L319+O319</f>
        <v>0</v>
      </c>
      <c r="K319" s="103"/>
      <c r="L319" s="103"/>
      <c r="M319" s="103"/>
      <c r="N319" s="103"/>
      <c r="O319" s="103"/>
      <c r="P319" s="100">
        <f t="shared" ref="P319:P329" si="66">+E319+J319</f>
        <v>0</v>
      </c>
      <c r="Q319" s="789">
        <f t="shared" si="55"/>
        <v>0</v>
      </c>
      <c r="R319" s="3"/>
      <c r="S319" s="64"/>
      <c r="T319" s="64"/>
      <c r="U319" s="64"/>
      <c r="V319" s="64"/>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row>
    <row r="320" spans="1:66" ht="14" hidden="1">
      <c r="A320" s="121">
        <v>1614010</v>
      </c>
      <c r="B320" s="121" t="s">
        <v>210</v>
      </c>
      <c r="C320" s="121" t="s">
        <v>170</v>
      </c>
      <c r="D320" s="238" t="s">
        <v>211</v>
      </c>
      <c r="E320" s="100">
        <f t="shared" si="64"/>
        <v>0</v>
      </c>
      <c r="F320" s="100"/>
      <c r="G320" s="100"/>
      <c r="H320" s="100"/>
      <c r="I320" s="100"/>
      <c r="J320" s="100">
        <f t="shared" si="65"/>
        <v>0</v>
      </c>
      <c r="K320" s="100"/>
      <c r="L320" s="100"/>
      <c r="M320" s="100"/>
      <c r="N320" s="100"/>
      <c r="O320" s="100"/>
      <c r="P320" s="100">
        <f t="shared" si="66"/>
        <v>0</v>
      </c>
      <c r="Q320" s="789">
        <f t="shared" si="55"/>
        <v>0</v>
      </c>
      <c r="R320" s="3"/>
      <c r="S320" s="64"/>
      <c r="T320" s="64"/>
      <c r="U320" s="64"/>
      <c r="V320" s="64"/>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row>
    <row r="321" spans="1:66" ht="42" hidden="1">
      <c r="A321" s="121">
        <v>1614020</v>
      </c>
      <c r="B321" s="121" t="s">
        <v>973</v>
      </c>
      <c r="C321" s="121" t="s">
        <v>1324</v>
      </c>
      <c r="D321" s="238" t="s">
        <v>1034</v>
      </c>
      <c r="E321" s="100">
        <f t="shared" si="64"/>
        <v>0</v>
      </c>
      <c r="F321" s="100"/>
      <c r="G321" s="100"/>
      <c r="H321" s="100"/>
      <c r="I321" s="100"/>
      <c r="J321" s="100">
        <f t="shared" si="65"/>
        <v>0</v>
      </c>
      <c r="K321" s="100"/>
      <c r="L321" s="100"/>
      <c r="M321" s="100"/>
      <c r="N321" s="100"/>
      <c r="O321" s="100"/>
      <c r="P321" s="100">
        <f t="shared" si="66"/>
        <v>0</v>
      </c>
      <c r="Q321" s="789">
        <f t="shared" si="55"/>
        <v>0</v>
      </c>
      <c r="R321" s="3"/>
      <c r="S321" s="64"/>
      <c r="T321" s="64"/>
      <c r="U321" s="64"/>
      <c r="V321" s="64"/>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row>
    <row r="322" spans="1:66" ht="14" hidden="1">
      <c r="A322" s="121">
        <v>1614030</v>
      </c>
      <c r="B322" s="121" t="s">
        <v>974</v>
      </c>
      <c r="C322" s="121" t="s">
        <v>1087</v>
      </c>
      <c r="D322" s="238" t="s">
        <v>270</v>
      </c>
      <c r="E322" s="100">
        <f t="shared" si="64"/>
        <v>0</v>
      </c>
      <c r="F322" s="100"/>
      <c r="G322" s="100"/>
      <c r="H322" s="100"/>
      <c r="I322" s="100"/>
      <c r="J322" s="100">
        <f t="shared" si="65"/>
        <v>0</v>
      </c>
      <c r="K322" s="100"/>
      <c r="L322" s="100"/>
      <c r="M322" s="100"/>
      <c r="N322" s="100"/>
      <c r="O322" s="100"/>
      <c r="P322" s="100">
        <f t="shared" si="66"/>
        <v>0</v>
      </c>
      <c r="Q322" s="789">
        <f t="shared" si="55"/>
        <v>0</v>
      </c>
      <c r="R322" s="3"/>
      <c r="S322" s="64"/>
      <c r="T322" s="64"/>
      <c r="U322" s="64"/>
      <c r="V322" s="64"/>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row>
    <row r="323" spans="1:66" ht="28" hidden="1">
      <c r="A323" s="121">
        <v>1614040</v>
      </c>
      <c r="B323" s="121" t="s">
        <v>975</v>
      </c>
      <c r="C323" s="121" t="s">
        <v>1325</v>
      </c>
      <c r="D323" s="238" t="s">
        <v>648</v>
      </c>
      <c r="E323" s="100">
        <f t="shared" si="64"/>
        <v>0</v>
      </c>
      <c r="F323" s="100"/>
      <c r="G323" s="100"/>
      <c r="H323" s="100"/>
      <c r="I323" s="100"/>
      <c r="J323" s="100">
        <f t="shared" si="65"/>
        <v>0</v>
      </c>
      <c r="K323" s="100"/>
      <c r="L323" s="100"/>
      <c r="M323" s="100"/>
      <c r="N323" s="100"/>
      <c r="O323" s="100"/>
      <c r="P323" s="100">
        <f t="shared" si="66"/>
        <v>0</v>
      </c>
      <c r="Q323" s="789">
        <f t="shared" si="55"/>
        <v>0</v>
      </c>
      <c r="R323" s="3"/>
      <c r="S323" s="64"/>
      <c r="T323" s="64"/>
      <c r="U323" s="64"/>
      <c r="V323" s="64"/>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row>
    <row r="324" spans="1:66" ht="14" hidden="1">
      <c r="A324" s="121">
        <v>1614070</v>
      </c>
      <c r="B324" s="121" t="s">
        <v>977</v>
      </c>
      <c r="C324" s="121" t="s">
        <v>1075</v>
      </c>
      <c r="D324" s="238" t="s">
        <v>1312</v>
      </c>
      <c r="E324" s="103">
        <f t="shared" si="64"/>
        <v>0</v>
      </c>
      <c r="F324" s="103"/>
      <c r="G324" s="103"/>
      <c r="H324" s="103"/>
      <c r="I324" s="103"/>
      <c r="J324" s="103">
        <f t="shared" si="65"/>
        <v>0</v>
      </c>
      <c r="K324" s="103"/>
      <c r="L324" s="103"/>
      <c r="M324" s="103"/>
      <c r="N324" s="103"/>
      <c r="O324" s="103"/>
      <c r="P324" s="103">
        <f t="shared" si="66"/>
        <v>0</v>
      </c>
      <c r="Q324" s="789">
        <f t="shared" si="55"/>
        <v>0</v>
      </c>
      <c r="R324" s="3"/>
      <c r="S324" s="64"/>
      <c r="T324" s="64"/>
      <c r="U324" s="64"/>
      <c r="V324" s="64"/>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row>
    <row r="325" spans="1:66" ht="14" hidden="1">
      <c r="A325" s="121"/>
      <c r="B325" s="121"/>
      <c r="C325" s="121"/>
      <c r="D325" s="238" t="s">
        <v>598</v>
      </c>
      <c r="E325" s="103">
        <f t="shared" si="64"/>
        <v>0</v>
      </c>
      <c r="F325" s="103"/>
      <c r="G325" s="103"/>
      <c r="H325" s="103"/>
      <c r="I325" s="103"/>
      <c r="J325" s="103">
        <f t="shared" si="65"/>
        <v>0</v>
      </c>
      <c r="K325" s="103"/>
      <c r="L325" s="103"/>
      <c r="M325" s="103"/>
      <c r="N325" s="103"/>
      <c r="O325" s="103"/>
      <c r="P325" s="103">
        <f t="shared" si="66"/>
        <v>0</v>
      </c>
      <c r="Q325" s="789">
        <f t="shared" si="55"/>
        <v>0</v>
      </c>
      <c r="R325" s="3"/>
      <c r="S325" s="64"/>
      <c r="T325" s="64"/>
      <c r="U325" s="64"/>
      <c r="V325" s="64"/>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row>
    <row r="326" spans="1:66" ht="42" hidden="1">
      <c r="A326" s="121"/>
      <c r="B326" s="121"/>
      <c r="C326" s="121"/>
      <c r="D326" s="238" t="s">
        <v>534</v>
      </c>
      <c r="E326" s="103">
        <f t="shared" si="64"/>
        <v>0</v>
      </c>
      <c r="F326" s="103"/>
      <c r="G326" s="103"/>
      <c r="H326" s="103"/>
      <c r="I326" s="103"/>
      <c r="J326" s="103">
        <f t="shared" si="65"/>
        <v>0</v>
      </c>
      <c r="K326" s="103"/>
      <c r="L326" s="103"/>
      <c r="M326" s="103"/>
      <c r="N326" s="103"/>
      <c r="O326" s="103"/>
      <c r="P326" s="103">
        <f t="shared" si="66"/>
        <v>0</v>
      </c>
      <c r="Q326" s="789">
        <f t="shared" si="55"/>
        <v>0</v>
      </c>
      <c r="R326" s="3"/>
      <c r="S326" s="64"/>
      <c r="T326" s="64"/>
      <c r="U326" s="64"/>
      <c r="V326" s="64"/>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row>
    <row r="327" spans="1:66" ht="14" hidden="1">
      <c r="A327" s="121">
        <v>1617300</v>
      </c>
      <c r="B327" s="115" t="s">
        <v>271</v>
      </c>
      <c r="C327" s="115" t="s">
        <v>659</v>
      </c>
      <c r="D327" s="248" t="s">
        <v>272</v>
      </c>
      <c r="E327" s="105">
        <f>+F327+I327</f>
        <v>0</v>
      </c>
      <c r="F327" s="105"/>
      <c r="G327" s="105"/>
      <c r="H327" s="105"/>
      <c r="I327" s="105"/>
      <c r="J327" s="103">
        <f t="shared" si="65"/>
        <v>0</v>
      </c>
      <c r="K327" s="105"/>
      <c r="L327" s="105"/>
      <c r="M327" s="105"/>
      <c r="N327" s="105"/>
      <c r="O327" s="105">
        <f>1585400-1585400</f>
        <v>0</v>
      </c>
      <c r="P327" s="103">
        <f t="shared" si="66"/>
        <v>0</v>
      </c>
      <c r="Q327" s="789">
        <f t="shared" si="55"/>
        <v>0</v>
      </c>
      <c r="R327" s="3"/>
      <c r="S327" s="64"/>
      <c r="T327" s="64"/>
      <c r="U327" s="64"/>
      <c r="V327" s="64"/>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row>
    <row r="328" spans="1:66" ht="42" hidden="1">
      <c r="A328" s="121"/>
      <c r="B328" s="121"/>
      <c r="C328" s="121"/>
      <c r="D328" s="258" t="s">
        <v>478</v>
      </c>
      <c r="E328" s="103">
        <f>+F328+I328</f>
        <v>0</v>
      </c>
      <c r="F328" s="103"/>
      <c r="G328" s="103"/>
      <c r="H328" s="103"/>
      <c r="I328" s="103"/>
      <c r="J328" s="103"/>
      <c r="K328" s="103"/>
      <c r="L328" s="103"/>
      <c r="M328" s="103"/>
      <c r="N328" s="103"/>
      <c r="O328" s="103"/>
      <c r="P328" s="103">
        <f t="shared" si="66"/>
        <v>0</v>
      </c>
      <c r="Q328" s="789">
        <f t="shared" si="55"/>
        <v>0</v>
      </c>
      <c r="R328" s="3"/>
      <c r="S328" s="64"/>
      <c r="T328" s="64"/>
      <c r="U328" s="64"/>
      <c r="V328" s="64"/>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row>
    <row r="329" spans="1:66" ht="55.9" hidden="1" customHeight="1">
      <c r="A329" s="127" t="s">
        <v>980</v>
      </c>
      <c r="B329" s="127" t="s">
        <v>165</v>
      </c>
      <c r="C329" s="127" t="s">
        <v>1317</v>
      </c>
      <c r="D329" s="302" t="s">
        <v>520</v>
      </c>
      <c r="E329" s="272">
        <f>+F329+I329</f>
        <v>0</v>
      </c>
      <c r="F329" s="272"/>
      <c r="G329" s="272"/>
      <c r="H329" s="272"/>
      <c r="I329" s="272"/>
      <c r="J329" s="272">
        <f>+L329+O329</f>
        <v>0</v>
      </c>
      <c r="K329" s="272"/>
      <c r="L329" s="272"/>
      <c r="M329" s="272"/>
      <c r="N329" s="272"/>
      <c r="O329" s="272"/>
      <c r="P329" s="272">
        <f t="shared" si="66"/>
        <v>0</v>
      </c>
      <c r="Q329" s="789">
        <f t="shared" si="55"/>
        <v>0</v>
      </c>
      <c r="R329" s="3"/>
      <c r="S329" s="64"/>
      <c r="T329" s="64"/>
      <c r="U329" s="64"/>
      <c r="V329" s="64"/>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row>
    <row r="330" spans="1:66" ht="45" hidden="1" customHeight="1">
      <c r="A330" s="117" t="s">
        <v>319</v>
      </c>
      <c r="B330" s="117" t="s">
        <v>517</v>
      </c>
      <c r="C330" s="117" t="s">
        <v>979</v>
      </c>
      <c r="D330" s="248" t="s">
        <v>1197</v>
      </c>
      <c r="E330" s="104">
        <f>+F330+I330</f>
        <v>0</v>
      </c>
      <c r="F330" s="104"/>
      <c r="G330" s="104"/>
      <c r="H330" s="104"/>
      <c r="I330" s="104"/>
      <c r="J330" s="104">
        <f>+L330+O330</f>
        <v>0</v>
      </c>
      <c r="K330" s="104"/>
      <c r="L330" s="104"/>
      <c r="M330" s="104"/>
      <c r="N330" s="104"/>
      <c r="O330" s="104"/>
      <c r="P330" s="104">
        <f t="shared" ref="P330:P342" si="67">+E330+J330</f>
        <v>0</v>
      </c>
      <c r="Q330" s="789">
        <f t="shared" si="55"/>
        <v>0</v>
      </c>
      <c r="R330" s="3"/>
      <c r="S330" s="64"/>
      <c r="T330" s="64"/>
      <c r="U330" s="64"/>
      <c r="V330" s="64"/>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row>
    <row r="331" spans="1:66" ht="45" hidden="1" customHeight="1">
      <c r="A331" s="127">
        <v>1618311</v>
      </c>
      <c r="B331" s="127" t="s">
        <v>162</v>
      </c>
      <c r="C331" s="127" t="s">
        <v>660</v>
      </c>
      <c r="D331" s="238" t="s">
        <v>163</v>
      </c>
      <c r="E331" s="103"/>
      <c r="F331" s="103"/>
      <c r="G331" s="103"/>
      <c r="H331" s="103"/>
      <c r="I331" s="103"/>
      <c r="J331" s="103">
        <f>+L331+O331</f>
        <v>0</v>
      </c>
      <c r="K331" s="103">
        <f>700000-700000</f>
        <v>0</v>
      </c>
      <c r="L331" s="103">
        <f>700000-700000</f>
        <v>0</v>
      </c>
      <c r="M331" s="103"/>
      <c r="N331" s="103"/>
      <c r="O331" s="103"/>
      <c r="P331" s="103">
        <f t="shared" si="67"/>
        <v>0</v>
      </c>
      <c r="Q331" s="789">
        <f t="shared" si="55"/>
        <v>0</v>
      </c>
      <c r="R331" s="3"/>
      <c r="S331" s="64"/>
      <c r="T331" s="64"/>
      <c r="U331" s="64"/>
      <c r="V331" s="64"/>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row>
    <row r="332" spans="1:66" ht="45" hidden="1" customHeight="1">
      <c r="A332" s="121">
        <v>1618340</v>
      </c>
      <c r="B332" s="115" t="s">
        <v>1310</v>
      </c>
      <c r="C332" s="115" t="s">
        <v>1172</v>
      </c>
      <c r="D332" s="248" t="s">
        <v>221</v>
      </c>
      <c r="E332" s="104">
        <f>+F332+I332</f>
        <v>0</v>
      </c>
      <c r="F332" s="104"/>
      <c r="G332" s="104"/>
      <c r="H332" s="104"/>
      <c r="I332" s="104"/>
      <c r="J332" s="104">
        <f>+L332+O332</f>
        <v>0</v>
      </c>
      <c r="K332" s="104"/>
      <c r="L332" s="104"/>
      <c r="M332" s="104"/>
      <c r="N332" s="104"/>
      <c r="O332" s="104"/>
      <c r="P332" s="104">
        <f t="shared" si="67"/>
        <v>0</v>
      </c>
      <c r="Q332" s="789">
        <f t="shared" si="55"/>
        <v>0</v>
      </c>
      <c r="R332" s="3"/>
      <c r="S332" s="64"/>
      <c r="T332" s="64"/>
      <c r="U332" s="64"/>
      <c r="V332" s="64"/>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row>
    <row r="333" spans="1:66" ht="48.75" hidden="1" customHeight="1">
      <c r="A333" s="273" t="s">
        <v>1343</v>
      </c>
      <c r="B333" s="273" t="s">
        <v>1344</v>
      </c>
      <c r="C333" s="273"/>
      <c r="D333" s="317" t="s">
        <v>868</v>
      </c>
      <c r="E333" s="183">
        <f>+E339+E351+E353+E337+E338+E336+E350+E355+E347+E348+E349+E352+E354+E346+E335+E334</f>
        <v>0</v>
      </c>
      <c r="F333" s="183">
        <f t="shared" ref="F333:O333" si="68">+F339+F351+F353+F337+F338+F336+F350+F355+F347+F348+F349+F352+F354+F346+F335+F334</f>
        <v>0</v>
      </c>
      <c r="G333" s="183">
        <f t="shared" si="68"/>
        <v>0</v>
      </c>
      <c r="H333" s="183">
        <f t="shared" si="68"/>
        <v>0</v>
      </c>
      <c r="I333" s="183">
        <f t="shared" si="68"/>
        <v>0</v>
      </c>
      <c r="J333" s="183">
        <f t="shared" si="68"/>
        <v>0</v>
      </c>
      <c r="K333" s="183">
        <f t="shared" si="68"/>
        <v>0</v>
      </c>
      <c r="L333" s="183">
        <f t="shared" si="68"/>
        <v>0</v>
      </c>
      <c r="M333" s="183">
        <f t="shared" si="68"/>
        <v>0</v>
      </c>
      <c r="N333" s="183">
        <f t="shared" si="68"/>
        <v>0</v>
      </c>
      <c r="O333" s="183">
        <f t="shared" si="68"/>
        <v>0</v>
      </c>
      <c r="P333" s="183">
        <f t="shared" si="67"/>
        <v>0</v>
      </c>
      <c r="Q333" s="794">
        <f t="shared" si="55"/>
        <v>0</v>
      </c>
      <c r="R333" s="328"/>
      <c r="S333" s="328"/>
      <c r="T333" s="330"/>
      <c r="U333" s="64"/>
      <c r="V333" s="64"/>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row>
    <row r="334" spans="1:66" ht="96.75" hidden="1" customHeight="1">
      <c r="A334" s="115" t="s">
        <v>1412</v>
      </c>
      <c r="B334" s="222" t="s">
        <v>1413</v>
      </c>
      <c r="C334" s="127" t="s">
        <v>286</v>
      </c>
      <c r="D334" s="1" t="s">
        <v>1414</v>
      </c>
      <c r="E334" s="234">
        <f>+F334+I334</f>
        <v>0</v>
      </c>
      <c r="F334" s="234"/>
      <c r="G334" s="234"/>
      <c r="H334" s="234"/>
      <c r="I334" s="234"/>
      <c r="J334" s="132">
        <f>+L334+O334</f>
        <v>0</v>
      </c>
      <c r="K334" s="296"/>
      <c r="L334" s="296"/>
      <c r="M334" s="296"/>
      <c r="N334" s="296"/>
      <c r="O334" s="192"/>
      <c r="P334" s="192">
        <f>+E334+J334</f>
        <v>0</v>
      </c>
      <c r="Q334" s="794">
        <f t="shared" si="55"/>
        <v>0</v>
      </c>
      <c r="R334" s="328"/>
      <c r="S334" s="328"/>
      <c r="T334" s="330"/>
      <c r="U334" s="64"/>
      <c r="V334" s="64"/>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row>
    <row r="335" spans="1:66" ht="48.75" hidden="1" customHeight="1">
      <c r="A335" s="115" t="s">
        <v>425</v>
      </c>
      <c r="B335" s="222" t="s">
        <v>552</v>
      </c>
      <c r="C335" s="127" t="s">
        <v>286</v>
      </c>
      <c r="D335" s="1" t="s">
        <v>710</v>
      </c>
      <c r="E335" s="234">
        <f>+F335+I335</f>
        <v>0</v>
      </c>
      <c r="F335" s="234"/>
      <c r="G335" s="234"/>
      <c r="H335" s="234"/>
      <c r="I335" s="234"/>
      <c r="J335" s="132">
        <f>+L335+O335</f>
        <v>0</v>
      </c>
      <c r="K335" s="296"/>
      <c r="L335" s="296"/>
      <c r="M335" s="296"/>
      <c r="N335" s="296"/>
      <c r="O335" s="192"/>
      <c r="P335" s="192">
        <f>+E335+J335</f>
        <v>0</v>
      </c>
      <c r="Q335" s="794">
        <f t="shared" si="55"/>
        <v>0</v>
      </c>
      <c r="R335" s="328"/>
      <c r="S335" s="328"/>
      <c r="T335" s="330"/>
      <c r="U335" s="64"/>
      <c r="V335" s="64"/>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row>
    <row r="336" spans="1:66" ht="42" hidden="1">
      <c r="A336" s="115">
        <v>1916012</v>
      </c>
      <c r="B336" s="115" t="s">
        <v>158</v>
      </c>
      <c r="C336" s="115" t="s">
        <v>157</v>
      </c>
      <c r="D336" s="242" t="s">
        <v>159</v>
      </c>
      <c r="E336" s="131">
        <f t="shared" ref="E336:E343" si="69">+F336+I336</f>
        <v>0</v>
      </c>
      <c r="F336" s="131"/>
      <c r="G336" s="131"/>
      <c r="H336" s="131"/>
      <c r="I336" s="131"/>
      <c r="J336" s="105">
        <f>+L336+O336</f>
        <v>0</v>
      </c>
      <c r="K336" s="131"/>
      <c r="L336" s="131"/>
      <c r="M336" s="131"/>
      <c r="N336" s="131"/>
      <c r="O336" s="103"/>
      <c r="P336" s="103">
        <f t="shared" si="67"/>
        <v>0</v>
      </c>
      <c r="Q336" s="789">
        <f t="shared" si="55"/>
        <v>0</v>
      </c>
      <c r="R336" s="3"/>
      <c r="S336" s="64"/>
      <c r="T336" s="64"/>
      <c r="U336" s="64"/>
      <c r="V336" s="64"/>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row>
    <row r="337" spans="1:66" ht="28" hidden="1">
      <c r="A337" s="121">
        <v>1916040</v>
      </c>
      <c r="B337" s="121" t="s">
        <v>161</v>
      </c>
      <c r="C337" s="121" t="s">
        <v>160</v>
      </c>
      <c r="D337" s="225" t="s">
        <v>1004</v>
      </c>
      <c r="E337" s="103">
        <f t="shared" si="69"/>
        <v>0</v>
      </c>
      <c r="F337" s="103"/>
      <c r="G337" s="103"/>
      <c r="H337" s="103"/>
      <c r="I337" s="103"/>
      <c r="J337" s="100">
        <f>+L337+O337</f>
        <v>0</v>
      </c>
      <c r="K337" s="103"/>
      <c r="L337" s="103"/>
      <c r="M337" s="103"/>
      <c r="N337" s="103"/>
      <c r="O337" s="103"/>
      <c r="P337" s="103">
        <f t="shared" si="67"/>
        <v>0</v>
      </c>
      <c r="Q337" s="789">
        <f t="shared" si="55"/>
        <v>0</v>
      </c>
      <c r="R337" s="3"/>
      <c r="S337" s="64"/>
      <c r="T337" s="64"/>
      <c r="U337" s="64"/>
      <c r="V337" s="64"/>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row>
    <row r="338" spans="1:66" ht="14" hidden="1">
      <c r="A338" s="121">
        <v>1917300</v>
      </c>
      <c r="B338" s="121" t="s">
        <v>271</v>
      </c>
      <c r="C338" s="121" t="s">
        <v>659</v>
      </c>
      <c r="D338" s="224" t="s">
        <v>272</v>
      </c>
      <c r="E338" s="103">
        <f t="shared" si="69"/>
        <v>0</v>
      </c>
      <c r="F338" s="103"/>
      <c r="G338" s="135"/>
      <c r="H338" s="135"/>
      <c r="I338" s="135"/>
      <c r="J338" s="100">
        <f>+L338+O338</f>
        <v>0</v>
      </c>
      <c r="K338" s="100"/>
      <c r="L338" s="100"/>
      <c r="M338" s="100"/>
      <c r="N338" s="100"/>
      <c r="O338" s="103"/>
      <c r="P338" s="103">
        <f t="shared" si="67"/>
        <v>0</v>
      </c>
      <c r="Q338" s="789">
        <f t="shared" si="55"/>
        <v>0</v>
      </c>
      <c r="R338" s="3"/>
      <c r="S338" s="64"/>
      <c r="T338" s="64"/>
      <c r="U338" s="64"/>
      <c r="V338" s="64"/>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row>
    <row r="339" spans="1:66" ht="28" hidden="1">
      <c r="A339" s="127">
        <v>1917440</v>
      </c>
      <c r="B339" s="127" t="s">
        <v>506</v>
      </c>
      <c r="C339" s="127" t="s">
        <v>1316</v>
      </c>
      <c r="D339" s="224" t="s">
        <v>867</v>
      </c>
      <c r="E339" s="103">
        <f t="shared" si="69"/>
        <v>0</v>
      </c>
      <c r="F339" s="103"/>
      <c r="G339" s="103"/>
      <c r="H339" s="103"/>
      <c r="I339" s="103"/>
      <c r="J339" s="103">
        <f t="shared" ref="J339:J353" si="70">+L339+O339</f>
        <v>0</v>
      </c>
      <c r="K339" s="103"/>
      <c r="L339" s="103"/>
      <c r="M339" s="103"/>
      <c r="N339" s="103"/>
      <c r="O339" s="103"/>
      <c r="P339" s="103">
        <f t="shared" si="67"/>
        <v>0</v>
      </c>
      <c r="Q339" s="789">
        <f t="shared" si="55"/>
        <v>0</v>
      </c>
      <c r="R339" s="3"/>
      <c r="S339" s="64"/>
      <c r="T339" s="64"/>
      <c r="U339" s="64"/>
      <c r="V339" s="64"/>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row>
    <row r="340" spans="1:66" ht="14" hidden="1">
      <c r="A340" s="115"/>
      <c r="B340" s="121"/>
      <c r="C340" s="121"/>
      <c r="D340" s="246" t="s">
        <v>380</v>
      </c>
      <c r="E340" s="103">
        <f t="shared" si="69"/>
        <v>0</v>
      </c>
      <c r="F340" s="103"/>
      <c r="G340" s="103"/>
      <c r="H340" s="103"/>
      <c r="I340" s="103"/>
      <c r="J340" s="103">
        <f t="shared" si="70"/>
        <v>0</v>
      </c>
      <c r="K340" s="103"/>
      <c r="L340" s="103"/>
      <c r="M340" s="103"/>
      <c r="N340" s="103"/>
      <c r="O340" s="103"/>
      <c r="P340" s="103">
        <f t="shared" si="67"/>
        <v>0</v>
      </c>
      <c r="Q340" s="789">
        <f t="shared" si="55"/>
        <v>0</v>
      </c>
      <c r="R340" s="3"/>
      <c r="S340" s="64"/>
      <c r="T340" s="64"/>
      <c r="U340" s="64"/>
      <c r="V340" s="64"/>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row>
    <row r="341" spans="1:66" ht="84" hidden="1">
      <c r="A341" s="119"/>
      <c r="B341" s="121"/>
      <c r="C341" s="121"/>
      <c r="D341" s="277" t="s">
        <v>382</v>
      </c>
      <c r="E341" s="103">
        <f t="shared" si="69"/>
        <v>0</v>
      </c>
      <c r="F341" s="103"/>
      <c r="G341" s="103"/>
      <c r="H341" s="103"/>
      <c r="I341" s="103"/>
      <c r="J341" s="103">
        <f t="shared" si="70"/>
        <v>0</v>
      </c>
      <c r="K341" s="103"/>
      <c r="L341" s="103"/>
      <c r="M341" s="103"/>
      <c r="N341" s="103"/>
      <c r="O341" s="103"/>
      <c r="P341" s="103">
        <f t="shared" si="67"/>
        <v>0</v>
      </c>
      <c r="Q341" s="789">
        <f t="shared" si="55"/>
        <v>0</v>
      </c>
      <c r="R341" s="3"/>
      <c r="S341" s="64"/>
      <c r="T341" s="64"/>
      <c r="U341" s="64"/>
      <c r="V341" s="64"/>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row>
    <row r="342" spans="1:66" ht="28" hidden="1">
      <c r="A342" s="119"/>
      <c r="B342" s="121"/>
      <c r="C342" s="121"/>
      <c r="D342" s="246" t="s">
        <v>383</v>
      </c>
      <c r="E342" s="103">
        <f t="shared" si="69"/>
        <v>0</v>
      </c>
      <c r="F342" s="103"/>
      <c r="G342" s="103"/>
      <c r="H342" s="103"/>
      <c r="I342" s="103"/>
      <c r="J342" s="103">
        <f t="shared" si="70"/>
        <v>0</v>
      </c>
      <c r="K342" s="103"/>
      <c r="L342" s="103"/>
      <c r="M342" s="103"/>
      <c r="N342" s="103"/>
      <c r="O342" s="103"/>
      <c r="P342" s="103">
        <f t="shared" si="67"/>
        <v>0</v>
      </c>
      <c r="Q342" s="789">
        <f t="shared" si="55"/>
        <v>0</v>
      </c>
      <c r="R342" s="3"/>
      <c r="S342" s="64"/>
      <c r="T342" s="64"/>
      <c r="U342" s="64"/>
      <c r="V342" s="64"/>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row>
    <row r="343" spans="1:66" ht="14" hidden="1">
      <c r="A343" s="119"/>
      <c r="B343" s="119"/>
      <c r="C343" s="119"/>
      <c r="D343" s="238" t="s">
        <v>1392</v>
      </c>
      <c r="E343" s="103">
        <f t="shared" si="69"/>
        <v>0</v>
      </c>
      <c r="F343" s="103"/>
      <c r="G343" s="103"/>
      <c r="H343" s="103"/>
      <c r="I343" s="103"/>
      <c r="J343" s="103"/>
      <c r="K343" s="103"/>
      <c r="L343" s="103"/>
      <c r="M343" s="103"/>
      <c r="N343" s="103"/>
      <c r="O343" s="103"/>
      <c r="P343" s="103"/>
      <c r="Q343" s="789">
        <f t="shared" si="55"/>
        <v>0</v>
      </c>
      <c r="R343" s="3"/>
      <c r="S343" s="64"/>
      <c r="T343" s="64"/>
      <c r="U343" s="64"/>
      <c r="V343" s="64"/>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row>
    <row r="344" spans="1:66" ht="42" hidden="1">
      <c r="A344" s="119"/>
      <c r="B344" s="119"/>
      <c r="C344" s="119"/>
      <c r="D344" s="224" t="s">
        <v>268</v>
      </c>
      <c r="E344" s="109">
        <f t="shared" ref="E344:E353" si="71">+F344+I344</f>
        <v>0</v>
      </c>
      <c r="F344" s="109"/>
      <c r="G344" s="109"/>
      <c r="H344" s="109"/>
      <c r="I344" s="109"/>
      <c r="J344" s="105">
        <f t="shared" si="70"/>
        <v>0</v>
      </c>
      <c r="K344" s="105"/>
      <c r="L344" s="105"/>
      <c r="M344" s="105"/>
      <c r="N344" s="105"/>
      <c r="O344" s="105"/>
      <c r="P344" s="105">
        <f t="shared" ref="P344:P355" si="72">+E344+J344</f>
        <v>0</v>
      </c>
      <c r="Q344" s="789">
        <f t="shared" si="55"/>
        <v>0</v>
      </c>
      <c r="R344" s="3"/>
      <c r="S344" s="64"/>
      <c r="T344" s="64"/>
      <c r="U344" s="64"/>
      <c r="V344" s="64"/>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row>
    <row r="345" spans="1:66" ht="56" hidden="1">
      <c r="A345" s="119"/>
      <c r="B345" s="119"/>
      <c r="C345" s="119"/>
      <c r="D345" s="224" t="s">
        <v>937</v>
      </c>
      <c r="E345" s="109">
        <f t="shared" si="71"/>
        <v>0</v>
      </c>
      <c r="F345" s="109"/>
      <c r="G345" s="109"/>
      <c r="H345" s="109"/>
      <c r="I345" s="109"/>
      <c r="J345" s="105">
        <f t="shared" si="70"/>
        <v>0</v>
      </c>
      <c r="K345" s="105"/>
      <c r="L345" s="105"/>
      <c r="M345" s="105"/>
      <c r="N345" s="105"/>
      <c r="O345" s="105"/>
      <c r="P345" s="105">
        <f t="shared" si="72"/>
        <v>0</v>
      </c>
      <c r="Q345" s="789">
        <f>+P345</f>
        <v>0</v>
      </c>
      <c r="R345" s="3"/>
      <c r="S345" s="64"/>
      <c r="T345" s="64"/>
      <c r="U345" s="64"/>
      <c r="V345" s="64"/>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row>
    <row r="346" spans="1:66" ht="33.75" hidden="1" customHeight="1">
      <c r="A346" s="127" t="s">
        <v>179</v>
      </c>
      <c r="B346" s="127" t="s">
        <v>1292</v>
      </c>
      <c r="C346" s="127" t="s">
        <v>180</v>
      </c>
      <c r="D346" s="1" t="s">
        <v>1295</v>
      </c>
      <c r="E346" s="296">
        <f>+F346+I346</f>
        <v>0</v>
      </c>
      <c r="F346" s="296"/>
      <c r="G346" s="296"/>
      <c r="H346" s="296"/>
      <c r="I346" s="296"/>
      <c r="J346" s="296">
        <f>+L346+O346</f>
        <v>0</v>
      </c>
      <c r="K346" s="296">
        <f>115624.2-115624.2</f>
        <v>0</v>
      </c>
      <c r="L346" s="296"/>
      <c r="M346" s="296"/>
      <c r="N346" s="296"/>
      <c r="O346" s="296">
        <f>269640.75-115624.2-125275.63-28740.92</f>
        <v>0</v>
      </c>
      <c r="P346" s="296">
        <f>+E346+J346</f>
        <v>0</v>
      </c>
      <c r="Q346" s="789">
        <f>+P346</f>
        <v>0</v>
      </c>
      <c r="R346" s="3"/>
      <c r="S346" s="64"/>
      <c r="T346" s="64"/>
      <c r="U346" s="64"/>
      <c r="V346" s="64"/>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row>
    <row r="347" spans="1:66" ht="71.25" hidden="1" customHeight="1">
      <c r="A347" s="127" t="s">
        <v>1450</v>
      </c>
      <c r="B347" s="117" t="s">
        <v>1462</v>
      </c>
      <c r="C347" s="127" t="s">
        <v>1316</v>
      </c>
      <c r="D347" s="1" t="s">
        <v>711</v>
      </c>
      <c r="E347" s="132">
        <f t="shared" si="71"/>
        <v>0</v>
      </c>
      <c r="F347" s="132"/>
      <c r="G347" s="132"/>
      <c r="H347" s="132"/>
      <c r="I347" s="132"/>
      <c r="J347" s="132">
        <f t="shared" si="70"/>
        <v>0</v>
      </c>
      <c r="K347" s="132">
        <f>115624.2-115624.2</f>
        <v>0</v>
      </c>
      <c r="L347" s="132"/>
      <c r="M347" s="132"/>
      <c r="N347" s="132"/>
      <c r="O347" s="132">
        <f>269640.75-115624.2-125275.63-28740.92</f>
        <v>0</v>
      </c>
      <c r="P347" s="132">
        <f t="shared" si="72"/>
        <v>0</v>
      </c>
      <c r="Q347" s="789">
        <f>+P347</f>
        <v>0</v>
      </c>
      <c r="R347" s="3"/>
      <c r="S347" s="64"/>
      <c r="T347" s="64"/>
      <c r="U347" s="64"/>
      <c r="V347" s="64"/>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row>
    <row r="348" spans="1:66" ht="96" hidden="1" customHeight="1">
      <c r="A348" s="127" t="s">
        <v>793</v>
      </c>
      <c r="B348" s="117" t="s">
        <v>1463</v>
      </c>
      <c r="C348" s="127" t="s">
        <v>1316</v>
      </c>
      <c r="D348" s="1" t="s">
        <v>1098</v>
      </c>
      <c r="E348" s="132">
        <f t="shared" si="71"/>
        <v>0</v>
      </c>
      <c r="F348" s="234"/>
      <c r="G348" s="234"/>
      <c r="H348" s="234"/>
      <c r="I348" s="132"/>
      <c r="J348" s="132">
        <f t="shared" si="70"/>
        <v>0</v>
      </c>
      <c r="K348" s="132"/>
      <c r="L348" s="132"/>
      <c r="M348" s="132"/>
      <c r="N348" s="132"/>
      <c r="O348" s="105"/>
      <c r="P348" s="132">
        <f>+E348+J348</f>
        <v>0</v>
      </c>
      <c r="Q348" s="794">
        <f>+P348</f>
        <v>0</v>
      </c>
      <c r="R348" s="326"/>
      <c r="S348" s="328"/>
      <c r="T348" s="330"/>
      <c r="U348" s="64"/>
      <c r="V348" s="64"/>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row>
    <row r="349" spans="1:66" ht="96" hidden="1" customHeight="1">
      <c r="A349" s="121" t="s">
        <v>639</v>
      </c>
      <c r="B349" s="115" t="s">
        <v>640</v>
      </c>
      <c r="C349" s="121" t="s">
        <v>985</v>
      </c>
      <c r="D349" s="224" t="s">
        <v>984</v>
      </c>
      <c r="E349" s="132">
        <f t="shared" si="71"/>
        <v>0</v>
      </c>
      <c r="F349" s="109"/>
      <c r="G349" s="109"/>
      <c r="H349" s="109"/>
      <c r="I349" s="132"/>
      <c r="J349" s="105">
        <f>+L349+O349</f>
        <v>0</v>
      </c>
      <c r="K349" s="105"/>
      <c r="L349" s="105"/>
      <c r="M349" s="105"/>
      <c r="N349" s="105"/>
      <c r="O349" s="105"/>
      <c r="P349" s="105">
        <f>+E349+J349</f>
        <v>0</v>
      </c>
      <c r="Q349" s="794">
        <f t="shared" ref="Q349:Q356" si="73">+P349</f>
        <v>0</v>
      </c>
      <c r="R349" s="3"/>
      <c r="S349" s="64"/>
      <c r="T349" s="64"/>
      <c r="U349" s="64"/>
      <c r="V349" s="64"/>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row>
    <row r="350" spans="1:66" ht="103.5" hidden="1" customHeight="1">
      <c r="A350" s="121">
        <v>1917464</v>
      </c>
      <c r="B350" s="121" t="s">
        <v>507</v>
      </c>
      <c r="C350" s="121" t="s">
        <v>1105</v>
      </c>
      <c r="D350" s="224" t="s">
        <v>873</v>
      </c>
      <c r="E350" s="109">
        <f t="shared" si="71"/>
        <v>0</v>
      </c>
      <c r="F350" s="109"/>
      <c r="G350" s="109"/>
      <c r="H350" s="109"/>
      <c r="I350" s="109"/>
      <c r="J350" s="105">
        <f t="shared" si="70"/>
        <v>0</v>
      </c>
      <c r="K350" s="105"/>
      <c r="L350" s="105"/>
      <c r="M350" s="105"/>
      <c r="N350" s="105"/>
      <c r="O350" s="105"/>
      <c r="P350" s="105">
        <f t="shared" si="72"/>
        <v>0</v>
      </c>
      <c r="Q350" s="789">
        <f t="shared" si="73"/>
        <v>0</v>
      </c>
      <c r="R350" s="3"/>
      <c r="S350" s="64"/>
      <c r="T350" s="64"/>
      <c r="U350" s="64"/>
      <c r="V350" s="64"/>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row>
    <row r="351" spans="1:66" ht="84" hidden="1">
      <c r="A351" s="121">
        <v>1917464</v>
      </c>
      <c r="B351" s="121" t="s">
        <v>507</v>
      </c>
      <c r="C351" s="121" t="s">
        <v>1105</v>
      </c>
      <c r="D351" s="224" t="s">
        <v>873</v>
      </c>
      <c r="E351" s="109">
        <f>+F351+I351</f>
        <v>0</v>
      </c>
      <c r="F351" s="109"/>
      <c r="G351" s="109"/>
      <c r="H351" s="109"/>
      <c r="I351" s="109"/>
      <c r="J351" s="105">
        <f>+L351+O351</f>
        <v>0</v>
      </c>
      <c r="K351" s="105"/>
      <c r="L351" s="105"/>
      <c r="M351" s="105"/>
      <c r="N351" s="105"/>
      <c r="O351" s="105"/>
      <c r="P351" s="105">
        <f>+E351+J351</f>
        <v>0</v>
      </c>
      <c r="Q351" s="789">
        <f t="shared" si="73"/>
        <v>0</v>
      </c>
      <c r="R351" s="3"/>
      <c r="S351" s="64"/>
      <c r="T351" s="64"/>
      <c r="U351" s="64"/>
      <c r="V351" s="64"/>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row>
    <row r="352" spans="1:66" ht="43.5" hidden="1" customHeight="1">
      <c r="A352" s="115" t="s">
        <v>364</v>
      </c>
      <c r="B352" s="115" t="s">
        <v>1161</v>
      </c>
      <c r="C352" s="115" t="s">
        <v>1160</v>
      </c>
      <c r="D352" s="248" t="s">
        <v>1076</v>
      </c>
      <c r="E352" s="104">
        <f>+F352+I352</f>
        <v>0</v>
      </c>
      <c r="F352" s="104"/>
      <c r="G352" s="104"/>
      <c r="H352" s="104"/>
      <c r="I352" s="104"/>
      <c r="J352" s="104">
        <f>+L352+O352</f>
        <v>0</v>
      </c>
      <c r="K352" s="104">
        <f>15000000-15000000</f>
        <v>0</v>
      </c>
      <c r="L352" s="104"/>
      <c r="M352" s="104"/>
      <c r="N352" s="104"/>
      <c r="O352" s="104">
        <f>15000000-15000000</f>
        <v>0</v>
      </c>
      <c r="P352" s="104">
        <f>+E352+J352</f>
        <v>0</v>
      </c>
      <c r="Q352" s="789">
        <f t="shared" si="73"/>
        <v>0</v>
      </c>
      <c r="R352" s="3"/>
      <c r="S352" s="64"/>
      <c r="T352" s="64"/>
      <c r="U352" s="64"/>
      <c r="V352" s="64"/>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row>
    <row r="353" spans="1:66" ht="14" hidden="1">
      <c r="A353" s="115">
        <v>1917690</v>
      </c>
      <c r="B353" s="115" t="s">
        <v>1163</v>
      </c>
      <c r="C353" s="115" t="s">
        <v>580</v>
      </c>
      <c r="D353" s="248" t="s">
        <v>855</v>
      </c>
      <c r="E353" s="104">
        <f t="shared" si="71"/>
        <v>0</v>
      </c>
      <c r="F353" s="104"/>
      <c r="G353" s="104"/>
      <c r="H353" s="104"/>
      <c r="I353" s="104"/>
      <c r="J353" s="104">
        <f t="shared" si="70"/>
        <v>0</v>
      </c>
      <c r="K353" s="104"/>
      <c r="L353" s="104"/>
      <c r="M353" s="104"/>
      <c r="N353" s="104"/>
      <c r="O353" s="104"/>
      <c r="P353" s="104">
        <f t="shared" si="72"/>
        <v>0</v>
      </c>
      <c r="Q353" s="789">
        <f t="shared" si="73"/>
        <v>0</v>
      </c>
      <c r="R353" s="3"/>
      <c r="S353" s="64"/>
      <c r="T353" s="64"/>
      <c r="U353" s="64"/>
      <c r="V353" s="64"/>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row>
    <row r="354" spans="1:66" ht="148.5" hidden="1" customHeight="1">
      <c r="A354" s="121" t="s">
        <v>150</v>
      </c>
      <c r="B354" s="121" t="s">
        <v>151</v>
      </c>
      <c r="C354" s="121" t="s">
        <v>1025</v>
      </c>
      <c r="D354" s="322" t="s">
        <v>670</v>
      </c>
      <c r="E354" s="132">
        <f>+F354+I354</f>
        <v>0</v>
      </c>
      <c r="F354" s="132"/>
      <c r="G354" s="132"/>
      <c r="H354" s="132"/>
      <c r="I354" s="132"/>
      <c r="J354" s="105">
        <f>+L354+O354</f>
        <v>0</v>
      </c>
      <c r="K354" s="105"/>
      <c r="L354" s="105"/>
      <c r="M354" s="105"/>
      <c r="N354" s="105"/>
      <c r="O354" s="105"/>
      <c r="P354" s="105">
        <f>+E354+J354</f>
        <v>0</v>
      </c>
      <c r="Q354" s="789">
        <f t="shared" si="73"/>
        <v>0</v>
      </c>
      <c r="R354" s="3"/>
      <c r="S354" s="64"/>
      <c r="T354" s="64"/>
      <c r="U354" s="64"/>
      <c r="V354" s="64"/>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row>
    <row r="355" spans="1:66" ht="62.25" hidden="1" customHeight="1">
      <c r="A355" s="121">
        <v>1919800</v>
      </c>
      <c r="B355" s="121" t="s">
        <v>90</v>
      </c>
      <c r="C355" s="121" t="s">
        <v>906</v>
      </c>
      <c r="D355" s="253" t="s">
        <v>146</v>
      </c>
      <c r="E355" s="132">
        <f>+F355+I355</f>
        <v>0</v>
      </c>
      <c r="F355" s="132"/>
      <c r="G355" s="132"/>
      <c r="H355" s="132"/>
      <c r="I355" s="132"/>
      <c r="J355" s="105">
        <f>+L355+O355</f>
        <v>0</v>
      </c>
      <c r="K355" s="105"/>
      <c r="L355" s="105"/>
      <c r="M355" s="105"/>
      <c r="N355" s="105"/>
      <c r="O355" s="105"/>
      <c r="P355" s="105">
        <f t="shared" si="72"/>
        <v>0</v>
      </c>
      <c r="Q355" s="789">
        <f t="shared" si="73"/>
        <v>0</v>
      </c>
      <c r="R355" s="3"/>
      <c r="S355" s="64"/>
      <c r="T355" s="64"/>
      <c r="U355" s="64"/>
      <c r="V355" s="64"/>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row>
    <row r="356" spans="1:66" ht="69.650000000000006" hidden="1" customHeight="1">
      <c r="A356" s="127">
        <v>2313131</v>
      </c>
      <c r="B356" s="127" t="s">
        <v>226</v>
      </c>
      <c r="C356" s="127" t="s">
        <v>1074</v>
      </c>
      <c r="D356" s="243" t="s">
        <v>677</v>
      </c>
      <c r="E356" s="192">
        <f>+F356+I356</f>
        <v>0</v>
      </c>
      <c r="F356" s="192"/>
      <c r="G356" s="183"/>
      <c r="H356" s="183"/>
      <c r="I356" s="183"/>
      <c r="J356" s="192">
        <f>+L356+O356</f>
        <v>0</v>
      </c>
      <c r="K356" s="183"/>
      <c r="L356" s="183"/>
      <c r="M356" s="183"/>
      <c r="N356" s="183"/>
      <c r="O356" s="183"/>
      <c r="P356" s="192">
        <f t="shared" ref="P356:P368" si="74">+E356+J356</f>
        <v>0</v>
      </c>
      <c r="Q356" s="789">
        <f t="shared" si="73"/>
        <v>0</v>
      </c>
      <c r="R356" s="326"/>
      <c r="S356" s="328"/>
      <c r="T356" s="330"/>
      <c r="U356" s="64"/>
      <c r="V356" s="64"/>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row>
    <row r="357" spans="1:66" ht="14" hidden="1">
      <c r="A357" s="121"/>
      <c r="B357" s="121"/>
      <c r="C357" s="121"/>
      <c r="D357" s="238" t="s">
        <v>1392</v>
      </c>
      <c r="E357" s="103"/>
      <c r="F357" s="103"/>
      <c r="G357" s="102"/>
      <c r="H357" s="102"/>
      <c r="I357" s="102"/>
      <c r="J357" s="103"/>
      <c r="K357" s="102"/>
      <c r="L357" s="102"/>
      <c r="M357" s="102"/>
      <c r="N357" s="102"/>
      <c r="O357" s="102"/>
      <c r="P357" s="103">
        <f t="shared" si="74"/>
        <v>0</v>
      </c>
      <c r="Q357" s="789">
        <f t="shared" ref="Q357:Q370" si="75">+P357</f>
        <v>0</v>
      </c>
      <c r="R357" s="3"/>
      <c r="S357" s="64"/>
      <c r="T357" s="64"/>
      <c r="U357" s="64"/>
      <c r="V357" s="64"/>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row>
    <row r="358" spans="1:66" ht="28" hidden="1">
      <c r="A358" s="121"/>
      <c r="B358" s="121"/>
      <c r="C358" s="121"/>
      <c r="D358" s="238" t="s">
        <v>596</v>
      </c>
      <c r="E358" s="103">
        <f t="shared" ref="E358:E368" si="76">+F358+I358</f>
        <v>0</v>
      </c>
      <c r="F358" s="192"/>
      <c r="G358" s="102"/>
      <c r="H358" s="102"/>
      <c r="I358" s="102"/>
      <c r="J358" s="103"/>
      <c r="K358" s="102"/>
      <c r="L358" s="102"/>
      <c r="M358" s="102"/>
      <c r="N358" s="102"/>
      <c r="O358" s="102"/>
      <c r="P358" s="103">
        <f t="shared" si="74"/>
        <v>0</v>
      </c>
      <c r="Q358" s="789">
        <f t="shared" si="75"/>
        <v>0</v>
      </c>
      <c r="R358" s="3"/>
      <c r="S358" s="64"/>
      <c r="T358" s="64"/>
      <c r="U358" s="64"/>
      <c r="V358" s="64"/>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row>
    <row r="359" spans="1:66" ht="31" hidden="1">
      <c r="A359" s="127" t="s">
        <v>1282</v>
      </c>
      <c r="B359" s="127" t="s">
        <v>1283</v>
      </c>
      <c r="C359" s="127" t="s">
        <v>1284</v>
      </c>
      <c r="D359" s="243" t="s">
        <v>1285</v>
      </c>
      <c r="E359" s="192">
        <f>+F359+I359</f>
        <v>0</v>
      </c>
      <c r="F359" s="192">
        <f>1348000-1348000</f>
        <v>0</v>
      </c>
      <c r="G359" s="183"/>
      <c r="H359" s="183"/>
      <c r="I359" s="183"/>
      <c r="J359" s="192">
        <f>+L359+O359</f>
        <v>0</v>
      </c>
      <c r="K359" s="183"/>
      <c r="L359" s="183"/>
      <c r="M359" s="183"/>
      <c r="N359" s="183"/>
      <c r="O359" s="183"/>
      <c r="P359" s="192">
        <f>+E359+J359</f>
        <v>0</v>
      </c>
      <c r="Q359" s="789">
        <f t="shared" si="75"/>
        <v>0</v>
      </c>
      <c r="R359" s="3"/>
      <c r="S359" s="64"/>
      <c r="T359" s="64"/>
      <c r="U359" s="64"/>
      <c r="V359" s="64"/>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row>
    <row r="360" spans="1:66" s="48" customFormat="1" ht="73.5" hidden="1" customHeight="1">
      <c r="A360" s="127" t="s">
        <v>1055</v>
      </c>
      <c r="B360" s="127" t="s">
        <v>647</v>
      </c>
      <c r="C360" s="127" t="s">
        <v>1347</v>
      </c>
      <c r="D360" s="243" t="s">
        <v>357</v>
      </c>
      <c r="E360" s="192">
        <f t="shared" si="76"/>
        <v>0</v>
      </c>
      <c r="F360" s="192">
        <f>136000-136000</f>
        <v>0</v>
      </c>
      <c r="G360" s="192"/>
      <c r="H360" s="192"/>
      <c r="I360" s="183"/>
      <c r="J360" s="192">
        <f>+L360+O360</f>
        <v>0</v>
      </c>
      <c r="K360" s="192">
        <f>864000-864000</f>
        <v>0</v>
      </c>
      <c r="L360" s="192"/>
      <c r="M360" s="183"/>
      <c r="N360" s="183"/>
      <c r="O360" s="192">
        <f>864000-864000</f>
        <v>0</v>
      </c>
      <c r="P360" s="192">
        <f t="shared" si="74"/>
        <v>0</v>
      </c>
      <c r="Q360" s="789">
        <f t="shared" si="75"/>
        <v>0</v>
      </c>
      <c r="R360" s="357"/>
      <c r="S360" s="358"/>
      <c r="T360" s="359"/>
      <c r="U360" s="360"/>
      <c r="V360" s="360"/>
    </row>
    <row r="361" spans="1:66" ht="59.25" hidden="1" customHeight="1">
      <c r="A361" s="127">
        <v>2314070</v>
      </c>
      <c r="B361" s="127" t="s">
        <v>977</v>
      </c>
      <c r="C361" s="127" t="s">
        <v>1075</v>
      </c>
      <c r="D361" s="243" t="s">
        <v>1312</v>
      </c>
      <c r="E361" s="192">
        <f t="shared" si="76"/>
        <v>0</v>
      </c>
      <c r="F361" s="192"/>
      <c r="G361" s="192"/>
      <c r="H361" s="192"/>
      <c r="I361" s="183"/>
      <c r="J361" s="300">
        <f>+L361+O361</f>
        <v>0</v>
      </c>
      <c r="K361" s="192"/>
      <c r="L361" s="323"/>
      <c r="M361" s="323"/>
      <c r="N361" s="323"/>
      <c r="O361" s="192"/>
      <c r="P361" s="300">
        <f t="shared" si="74"/>
        <v>0</v>
      </c>
      <c r="Q361" s="789">
        <f t="shared" si="75"/>
        <v>0</v>
      </c>
      <c r="R361" s="326"/>
      <c r="S361" s="328"/>
      <c r="T361" s="330"/>
      <c r="U361" s="64"/>
      <c r="V361" s="64"/>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row>
    <row r="362" spans="1:66" ht="59.25" hidden="1" customHeight="1">
      <c r="A362" s="127" t="s">
        <v>1297</v>
      </c>
      <c r="B362" s="127" t="s">
        <v>1161</v>
      </c>
      <c r="C362" s="219" t="s">
        <v>1160</v>
      </c>
      <c r="D362" s="224" t="s">
        <v>1076</v>
      </c>
      <c r="E362" s="192">
        <f>+F362+I362</f>
        <v>0</v>
      </c>
      <c r="F362" s="192"/>
      <c r="G362" s="192"/>
      <c r="H362" s="192"/>
      <c r="I362" s="192"/>
      <c r="J362" s="192">
        <f>+L362+O362</f>
        <v>0</v>
      </c>
      <c r="K362" s="192"/>
      <c r="L362" s="192"/>
      <c r="M362" s="192"/>
      <c r="N362" s="192"/>
      <c r="O362" s="192"/>
      <c r="P362" s="192">
        <f>+E362+J362</f>
        <v>0</v>
      </c>
      <c r="Q362" s="789">
        <f t="shared" si="75"/>
        <v>0</v>
      </c>
      <c r="R362" s="326"/>
      <c r="S362" s="328"/>
      <c r="T362" s="330"/>
      <c r="U362" s="64"/>
      <c r="V362" s="64"/>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row>
    <row r="363" spans="1:66" ht="42" hidden="1">
      <c r="A363" s="122"/>
      <c r="B363" s="121"/>
      <c r="C363" s="121"/>
      <c r="D363" s="238" t="s">
        <v>850</v>
      </c>
      <c r="E363" s="103">
        <f t="shared" si="76"/>
        <v>0</v>
      </c>
      <c r="F363" s="103"/>
      <c r="G363" s="103"/>
      <c r="H363" s="103"/>
      <c r="I363" s="103"/>
      <c r="J363" s="103"/>
      <c r="K363" s="103"/>
      <c r="L363" s="103"/>
      <c r="M363" s="103"/>
      <c r="N363" s="103"/>
      <c r="O363" s="103"/>
      <c r="P363" s="103">
        <f t="shared" si="74"/>
        <v>0</v>
      </c>
      <c r="Q363" s="789">
        <f t="shared" si="75"/>
        <v>0</v>
      </c>
      <c r="R363" s="3"/>
      <c r="S363" s="64"/>
      <c r="T363" s="64"/>
      <c r="U363" s="64"/>
      <c r="V363" s="64"/>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row>
    <row r="364" spans="1:66" ht="56" hidden="1">
      <c r="A364" s="121">
        <v>2317700</v>
      </c>
      <c r="B364" s="121" t="s">
        <v>1395</v>
      </c>
      <c r="C364" s="121" t="s">
        <v>856</v>
      </c>
      <c r="D364" s="238" t="s">
        <v>862</v>
      </c>
      <c r="E364" s="103">
        <f t="shared" si="76"/>
        <v>0</v>
      </c>
      <c r="F364" s="103"/>
      <c r="G364" s="135"/>
      <c r="H364" s="135"/>
      <c r="I364" s="135"/>
      <c r="J364" s="100">
        <f>+L364+O364</f>
        <v>0</v>
      </c>
      <c r="K364" s="100"/>
      <c r="L364" s="100"/>
      <c r="M364" s="100"/>
      <c r="N364" s="100"/>
      <c r="O364" s="100"/>
      <c r="P364" s="100">
        <f t="shared" si="74"/>
        <v>0</v>
      </c>
      <c r="Q364" s="789">
        <f t="shared" si="75"/>
        <v>0</v>
      </c>
      <c r="R364" s="3"/>
      <c r="S364" s="64"/>
      <c r="T364" s="64"/>
      <c r="U364" s="64"/>
      <c r="V364" s="64"/>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row>
    <row r="365" spans="1:66" ht="54.75" hidden="1" customHeight="1">
      <c r="A365" s="127" t="s">
        <v>883</v>
      </c>
      <c r="B365" s="127" t="s">
        <v>714</v>
      </c>
      <c r="C365" s="127" t="s">
        <v>106</v>
      </c>
      <c r="D365" s="243" t="s">
        <v>145</v>
      </c>
      <c r="E365" s="192">
        <f>+F365+I365</f>
        <v>0</v>
      </c>
      <c r="F365" s="192"/>
      <c r="G365" s="234"/>
      <c r="H365" s="234"/>
      <c r="I365" s="234"/>
      <c r="J365" s="234">
        <f>+L365+O365</f>
        <v>0</v>
      </c>
      <c r="K365" s="234">
        <f>+K366</f>
        <v>0</v>
      </c>
      <c r="L365" s="234">
        <f>+L366</f>
        <v>0</v>
      </c>
      <c r="M365" s="234">
        <f>+M366</f>
        <v>0</v>
      </c>
      <c r="N365" s="234">
        <f>+N366</f>
        <v>0</v>
      </c>
      <c r="O365" s="234">
        <f>+O366</f>
        <v>0</v>
      </c>
      <c r="P365" s="192">
        <f>+E365+J365</f>
        <v>0</v>
      </c>
      <c r="Q365" s="794">
        <f t="shared" si="75"/>
        <v>0</v>
      </c>
      <c r="R365" s="799"/>
      <c r="S365" s="796"/>
      <c r="T365" s="797"/>
      <c r="U365" s="798"/>
      <c r="V365" s="798"/>
      <c r="W365" s="337"/>
      <c r="X365" s="337"/>
      <c r="Y365" s="337"/>
      <c r="Z365" s="337"/>
      <c r="AA365" s="337"/>
      <c r="AB365" s="337"/>
      <c r="AC365" s="337"/>
      <c r="AD365" s="337"/>
      <c r="AE365" s="337"/>
      <c r="AF365" s="337"/>
      <c r="AG365" s="337"/>
      <c r="AH365" s="337"/>
      <c r="AI365" s="337"/>
      <c r="AJ365" s="337"/>
      <c r="AK365" s="337"/>
      <c r="AL365" s="337"/>
      <c r="AM365" s="337"/>
      <c r="AN365" s="337"/>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row>
    <row r="366" spans="1:66" ht="42" hidden="1">
      <c r="A366" s="938"/>
      <c r="B366" s="938"/>
      <c r="C366" s="122"/>
      <c r="D366" s="238" t="s">
        <v>844</v>
      </c>
      <c r="E366" s="103">
        <f t="shared" si="76"/>
        <v>0</v>
      </c>
      <c r="F366" s="103"/>
      <c r="G366" s="103"/>
      <c r="H366" s="103"/>
      <c r="I366" s="103"/>
      <c r="J366" s="103">
        <f>+L366+O366</f>
        <v>0</v>
      </c>
      <c r="K366" s="103"/>
      <c r="L366" s="103"/>
      <c r="M366" s="103"/>
      <c r="N366" s="103"/>
      <c r="O366" s="103"/>
      <c r="P366" s="103">
        <f t="shared" si="74"/>
        <v>0</v>
      </c>
      <c r="Q366" s="789">
        <f t="shared" si="75"/>
        <v>0</v>
      </c>
      <c r="R366" s="3"/>
      <c r="S366" s="64"/>
      <c r="T366" s="64"/>
      <c r="U366" s="64"/>
      <c r="V366" s="64"/>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row>
    <row r="367" spans="1:66" ht="28" hidden="1">
      <c r="A367" s="938"/>
      <c r="B367" s="938"/>
      <c r="C367" s="122"/>
      <c r="D367" s="238" t="s">
        <v>743</v>
      </c>
      <c r="E367" s="103">
        <f t="shared" si="76"/>
        <v>0</v>
      </c>
      <c r="F367" s="103"/>
      <c r="G367" s="103"/>
      <c r="H367" s="103"/>
      <c r="I367" s="103"/>
      <c r="J367" s="103"/>
      <c r="K367" s="103"/>
      <c r="L367" s="103"/>
      <c r="M367" s="103"/>
      <c r="N367" s="103"/>
      <c r="O367" s="103"/>
      <c r="P367" s="103">
        <f t="shared" si="74"/>
        <v>0</v>
      </c>
      <c r="Q367" s="789">
        <f t="shared" si="75"/>
        <v>0</v>
      </c>
      <c r="R367" s="3"/>
      <c r="S367" s="64"/>
      <c r="T367" s="64"/>
      <c r="U367" s="64"/>
      <c r="V367" s="64"/>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row>
    <row r="368" spans="1:66" ht="28" hidden="1">
      <c r="A368" s="938"/>
      <c r="B368" s="938"/>
      <c r="C368" s="122"/>
      <c r="D368" s="238" t="s">
        <v>50</v>
      </c>
      <c r="E368" s="103">
        <f t="shared" si="76"/>
        <v>0</v>
      </c>
      <c r="F368" s="103"/>
      <c r="G368" s="103"/>
      <c r="H368" s="103"/>
      <c r="I368" s="103"/>
      <c r="J368" s="103">
        <f>+L368+O368</f>
        <v>0</v>
      </c>
      <c r="K368" s="103"/>
      <c r="L368" s="103"/>
      <c r="M368" s="103"/>
      <c r="N368" s="103"/>
      <c r="O368" s="103"/>
      <c r="P368" s="103">
        <f t="shared" si="74"/>
        <v>0</v>
      </c>
      <c r="Q368" s="789">
        <f t="shared" si="75"/>
        <v>0</v>
      </c>
      <c r="R368" s="3"/>
      <c r="S368" s="64"/>
      <c r="T368" s="64"/>
      <c r="U368" s="64"/>
      <c r="V368" s="64"/>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row>
    <row r="369" spans="1:66" ht="46.15" hidden="1" customHeight="1">
      <c r="A369" s="273" t="s">
        <v>27</v>
      </c>
      <c r="B369" s="273" t="s">
        <v>745</v>
      </c>
      <c r="C369" s="273"/>
      <c r="D369" s="317" t="s">
        <v>841</v>
      </c>
      <c r="E369" s="183">
        <f>+E370+E375+E378+E373+E374+E377+E373+E371+E376</f>
        <v>0</v>
      </c>
      <c r="F369" s="183">
        <f t="shared" ref="F369:O369" si="77">+F370+F375+F378+F373+F374+F377+F373+F371+F376</f>
        <v>0</v>
      </c>
      <c r="G369" s="183">
        <f t="shared" si="77"/>
        <v>0</v>
      </c>
      <c r="H369" s="183">
        <f t="shared" si="77"/>
        <v>0</v>
      </c>
      <c r="I369" s="183">
        <f t="shared" si="77"/>
        <v>0</v>
      </c>
      <c r="J369" s="183">
        <f t="shared" si="77"/>
        <v>0</v>
      </c>
      <c r="K369" s="183">
        <f>+K370+K375+K378+K373+K374+K377+K373+K371+K376</f>
        <v>0</v>
      </c>
      <c r="L369" s="183">
        <f t="shared" si="77"/>
        <v>0</v>
      </c>
      <c r="M369" s="183">
        <f t="shared" si="77"/>
        <v>0</v>
      </c>
      <c r="N369" s="183">
        <f t="shared" si="77"/>
        <v>0</v>
      </c>
      <c r="O369" s="183">
        <f t="shared" si="77"/>
        <v>0</v>
      </c>
      <c r="P369" s="183">
        <f t="shared" ref="P369:P378" si="78">+E369+J369</f>
        <v>0</v>
      </c>
      <c r="Q369" s="794">
        <f t="shared" si="75"/>
        <v>0</v>
      </c>
      <c r="R369" s="328"/>
      <c r="S369" s="328"/>
      <c r="T369" s="330"/>
      <c r="U369" s="64"/>
      <c r="V369" s="64"/>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row>
    <row r="370" spans="1:66" ht="55.15" hidden="1" customHeight="1">
      <c r="A370" s="127">
        <v>2417110</v>
      </c>
      <c r="B370" s="127" t="s">
        <v>296</v>
      </c>
      <c r="C370" s="127" t="s">
        <v>1313</v>
      </c>
      <c r="D370" s="243" t="s">
        <v>499</v>
      </c>
      <c r="E370" s="192">
        <f t="shared" ref="E370:E378" si="79">+F370+I370</f>
        <v>0</v>
      </c>
      <c r="F370" s="192"/>
      <c r="G370" s="192"/>
      <c r="H370" s="192"/>
      <c r="I370" s="192"/>
      <c r="J370" s="192">
        <f t="shared" ref="J370:J378" si="80">+L370+O370</f>
        <v>0</v>
      </c>
      <c r="K370" s="192"/>
      <c r="L370" s="192"/>
      <c r="M370" s="192"/>
      <c r="N370" s="192"/>
      <c r="O370" s="192"/>
      <c r="P370" s="192">
        <f t="shared" si="78"/>
        <v>0</v>
      </c>
      <c r="Q370" s="789">
        <f t="shared" si="75"/>
        <v>0</v>
      </c>
      <c r="R370" s="326"/>
      <c r="S370" s="328"/>
      <c r="T370" s="330"/>
      <c r="U370" s="64"/>
      <c r="V370" s="64"/>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row>
    <row r="371" spans="1:66" ht="52.9" hidden="1" customHeight="1">
      <c r="A371" s="117">
        <v>2417120</v>
      </c>
      <c r="B371" s="117" t="s">
        <v>500</v>
      </c>
      <c r="C371" s="117" t="s">
        <v>1327</v>
      </c>
      <c r="D371" s="259" t="s">
        <v>501</v>
      </c>
      <c r="E371" s="100">
        <f t="shared" si="79"/>
        <v>0</v>
      </c>
      <c r="F371" s="100">
        <f>50500000-50500000</f>
        <v>0</v>
      </c>
      <c r="G371" s="100">
        <f>40793300-40793300</f>
        <v>0</v>
      </c>
      <c r="H371" s="100">
        <f>732200-732200</f>
        <v>0</v>
      </c>
      <c r="I371" s="100"/>
      <c r="J371" s="100">
        <f t="shared" si="80"/>
        <v>0</v>
      </c>
      <c r="K371" s="100">
        <f>36908700-36908700</f>
        <v>0</v>
      </c>
      <c r="L371" s="100">
        <f>36908700-36908700</f>
        <v>0</v>
      </c>
      <c r="M371" s="100">
        <f>15864300-15864300</f>
        <v>0</v>
      </c>
      <c r="N371" s="100">
        <f>2096100-2096100</f>
        <v>0</v>
      </c>
      <c r="O371" s="100">
        <f>2379200-2379200</f>
        <v>0</v>
      </c>
      <c r="P371" s="103">
        <f t="shared" si="78"/>
        <v>0</v>
      </c>
      <c r="Q371" s="789">
        <f t="shared" ref="Q371:Q378" si="81">+P371</f>
        <v>0</v>
      </c>
      <c r="R371" s="3"/>
      <c r="S371" s="64"/>
      <c r="T371" s="64"/>
      <c r="U371" s="64"/>
      <c r="V371" s="64"/>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row>
    <row r="372" spans="1:66" ht="54" hidden="1">
      <c r="A372" s="122"/>
      <c r="B372" s="126"/>
      <c r="C372" s="126"/>
      <c r="D372" s="240" t="s">
        <v>359</v>
      </c>
      <c r="E372" s="109">
        <f t="shared" si="79"/>
        <v>0</v>
      </c>
      <c r="F372" s="109"/>
      <c r="G372" s="109"/>
      <c r="H372" s="109"/>
      <c r="I372" s="109"/>
      <c r="J372" s="109">
        <f t="shared" si="80"/>
        <v>0</v>
      </c>
      <c r="K372" s="109"/>
      <c r="L372" s="109"/>
      <c r="M372" s="109"/>
      <c r="N372" s="109"/>
      <c r="O372" s="109"/>
      <c r="P372" s="109">
        <f t="shared" si="78"/>
        <v>0</v>
      </c>
      <c r="Q372" s="789">
        <f t="shared" si="81"/>
        <v>0</v>
      </c>
      <c r="R372" s="3"/>
      <c r="S372" s="64"/>
      <c r="T372" s="64"/>
      <c r="U372" s="64"/>
      <c r="V372" s="64"/>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row>
    <row r="373" spans="1:66" ht="28" hidden="1">
      <c r="A373" s="117">
        <v>2417150</v>
      </c>
      <c r="B373" s="121" t="s">
        <v>522</v>
      </c>
      <c r="C373" s="121" t="s">
        <v>521</v>
      </c>
      <c r="D373" s="246" t="s">
        <v>295</v>
      </c>
      <c r="E373" s="234">
        <f>+F373+I373</f>
        <v>0</v>
      </c>
      <c r="F373" s="234"/>
      <c r="G373" s="234"/>
      <c r="H373" s="234"/>
      <c r="I373" s="234"/>
      <c r="J373" s="105">
        <f>+L373+O373</f>
        <v>0</v>
      </c>
      <c r="K373" s="234"/>
      <c r="L373" s="234"/>
      <c r="M373" s="234"/>
      <c r="N373" s="234"/>
      <c r="O373" s="132"/>
      <c r="P373" s="103">
        <f>+E373+J373</f>
        <v>0</v>
      </c>
      <c r="Q373" s="789">
        <f t="shared" si="81"/>
        <v>0</v>
      </c>
      <c r="R373" s="3"/>
      <c r="S373" s="64"/>
      <c r="T373" s="64"/>
      <c r="U373" s="64"/>
      <c r="V373" s="64"/>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row>
    <row r="374" spans="1:66" ht="15.5" hidden="1">
      <c r="A374" s="117">
        <v>2417300</v>
      </c>
      <c r="B374" s="117" t="s">
        <v>271</v>
      </c>
      <c r="C374" s="117" t="s">
        <v>659</v>
      </c>
      <c r="D374" s="257" t="s">
        <v>272</v>
      </c>
      <c r="E374" s="109">
        <f t="shared" si="79"/>
        <v>0</v>
      </c>
      <c r="F374" s="109"/>
      <c r="G374" s="109"/>
      <c r="H374" s="109"/>
      <c r="I374" s="109"/>
      <c r="J374" s="131">
        <f t="shared" si="80"/>
        <v>0</v>
      </c>
      <c r="K374" s="109"/>
      <c r="L374" s="109"/>
      <c r="M374" s="109"/>
      <c r="N374" s="109"/>
      <c r="O374" s="109"/>
      <c r="P374" s="109">
        <f t="shared" si="78"/>
        <v>0</v>
      </c>
      <c r="Q374" s="789">
        <f t="shared" si="81"/>
        <v>0</v>
      </c>
      <c r="R374" s="3"/>
      <c r="S374" s="64"/>
      <c r="T374" s="64"/>
      <c r="U374" s="64"/>
      <c r="V374" s="64"/>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row>
    <row r="375" spans="1:66" ht="42" hidden="1">
      <c r="A375" s="115">
        <v>2417380</v>
      </c>
      <c r="B375" s="115" t="s">
        <v>503</v>
      </c>
      <c r="C375" s="115" t="s">
        <v>502</v>
      </c>
      <c r="D375" s="242" t="s">
        <v>504</v>
      </c>
      <c r="E375" s="131">
        <f t="shared" si="79"/>
        <v>0</v>
      </c>
      <c r="F375" s="131"/>
      <c r="G375" s="131"/>
      <c r="H375" s="131"/>
      <c r="I375" s="131"/>
      <c r="J375" s="131">
        <f t="shared" si="80"/>
        <v>0</v>
      </c>
      <c r="K375" s="131"/>
      <c r="L375" s="131"/>
      <c r="M375" s="131"/>
      <c r="N375" s="131"/>
      <c r="O375" s="131"/>
      <c r="P375" s="131">
        <f t="shared" si="78"/>
        <v>0</v>
      </c>
      <c r="Q375" s="789">
        <f t="shared" si="81"/>
        <v>0</v>
      </c>
      <c r="R375" s="3"/>
      <c r="S375" s="64"/>
      <c r="T375" s="64"/>
      <c r="U375" s="64"/>
      <c r="V375" s="64"/>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row>
    <row r="376" spans="1:66" ht="28" hidden="1">
      <c r="A376" s="219">
        <v>2417670</v>
      </c>
      <c r="B376" s="225">
        <v>7670</v>
      </c>
      <c r="C376" s="219" t="s">
        <v>1160</v>
      </c>
      <c r="D376" s="224" t="s">
        <v>1076</v>
      </c>
      <c r="E376" s="131">
        <f t="shared" si="79"/>
        <v>0</v>
      </c>
      <c r="F376" s="131"/>
      <c r="G376" s="131"/>
      <c r="H376" s="131"/>
      <c r="I376" s="131"/>
      <c r="J376" s="131">
        <f t="shared" si="80"/>
        <v>0</v>
      </c>
      <c r="K376" s="131"/>
      <c r="L376" s="131"/>
      <c r="M376" s="131"/>
      <c r="N376" s="131"/>
      <c r="O376" s="131">
        <f>3000-3000</f>
        <v>0</v>
      </c>
      <c r="P376" s="131">
        <f t="shared" si="78"/>
        <v>0</v>
      </c>
      <c r="Q376" s="789">
        <f t="shared" si="81"/>
        <v>0</v>
      </c>
      <c r="R376" s="3"/>
      <c r="S376" s="64"/>
      <c r="T376" s="64"/>
      <c r="U376" s="64"/>
      <c r="V376" s="64"/>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row>
    <row r="377" spans="1:66" ht="15.5" hidden="1">
      <c r="A377" s="219" t="s">
        <v>865</v>
      </c>
      <c r="B377" s="115" t="s">
        <v>863</v>
      </c>
      <c r="C377" s="115" t="s">
        <v>658</v>
      </c>
      <c r="D377" s="246" t="s">
        <v>1286</v>
      </c>
      <c r="E377" s="104">
        <f>+F377+I377</f>
        <v>0</v>
      </c>
      <c r="F377" s="104"/>
      <c r="G377" s="104"/>
      <c r="H377" s="104"/>
      <c r="I377" s="104"/>
      <c r="J377" s="272">
        <f>+L377+O377</f>
        <v>0</v>
      </c>
      <c r="K377" s="272">
        <f>1000-1000</f>
        <v>0</v>
      </c>
      <c r="L377" s="272"/>
      <c r="M377" s="272"/>
      <c r="N377" s="272"/>
      <c r="O377" s="272">
        <f>2000000-2000000</f>
        <v>0</v>
      </c>
      <c r="P377" s="272">
        <f>+E377+J377</f>
        <v>0</v>
      </c>
      <c r="Q377" s="794">
        <f t="shared" si="81"/>
        <v>0</v>
      </c>
      <c r="R377" s="3"/>
      <c r="S377" s="64"/>
      <c r="T377" s="64"/>
      <c r="U377" s="64"/>
      <c r="V377" s="64"/>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row>
    <row r="378" spans="1:66" ht="28" hidden="1">
      <c r="A378" s="117">
        <v>2419800</v>
      </c>
      <c r="B378" s="115" t="s">
        <v>90</v>
      </c>
      <c r="C378" s="115" t="s">
        <v>906</v>
      </c>
      <c r="D378" s="259" t="s">
        <v>266</v>
      </c>
      <c r="E378" s="104">
        <f t="shared" si="79"/>
        <v>0</v>
      </c>
      <c r="F378" s="104"/>
      <c r="G378" s="104"/>
      <c r="H378" s="104"/>
      <c r="I378" s="104"/>
      <c r="J378" s="104">
        <f t="shared" si="80"/>
        <v>0</v>
      </c>
      <c r="K378" s="104"/>
      <c r="L378" s="104"/>
      <c r="M378" s="104"/>
      <c r="N378" s="104"/>
      <c r="O378" s="104"/>
      <c r="P378" s="104">
        <f t="shared" si="78"/>
        <v>0</v>
      </c>
      <c r="Q378" s="789">
        <f t="shared" si="81"/>
        <v>0</v>
      </c>
      <c r="R378" s="3"/>
      <c r="S378" s="64"/>
      <c r="T378" s="64"/>
      <c r="U378" s="64"/>
      <c r="V378" s="64"/>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row>
    <row r="379" spans="1:66" ht="51.75" hidden="1" customHeight="1">
      <c r="A379" s="121">
        <v>2519770</v>
      </c>
      <c r="B379" s="121" t="s">
        <v>863</v>
      </c>
      <c r="C379" s="121" t="s">
        <v>658</v>
      </c>
      <c r="D379" s="238" t="s">
        <v>1286</v>
      </c>
      <c r="E379" s="103">
        <f>+F379+I379</f>
        <v>0</v>
      </c>
      <c r="F379" s="103"/>
      <c r="G379" s="103"/>
      <c r="H379" s="103"/>
      <c r="I379" s="103">
        <f>650000-650000</f>
        <v>0</v>
      </c>
      <c r="J379" s="103">
        <f>+L379+O379</f>
        <v>0</v>
      </c>
      <c r="K379" s="103"/>
      <c r="L379" s="103"/>
      <c r="M379" s="103"/>
      <c r="N379" s="103"/>
      <c r="O379" s="103"/>
      <c r="P379" s="103">
        <f>+E379+J379</f>
        <v>0</v>
      </c>
      <c r="Q379" s="789">
        <f t="shared" ref="Q379:Q447" si="82">+P379</f>
        <v>0</v>
      </c>
      <c r="R379" s="3"/>
      <c r="S379" s="64"/>
      <c r="T379" s="64"/>
      <c r="U379" s="64"/>
      <c r="V379" s="64"/>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row>
    <row r="380" spans="1:66" ht="15.5" hidden="1">
      <c r="A380" s="122"/>
      <c r="B380" s="122"/>
      <c r="C380" s="122"/>
      <c r="D380" s="244"/>
      <c r="E380" s="131">
        <f>+F380+I380</f>
        <v>0</v>
      </c>
      <c r="F380" s="131"/>
      <c r="G380" s="131"/>
      <c r="H380" s="131"/>
      <c r="I380" s="131"/>
      <c r="J380" s="131"/>
      <c r="K380" s="131"/>
      <c r="L380" s="131"/>
      <c r="M380" s="131"/>
      <c r="N380" s="131"/>
      <c r="O380" s="131"/>
      <c r="P380" s="131">
        <f>+E380+J380</f>
        <v>0</v>
      </c>
      <c r="Q380" s="789">
        <f t="shared" si="82"/>
        <v>0</v>
      </c>
      <c r="R380" s="3"/>
      <c r="S380" s="64"/>
      <c r="T380" s="64"/>
      <c r="U380" s="64"/>
      <c r="V380" s="64"/>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row>
    <row r="381" spans="1:66" ht="46" hidden="1">
      <c r="A381" s="122"/>
      <c r="B381" s="122"/>
      <c r="C381" s="122"/>
      <c r="D381" s="239" t="s">
        <v>1121</v>
      </c>
      <c r="E381" s="131">
        <f>+F381+I381</f>
        <v>0</v>
      </c>
      <c r="F381" s="131"/>
      <c r="G381" s="131"/>
      <c r="H381" s="131"/>
      <c r="I381" s="131"/>
      <c r="J381" s="131">
        <f>+L381+O381</f>
        <v>0</v>
      </c>
      <c r="K381" s="131"/>
      <c r="L381" s="131"/>
      <c r="M381" s="131"/>
      <c r="N381" s="131"/>
      <c r="O381" s="131"/>
      <c r="P381" s="131">
        <f>+E381+J381</f>
        <v>0</v>
      </c>
      <c r="Q381" s="789">
        <f t="shared" si="82"/>
        <v>0</v>
      </c>
      <c r="R381" s="3"/>
      <c r="S381" s="64"/>
      <c r="T381" s="64"/>
      <c r="U381" s="64"/>
      <c r="V381" s="64"/>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row>
    <row r="382" spans="1:66" ht="39" hidden="1" customHeight="1">
      <c r="A382" s="273" t="s">
        <v>28</v>
      </c>
      <c r="B382" s="273" t="s">
        <v>58</v>
      </c>
      <c r="C382" s="273"/>
      <c r="D382" s="299" t="s">
        <v>744</v>
      </c>
      <c r="E382" s="183">
        <f t="shared" ref="E382:P382" si="83">+E384+E387+E386+E385+E383</f>
        <v>0</v>
      </c>
      <c r="F382" s="183">
        <f t="shared" si="83"/>
        <v>0</v>
      </c>
      <c r="G382" s="183">
        <f t="shared" si="83"/>
        <v>0</v>
      </c>
      <c r="H382" s="183">
        <f t="shared" si="83"/>
        <v>0</v>
      </c>
      <c r="I382" s="183">
        <f t="shared" si="83"/>
        <v>0</v>
      </c>
      <c r="J382" s="183">
        <f t="shared" si="83"/>
        <v>0</v>
      </c>
      <c r="K382" s="183">
        <f t="shared" si="83"/>
        <v>0</v>
      </c>
      <c r="L382" s="183">
        <f t="shared" si="83"/>
        <v>0</v>
      </c>
      <c r="M382" s="183">
        <f t="shared" si="83"/>
        <v>0</v>
      </c>
      <c r="N382" s="183">
        <f t="shared" si="83"/>
        <v>0</v>
      </c>
      <c r="O382" s="183">
        <f t="shared" si="83"/>
        <v>0</v>
      </c>
      <c r="P382" s="183">
        <f t="shared" si="83"/>
        <v>0</v>
      </c>
      <c r="Q382" s="794">
        <f t="shared" si="82"/>
        <v>0</v>
      </c>
      <c r="R382" s="288"/>
      <c r="S382" s="328"/>
      <c r="T382" s="330"/>
      <c r="U382" s="64"/>
      <c r="V382" s="64"/>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row>
    <row r="383" spans="1:66" ht="99" hidden="1" customHeight="1">
      <c r="A383" s="127" t="s">
        <v>177</v>
      </c>
      <c r="B383" s="127" t="s">
        <v>575</v>
      </c>
      <c r="C383" s="127" t="s">
        <v>1366</v>
      </c>
      <c r="D383" s="301" t="s">
        <v>178</v>
      </c>
      <c r="E383" s="192">
        <f>+F383+I383</f>
        <v>0</v>
      </c>
      <c r="F383" s="192"/>
      <c r="G383" s="192"/>
      <c r="H383" s="192"/>
      <c r="I383" s="192"/>
      <c r="J383" s="192">
        <f>+L383+O383</f>
        <v>0</v>
      </c>
      <c r="K383" s="192"/>
      <c r="L383" s="192"/>
      <c r="M383" s="192"/>
      <c r="N383" s="192"/>
      <c r="O383" s="192"/>
      <c r="P383" s="192">
        <f>+E383+J383</f>
        <v>0</v>
      </c>
      <c r="Q383" s="789">
        <f t="shared" si="82"/>
        <v>0</v>
      </c>
      <c r="R383" s="288"/>
      <c r="S383" s="64"/>
      <c r="T383" s="330"/>
      <c r="U383" s="64"/>
      <c r="V383" s="64"/>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row>
    <row r="384" spans="1:66" ht="39" hidden="1" customHeight="1">
      <c r="A384" s="117" t="s">
        <v>833</v>
      </c>
      <c r="B384" s="117" t="s">
        <v>834</v>
      </c>
      <c r="C384" s="117" t="s">
        <v>831</v>
      </c>
      <c r="D384" s="98" t="s">
        <v>1430</v>
      </c>
      <c r="E384" s="272">
        <f>+F384+I384</f>
        <v>0</v>
      </c>
      <c r="F384" s="272"/>
      <c r="G384" s="272"/>
      <c r="H384" s="272"/>
      <c r="I384" s="272"/>
      <c r="J384" s="192">
        <f>+L384+O384</f>
        <v>0</v>
      </c>
      <c r="K384" s="272"/>
      <c r="L384" s="272"/>
      <c r="M384" s="272"/>
      <c r="N384" s="272"/>
      <c r="O384" s="272"/>
      <c r="P384" s="192">
        <f t="shared" ref="P384:P392" si="84">+E384+J384</f>
        <v>0</v>
      </c>
      <c r="Q384" s="794">
        <f t="shared" si="82"/>
        <v>0</v>
      </c>
      <c r="R384" s="3"/>
      <c r="S384" s="64"/>
      <c r="T384" s="64"/>
      <c r="U384" s="64"/>
      <c r="V384" s="64"/>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row>
    <row r="385" spans="1:66" ht="68.25" hidden="1" customHeight="1">
      <c r="A385" s="117" t="s">
        <v>143</v>
      </c>
      <c r="B385" s="117" t="s">
        <v>483</v>
      </c>
      <c r="C385" s="117" t="s">
        <v>1084</v>
      </c>
      <c r="D385" s="98" t="s">
        <v>385</v>
      </c>
      <c r="E385" s="272">
        <f>+F385+I385</f>
        <v>0</v>
      </c>
      <c r="F385" s="272"/>
      <c r="G385" s="272"/>
      <c r="H385" s="272"/>
      <c r="I385" s="272"/>
      <c r="J385" s="192">
        <f>+L385+O385</f>
        <v>0</v>
      </c>
      <c r="K385" s="272"/>
      <c r="L385" s="272"/>
      <c r="M385" s="272"/>
      <c r="N385" s="272"/>
      <c r="O385" s="272"/>
      <c r="P385" s="192">
        <f>+E385+J385</f>
        <v>0</v>
      </c>
      <c r="Q385" s="789">
        <f t="shared" si="82"/>
        <v>0</v>
      </c>
      <c r="R385" s="3"/>
      <c r="S385" s="64"/>
      <c r="T385" s="64"/>
      <c r="U385" s="64"/>
      <c r="V385" s="64"/>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row>
    <row r="386" spans="1:66" ht="39" hidden="1" customHeight="1">
      <c r="A386" s="121" t="s">
        <v>986</v>
      </c>
      <c r="B386" s="121" t="s">
        <v>863</v>
      </c>
      <c r="C386" s="121" t="s">
        <v>658</v>
      </c>
      <c r="D386" s="238" t="s">
        <v>1286</v>
      </c>
      <c r="E386" s="103">
        <f>+F386+I386</f>
        <v>0</v>
      </c>
      <c r="F386" s="103"/>
      <c r="G386" s="103"/>
      <c r="H386" s="103"/>
      <c r="I386" s="103">
        <f>650000-650000</f>
        <v>0</v>
      </c>
      <c r="J386" s="103">
        <f>+L386+O386</f>
        <v>0</v>
      </c>
      <c r="K386" s="103"/>
      <c r="L386" s="103"/>
      <c r="M386" s="103"/>
      <c r="N386" s="103"/>
      <c r="O386" s="103"/>
      <c r="P386" s="103">
        <f>+E386+J386</f>
        <v>0</v>
      </c>
      <c r="Q386" s="789">
        <f t="shared" si="82"/>
        <v>0</v>
      </c>
      <c r="R386" s="3"/>
      <c r="S386" s="64"/>
      <c r="T386" s="64"/>
      <c r="U386" s="64"/>
      <c r="V386" s="64"/>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row>
    <row r="387" spans="1:66" ht="39.65" hidden="1" customHeight="1">
      <c r="A387" s="369" t="s">
        <v>835</v>
      </c>
      <c r="B387" s="379" t="s">
        <v>1310</v>
      </c>
      <c r="C387" s="379" t="s">
        <v>203</v>
      </c>
      <c r="D387" s="374" t="s">
        <v>221</v>
      </c>
      <c r="E387" s="375">
        <f>+F387+I387</f>
        <v>0</v>
      </c>
      <c r="F387" s="375"/>
      <c r="G387" s="375"/>
      <c r="H387" s="375"/>
      <c r="I387" s="375"/>
      <c r="J387" s="376">
        <f>+L387+O387</f>
        <v>0</v>
      </c>
      <c r="K387" s="375"/>
      <c r="L387" s="375"/>
      <c r="M387" s="375"/>
      <c r="N387" s="375"/>
      <c r="O387" s="375"/>
      <c r="P387" s="376">
        <f t="shared" si="84"/>
        <v>0</v>
      </c>
      <c r="Q387" s="789">
        <f t="shared" si="82"/>
        <v>0</v>
      </c>
      <c r="R387" s="3"/>
      <c r="S387" s="64"/>
      <c r="T387" s="64"/>
      <c r="U387" s="64"/>
      <c r="V387" s="64"/>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row>
    <row r="388" spans="1:66" ht="15.5" hidden="1">
      <c r="A388" s="127" t="s">
        <v>535</v>
      </c>
      <c r="B388" s="127" t="s">
        <v>271</v>
      </c>
      <c r="C388" s="127" t="s">
        <v>659</v>
      </c>
      <c r="D388" s="238" t="s">
        <v>272</v>
      </c>
      <c r="E388" s="102"/>
      <c r="F388" s="102"/>
      <c r="G388" s="102"/>
      <c r="H388" s="102"/>
      <c r="I388" s="102"/>
      <c r="J388" s="103">
        <f t="shared" ref="J388:J395" si="85">+L388+O388</f>
        <v>0</v>
      </c>
      <c r="K388" s="103"/>
      <c r="L388" s="102"/>
      <c r="M388" s="102"/>
      <c r="N388" s="102"/>
      <c r="O388" s="103"/>
      <c r="P388" s="103">
        <f t="shared" si="84"/>
        <v>0</v>
      </c>
      <c r="Q388" s="789">
        <f t="shared" si="82"/>
        <v>0</v>
      </c>
      <c r="R388" s="3"/>
      <c r="S388" s="64"/>
      <c r="T388" s="64"/>
      <c r="U388" s="64"/>
      <c r="V388" s="64"/>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row>
    <row r="389" spans="1:66" ht="31" hidden="1">
      <c r="A389" s="217">
        <v>2717110</v>
      </c>
      <c r="B389" s="217" t="s">
        <v>296</v>
      </c>
      <c r="C389" s="274" t="s">
        <v>1313</v>
      </c>
      <c r="D389" s="1" t="s">
        <v>499</v>
      </c>
      <c r="E389" s="103">
        <f>+F389+I389</f>
        <v>0</v>
      </c>
      <c r="F389" s="103">
        <f>500000-500000</f>
        <v>0</v>
      </c>
      <c r="G389" s="103"/>
      <c r="H389" s="103"/>
      <c r="I389" s="103"/>
      <c r="J389" s="103">
        <f t="shared" si="85"/>
        <v>0</v>
      </c>
      <c r="K389" s="103"/>
      <c r="L389" s="103"/>
      <c r="M389" s="103"/>
      <c r="N389" s="103"/>
      <c r="O389" s="103"/>
      <c r="P389" s="103">
        <f t="shared" si="84"/>
        <v>0</v>
      </c>
      <c r="Q389" s="789">
        <f t="shared" si="82"/>
        <v>0</v>
      </c>
      <c r="R389" s="3"/>
      <c r="S389" s="64"/>
      <c r="T389" s="64"/>
      <c r="U389" s="64"/>
      <c r="V389" s="64"/>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row>
    <row r="390" spans="1:66" ht="64.5" hidden="1" customHeight="1">
      <c r="A390" s="217" t="s">
        <v>884</v>
      </c>
      <c r="B390" s="217" t="s">
        <v>522</v>
      </c>
      <c r="C390" s="274" t="s">
        <v>521</v>
      </c>
      <c r="D390" s="1" t="s">
        <v>295</v>
      </c>
      <c r="E390" s="192">
        <f>+F390+I390</f>
        <v>0</v>
      </c>
      <c r="F390" s="192"/>
      <c r="G390" s="192"/>
      <c r="H390" s="192"/>
      <c r="I390" s="192"/>
      <c r="J390" s="192">
        <f t="shared" si="85"/>
        <v>0</v>
      </c>
      <c r="K390" s="192"/>
      <c r="L390" s="192"/>
      <c r="M390" s="192"/>
      <c r="N390" s="192"/>
      <c r="O390" s="192"/>
      <c r="P390" s="192">
        <f t="shared" si="84"/>
        <v>0</v>
      </c>
      <c r="Q390" s="789">
        <f t="shared" si="82"/>
        <v>0</v>
      </c>
      <c r="R390" s="326"/>
      <c r="S390" s="328"/>
      <c r="T390" s="330"/>
      <c r="U390" s="64"/>
      <c r="V390" s="64"/>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row>
    <row r="391" spans="1:66" ht="71.25" hidden="1" customHeight="1">
      <c r="A391" s="217" t="s">
        <v>536</v>
      </c>
      <c r="B391" s="217" t="s">
        <v>859</v>
      </c>
      <c r="C391" s="274" t="s">
        <v>1371</v>
      </c>
      <c r="D391" s="298" t="s">
        <v>1360</v>
      </c>
      <c r="E391" s="192"/>
      <c r="F391" s="192"/>
      <c r="G391" s="192"/>
      <c r="H391" s="192"/>
      <c r="I391" s="192"/>
      <c r="J391" s="192">
        <f>+L391+O391</f>
        <v>0</v>
      </c>
      <c r="K391" s="192"/>
      <c r="L391" s="192"/>
      <c r="M391" s="192"/>
      <c r="N391" s="192"/>
      <c r="O391" s="192"/>
      <c r="P391" s="192">
        <f>+E391+J391</f>
        <v>0</v>
      </c>
      <c r="Q391" s="789">
        <f t="shared" si="82"/>
        <v>0</v>
      </c>
      <c r="R391" s="326"/>
      <c r="S391" s="328"/>
      <c r="T391" s="330"/>
      <c r="U391" s="64"/>
      <c r="V391" s="64"/>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row>
    <row r="392" spans="1:66" ht="48" hidden="1" customHeight="1">
      <c r="A392" s="217" t="s">
        <v>885</v>
      </c>
      <c r="B392" s="217" t="s">
        <v>886</v>
      </c>
      <c r="C392" s="274" t="s">
        <v>659</v>
      </c>
      <c r="D392" s="1" t="s">
        <v>645</v>
      </c>
      <c r="E392" s="103"/>
      <c r="F392" s="103"/>
      <c r="G392" s="103"/>
      <c r="H392" s="103"/>
      <c r="I392" s="103"/>
      <c r="J392" s="103">
        <f t="shared" si="85"/>
        <v>0</v>
      </c>
      <c r="K392" s="103"/>
      <c r="L392" s="103"/>
      <c r="M392" s="103"/>
      <c r="N392" s="103"/>
      <c r="O392" s="103"/>
      <c r="P392" s="103">
        <f t="shared" si="84"/>
        <v>0</v>
      </c>
      <c r="Q392" s="789">
        <f t="shared" si="82"/>
        <v>0</v>
      </c>
      <c r="R392" s="3"/>
      <c r="S392" s="64"/>
      <c r="T392" s="64"/>
      <c r="U392" s="64"/>
      <c r="V392" s="64"/>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row>
    <row r="393" spans="1:66" ht="28" hidden="1">
      <c r="A393" s="121">
        <v>2717610</v>
      </c>
      <c r="B393" s="121" t="s">
        <v>1323</v>
      </c>
      <c r="C393" s="121" t="s">
        <v>580</v>
      </c>
      <c r="D393" s="238" t="s">
        <v>641</v>
      </c>
      <c r="E393" s="103">
        <f t="shared" ref="E393:E411" si="86">+F393+I393</f>
        <v>0</v>
      </c>
      <c r="F393" s="103">
        <f>500000-500000</f>
        <v>0</v>
      </c>
      <c r="G393" s="103"/>
      <c r="H393" s="103"/>
      <c r="I393" s="103"/>
      <c r="J393" s="103">
        <f t="shared" si="85"/>
        <v>0</v>
      </c>
      <c r="K393" s="103"/>
      <c r="L393" s="103"/>
      <c r="M393" s="103"/>
      <c r="N393" s="103"/>
      <c r="O393" s="103"/>
      <c r="P393" s="103">
        <f t="shared" ref="P393:P398" si="87">+E393+J393</f>
        <v>0</v>
      </c>
      <c r="Q393" s="789">
        <f t="shared" si="82"/>
        <v>0</v>
      </c>
      <c r="R393" s="3"/>
      <c r="S393" s="64"/>
      <c r="T393" s="64"/>
      <c r="U393" s="64"/>
      <c r="V393" s="64"/>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row>
    <row r="394" spans="1:66" ht="14" hidden="1">
      <c r="A394" s="121">
        <v>2717640</v>
      </c>
      <c r="B394" s="121" t="s">
        <v>222</v>
      </c>
      <c r="C394" s="121" t="s">
        <v>510</v>
      </c>
      <c r="D394" s="225" t="s">
        <v>447</v>
      </c>
      <c r="E394" s="103">
        <f>+F394+I394</f>
        <v>0</v>
      </c>
      <c r="F394" s="103"/>
      <c r="G394" s="103"/>
      <c r="H394" s="103"/>
      <c r="I394" s="103"/>
      <c r="J394" s="103">
        <f t="shared" si="85"/>
        <v>0</v>
      </c>
      <c r="K394" s="103"/>
      <c r="L394" s="103"/>
      <c r="M394" s="103"/>
      <c r="N394" s="103"/>
      <c r="O394" s="103">
        <f>30000000-10000000-20000000</f>
        <v>0</v>
      </c>
      <c r="P394" s="103">
        <f>+E394+J394</f>
        <v>0</v>
      </c>
      <c r="Q394" s="789">
        <f t="shared" si="82"/>
        <v>0</v>
      </c>
      <c r="R394" s="3"/>
      <c r="S394" s="64"/>
      <c r="T394" s="64"/>
      <c r="U394" s="64"/>
      <c r="V394" s="64"/>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row>
    <row r="395" spans="1:66" ht="28" hidden="1">
      <c r="A395" s="117">
        <v>2717670</v>
      </c>
      <c r="B395" s="121" t="s">
        <v>1161</v>
      </c>
      <c r="C395" s="121" t="s">
        <v>1160</v>
      </c>
      <c r="D395" s="251" t="s">
        <v>1076</v>
      </c>
      <c r="E395" s="103">
        <f t="shared" si="86"/>
        <v>0</v>
      </c>
      <c r="F395" s="103"/>
      <c r="G395" s="103"/>
      <c r="H395" s="103"/>
      <c r="I395" s="103"/>
      <c r="J395" s="103">
        <f t="shared" si="85"/>
        <v>0</v>
      </c>
      <c r="K395" s="103"/>
      <c r="L395" s="103"/>
      <c r="M395" s="103"/>
      <c r="N395" s="103"/>
      <c r="O395" s="103"/>
      <c r="P395" s="103">
        <f t="shared" si="87"/>
        <v>0</v>
      </c>
      <c r="Q395" s="789">
        <f t="shared" si="82"/>
        <v>0</v>
      </c>
      <c r="R395" s="3"/>
      <c r="S395" s="64"/>
      <c r="T395" s="64"/>
      <c r="U395" s="64"/>
      <c r="V395" s="64"/>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row>
    <row r="396" spans="1:66" ht="42" hidden="1">
      <c r="A396" s="122"/>
      <c r="B396" s="121"/>
      <c r="C396" s="121"/>
      <c r="D396" s="260" t="s">
        <v>665</v>
      </c>
      <c r="E396" s="103">
        <f t="shared" si="86"/>
        <v>0</v>
      </c>
      <c r="F396" s="103"/>
      <c r="G396" s="103"/>
      <c r="H396" s="103"/>
      <c r="I396" s="103"/>
      <c r="J396" s="103"/>
      <c r="K396" s="103"/>
      <c r="L396" s="103"/>
      <c r="M396" s="103"/>
      <c r="N396" s="103"/>
      <c r="O396" s="103"/>
      <c r="P396" s="103">
        <f t="shared" si="87"/>
        <v>0</v>
      </c>
      <c r="Q396" s="789">
        <f t="shared" si="82"/>
        <v>0</v>
      </c>
      <c r="R396" s="3"/>
      <c r="S396" s="64"/>
      <c r="T396" s="64"/>
      <c r="U396" s="64"/>
      <c r="V396" s="64"/>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row>
    <row r="397" spans="1:66" ht="34.5" hidden="1">
      <c r="A397" s="122"/>
      <c r="B397" s="122"/>
      <c r="C397" s="122"/>
      <c r="D397" s="239" t="s">
        <v>60</v>
      </c>
      <c r="E397" s="131">
        <f t="shared" si="86"/>
        <v>0</v>
      </c>
      <c r="F397" s="131"/>
      <c r="G397" s="131"/>
      <c r="H397" s="131"/>
      <c r="I397" s="131"/>
      <c r="J397" s="131">
        <f t="shared" ref="J397:J406" si="88">+L397+O397</f>
        <v>0</v>
      </c>
      <c r="K397" s="131"/>
      <c r="L397" s="131"/>
      <c r="M397" s="131"/>
      <c r="N397" s="131"/>
      <c r="O397" s="131"/>
      <c r="P397" s="109">
        <f t="shared" si="87"/>
        <v>0</v>
      </c>
      <c r="Q397" s="789">
        <f t="shared" si="82"/>
        <v>0</v>
      </c>
      <c r="R397" s="3"/>
      <c r="S397" s="64"/>
      <c r="T397" s="64"/>
      <c r="U397" s="64"/>
      <c r="V397" s="64"/>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row>
    <row r="398" spans="1:66" ht="23" hidden="1">
      <c r="A398" s="122"/>
      <c r="B398" s="122"/>
      <c r="C398" s="122"/>
      <c r="D398" s="239" t="s">
        <v>811</v>
      </c>
      <c r="E398" s="131">
        <f t="shared" si="86"/>
        <v>0</v>
      </c>
      <c r="F398" s="131"/>
      <c r="G398" s="131"/>
      <c r="H398" s="131"/>
      <c r="I398" s="131"/>
      <c r="J398" s="131">
        <f t="shared" si="88"/>
        <v>0</v>
      </c>
      <c r="K398" s="131"/>
      <c r="L398" s="131"/>
      <c r="M398" s="131"/>
      <c r="N398" s="131"/>
      <c r="O398" s="131"/>
      <c r="P398" s="131">
        <f t="shared" si="87"/>
        <v>0</v>
      </c>
      <c r="Q398" s="789">
        <f t="shared" si="82"/>
        <v>0</v>
      </c>
      <c r="R398" s="3"/>
      <c r="S398" s="64"/>
      <c r="T398" s="64"/>
      <c r="U398" s="64"/>
      <c r="V398" s="64"/>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row>
    <row r="399" spans="1:66" ht="14" hidden="1">
      <c r="A399" s="121">
        <v>2718312</v>
      </c>
      <c r="B399" s="121" t="s">
        <v>505</v>
      </c>
      <c r="C399" s="121" t="s">
        <v>1315</v>
      </c>
      <c r="D399" s="178" t="s">
        <v>547</v>
      </c>
      <c r="E399" s="103">
        <f t="shared" si="86"/>
        <v>0</v>
      </c>
      <c r="F399" s="103"/>
      <c r="G399" s="103"/>
      <c r="H399" s="103"/>
      <c r="I399" s="103"/>
      <c r="J399" s="103">
        <f t="shared" si="88"/>
        <v>0</v>
      </c>
      <c r="K399" s="103"/>
      <c r="L399" s="103"/>
      <c r="M399" s="103"/>
      <c r="N399" s="103"/>
      <c r="O399" s="103"/>
      <c r="P399" s="103">
        <f t="shared" ref="P399:P406" si="89">+E399+J399</f>
        <v>0</v>
      </c>
      <c r="Q399" s="789">
        <f t="shared" si="82"/>
        <v>0</v>
      </c>
      <c r="R399" s="3"/>
      <c r="S399" s="64"/>
      <c r="T399" s="64"/>
      <c r="U399" s="64"/>
      <c r="V399" s="64"/>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row>
    <row r="400" spans="1:66" ht="27" hidden="1">
      <c r="A400" s="117">
        <v>2718313</v>
      </c>
      <c r="B400" s="115" t="s">
        <v>1322</v>
      </c>
      <c r="C400" s="115" t="s">
        <v>810</v>
      </c>
      <c r="D400" s="261" t="s">
        <v>171</v>
      </c>
      <c r="E400" s="109">
        <f t="shared" si="86"/>
        <v>0</v>
      </c>
      <c r="F400" s="109"/>
      <c r="G400" s="109"/>
      <c r="H400" s="109"/>
      <c r="I400" s="109"/>
      <c r="J400" s="110">
        <f t="shared" si="88"/>
        <v>0</v>
      </c>
      <c r="K400" s="110"/>
      <c r="L400" s="110"/>
      <c r="M400" s="110"/>
      <c r="N400" s="110"/>
      <c r="O400" s="103"/>
      <c r="P400" s="110">
        <f t="shared" si="89"/>
        <v>0</v>
      </c>
      <c r="Q400" s="789">
        <f t="shared" si="82"/>
        <v>0</v>
      </c>
      <c r="R400" s="3"/>
      <c r="S400" s="64"/>
      <c r="T400" s="64"/>
      <c r="U400" s="64"/>
      <c r="V400" s="64"/>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row>
    <row r="401" spans="1:66" ht="28" hidden="1">
      <c r="A401" s="121">
        <v>2718320</v>
      </c>
      <c r="B401" s="121" t="s">
        <v>1308</v>
      </c>
      <c r="C401" s="121" t="s">
        <v>1314</v>
      </c>
      <c r="D401" s="224" t="s">
        <v>1045</v>
      </c>
      <c r="E401" s="103">
        <f>+F401+I401</f>
        <v>0</v>
      </c>
      <c r="F401" s="103"/>
      <c r="G401" s="103"/>
      <c r="H401" s="103"/>
      <c r="I401" s="103"/>
      <c r="J401" s="103">
        <f t="shared" si="88"/>
        <v>0</v>
      </c>
      <c r="K401" s="103"/>
      <c r="L401" s="103"/>
      <c r="M401" s="103"/>
      <c r="N401" s="103"/>
      <c r="O401" s="103"/>
      <c r="P401" s="103">
        <f t="shared" si="89"/>
        <v>0</v>
      </c>
      <c r="Q401" s="789">
        <f t="shared" si="82"/>
        <v>0</v>
      </c>
      <c r="R401" s="3"/>
      <c r="S401" s="64"/>
      <c r="T401" s="64"/>
      <c r="U401" s="64"/>
      <c r="V401" s="64"/>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row>
    <row r="402" spans="1:66" ht="28" hidden="1">
      <c r="A402" s="115">
        <v>2718330</v>
      </c>
      <c r="B402" s="115" t="s">
        <v>1309</v>
      </c>
      <c r="C402" s="115" t="s">
        <v>882</v>
      </c>
      <c r="D402" s="262" t="s">
        <v>262</v>
      </c>
      <c r="E402" s="109">
        <f t="shared" si="86"/>
        <v>0</v>
      </c>
      <c r="F402" s="109"/>
      <c r="G402" s="109"/>
      <c r="H402" s="109"/>
      <c r="I402" s="109"/>
      <c r="J402" s="109">
        <f t="shared" si="88"/>
        <v>0</v>
      </c>
      <c r="K402" s="109"/>
      <c r="L402" s="109"/>
      <c r="M402" s="109"/>
      <c r="N402" s="109"/>
      <c r="O402" s="103"/>
      <c r="P402" s="109">
        <f t="shared" si="89"/>
        <v>0</v>
      </c>
      <c r="Q402" s="789">
        <f t="shared" si="82"/>
        <v>0</v>
      </c>
      <c r="R402" s="3"/>
      <c r="S402" s="64"/>
      <c r="T402" s="64"/>
      <c r="U402" s="64"/>
      <c r="V402" s="64"/>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row>
    <row r="403" spans="1:66" ht="28" hidden="1">
      <c r="A403" s="117">
        <v>2718340</v>
      </c>
      <c r="B403" s="115" t="s">
        <v>1310</v>
      </c>
      <c r="C403" s="115" t="s">
        <v>263</v>
      </c>
      <c r="D403" s="262" t="s">
        <v>221</v>
      </c>
      <c r="E403" s="104">
        <f t="shared" si="86"/>
        <v>0</v>
      </c>
      <c r="F403" s="104"/>
      <c r="G403" s="104"/>
      <c r="H403" s="104"/>
      <c r="I403" s="104"/>
      <c r="J403" s="104">
        <f t="shared" si="88"/>
        <v>0</v>
      </c>
      <c r="K403" s="104"/>
      <c r="L403" s="104"/>
      <c r="M403" s="104"/>
      <c r="N403" s="104"/>
      <c r="O403" s="103"/>
      <c r="P403" s="104">
        <f t="shared" si="89"/>
        <v>0</v>
      </c>
      <c r="Q403" s="789">
        <f t="shared" si="82"/>
        <v>0</v>
      </c>
      <c r="R403" s="3"/>
      <c r="S403" s="64"/>
      <c r="T403" s="64"/>
      <c r="U403" s="64"/>
      <c r="V403" s="64"/>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row>
    <row r="404" spans="1:66" ht="86.25" hidden="1" customHeight="1">
      <c r="A404" s="121" t="s">
        <v>1085</v>
      </c>
      <c r="B404" s="121" t="s">
        <v>1086</v>
      </c>
      <c r="C404" s="121" t="s">
        <v>1084</v>
      </c>
      <c r="D404" s="178" t="s">
        <v>1401</v>
      </c>
      <c r="E404" s="103">
        <f>+F404+I404</f>
        <v>0</v>
      </c>
      <c r="F404" s="104"/>
      <c r="G404" s="104"/>
      <c r="H404" s="104"/>
      <c r="I404" s="104"/>
      <c r="J404" s="103">
        <f t="shared" si="88"/>
        <v>0</v>
      </c>
      <c r="K404" s="104"/>
      <c r="L404" s="104"/>
      <c r="M404" s="104"/>
      <c r="N404" s="104"/>
      <c r="O404" s="103"/>
      <c r="P404" s="103">
        <f t="shared" si="89"/>
        <v>0</v>
      </c>
      <c r="Q404" s="789">
        <f t="shared" si="82"/>
        <v>0</v>
      </c>
      <c r="R404" s="3"/>
      <c r="S404" s="64"/>
      <c r="T404" s="64"/>
      <c r="U404" s="64"/>
      <c r="V404" s="64"/>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row>
    <row r="405" spans="1:66" ht="120" hidden="1" customHeight="1">
      <c r="A405" s="121" t="s">
        <v>795</v>
      </c>
      <c r="B405" s="121" t="s">
        <v>796</v>
      </c>
      <c r="C405" s="121" t="s">
        <v>1084</v>
      </c>
      <c r="D405" s="178" t="s">
        <v>363</v>
      </c>
      <c r="E405" s="103">
        <f>+F405+I405</f>
        <v>0</v>
      </c>
      <c r="F405" s="104"/>
      <c r="G405" s="104"/>
      <c r="H405" s="104"/>
      <c r="I405" s="104"/>
      <c r="J405" s="103">
        <f t="shared" si="88"/>
        <v>0</v>
      </c>
      <c r="K405" s="104">
        <f>5436245-5436245</f>
        <v>0</v>
      </c>
      <c r="L405" s="104"/>
      <c r="M405" s="104"/>
      <c r="N405" s="104"/>
      <c r="O405" s="103">
        <f>5436245-5436245</f>
        <v>0</v>
      </c>
      <c r="P405" s="103">
        <f t="shared" si="89"/>
        <v>0</v>
      </c>
      <c r="Q405" s="789">
        <f t="shared" si="82"/>
        <v>0</v>
      </c>
      <c r="R405" s="3"/>
      <c r="S405" s="64"/>
      <c r="T405" s="64"/>
      <c r="U405" s="64"/>
      <c r="V405" s="64"/>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row>
    <row r="406" spans="1:66" ht="48" hidden="1" customHeight="1">
      <c r="A406" s="121" t="s">
        <v>940</v>
      </c>
      <c r="B406" s="121" t="s">
        <v>941</v>
      </c>
      <c r="C406" s="121" t="s">
        <v>1449</v>
      </c>
      <c r="D406" s="178" t="s">
        <v>942</v>
      </c>
      <c r="E406" s="103">
        <f>+F406+I406</f>
        <v>0</v>
      </c>
      <c r="F406" s="104"/>
      <c r="G406" s="104"/>
      <c r="H406" s="104"/>
      <c r="I406" s="104"/>
      <c r="J406" s="103">
        <f t="shared" si="88"/>
        <v>0</v>
      </c>
      <c r="K406" s="104"/>
      <c r="L406" s="104"/>
      <c r="M406" s="104"/>
      <c r="N406" s="104"/>
      <c r="O406" s="103">
        <f>434500+693829+6000000+1400000+782878+8531600-200000-17642807</f>
        <v>0</v>
      </c>
      <c r="P406" s="103">
        <f t="shared" si="89"/>
        <v>0</v>
      </c>
      <c r="Q406" s="789">
        <f t="shared" si="82"/>
        <v>0</v>
      </c>
      <c r="R406" s="3"/>
      <c r="S406" s="64"/>
      <c r="T406" s="64"/>
      <c r="U406" s="64"/>
      <c r="V406" s="64"/>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row>
    <row r="407" spans="1:66" ht="14" hidden="1">
      <c r="A407" s="121"/>
      <c r="B407" s="121"/>
      <c r="C407" s="121"/>
      <c r="D407" s="178" t="s">
        <v>1027</v>
      </c>
      <c r="E407" s="103">
        <f t="shared" si="86"/>
        <v>0</v>
      </c>
      <c r="F407" s="103"/>
      <c r="G407" s="103"/>
      <c r="H407" s="103"/>
      <c r="I407" s="103"/>
      <c r="J407" s="103"/>
      <c r="K407" s="103"/>
      <c r="L407" s="103"/>
      <c r="M407" s="103"/>
      <c r="N407" s="103"/>
      <c r="O407" s="103"/>
      <c r="P407" s="103"/>
      <c r="Q407" s="789">
        <f t="shared" si="82"/>
        <v>0</v>
      </c>
      <c r="R407" s="3"/>
      <c r="S407" s="64"/>
      <c r="T407" s="64"/>
      <c r="U407" s="64"/>
      <c r="V407" s="64"/>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row>
    <row r="408" spans="1:66" ht="56" hidden="1">
      <c r="A408" s="121"/>
      <c r="B408" s="121"/>
      <c r="C408" s="121"/>
      <c r="D408" s="262" t="s">
        <v>51</v>
      </c>
      <c r="E408" s="103">
        <f t="shared" si="86"/>
        <v>0</v>
      </c>
      <c r="F408" s="103"/>
      <c r="G408" s="103"/>
      <c r="H408" s="103"/>
      <c r="I408" s="103"/>
      <c r="J408" s="103">
        <f>+L408+O408</f>
        <v>0</v>
      </c>
      <c r="K408" s="103"/>
      <c r="L408" s="103"/>
      <c r="M408" s="103"/>
      <c r="N408" s="103"/>
      <c r="O408" s="103"/>
      <c r="P408" s="103">
        <f t="shared" ref="P408:P415" si="90">+E408+J408</f>
        <v>0</v>
      </c>
      <c r="Q408" s="789">
        <f t="shared" si="82"/>
        <v>0</v>
      </c>
      <c r="R408" s="3"/>
      <c r="S408" s="64"/>
      <c r="T408" s="64"/>
      <c r="U408" s="64"/>
      <c r="V408" s="64"/>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row>
    <row r="409" spans="1:66" ht="42" hidden="1">
      <c r="A409" s="121"/>
      <c r="B409" s="121"/>
      <c r="C409" s="121"/>
      <c r="D409" s="241" t="s">
        <v>202</v>
      </c>
      <c r="E409" s="103">
        <f t="shared" si="86"/>
        <v>0</v>
      </c>
      <c r="F409" s="103"/>
      <c r="G409" s="103"/>
      <c r="H409" s="103"/>
      <c r="I409" s="103"/>
      <c r="J409" s="103">
        <f>+L409+O409</f>
        <v>0</v>
      </c>
      <c r="K409" s="103"/>
      <c r="L409" s="103"/>
      <c r="M409" s="103"/>
      <c r="N409" s="103"/>
      <c r="O409" s="103"/>
      <c r="P409" s="103">
        <f t="shared" si="90"/>
        <v>0</v>
      </c>
      <c r="Q409" s="789">
        <f t="shared" si="82"/>
        <v>0</v>
      </c>
      <c r="R409" s="3"/>
      <c r="S409" s="64"/>
      <c r="T409" s="64"/>
      <c r="U409" s="64"/>
      <c r="V409" s="64"/>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row>
    <row r="410" spans="1:66" ht="28" hidden="1">
      <c r="A410" s="117">
        <v>2719800</v>
      </c>
      <c r="B410" s="115" t="s">
        <v>90</v>
      </c>
      <c r="C410" s="115" t="s">
        <v>906</v>
      </c>
      <c r="D410" s="263" t="s">
        <v>266</v>
      </c>
      <c r="E410" s="104">
        <f t="shared" si="86"/>
        <v>0</v>
      </c>
      <c r="F410" s="104"/>
      <c r="G410" s="104"/>
      <c r="H410" s="104"/>
      <c r="I410" s="104"/>
      <c r="J410" s="104">
        <f>+L410+O410</f>
        <v>0</v>
      </c>
      <c r="K410" s="104"/>
      <c r="L410" s="104"/>
      <c r="M410" s="104"/>
      <c r="N410" s="104"/>
      <c r="O410" s="104"/>
      <c r="P410" s="104">
        <f t="shared" si="90"/>
        <v>0</v>
      </c>
      <c r="Q410" s="789">
        <f t="shared" si="82"/>
        <v>0</v>
      </c>
      <c r="R410" s="3"/>
      <c r="S410" s="64"/>
      <c r="T410" s="64"/>
      <c r="U410" s="64"/>
      <c r="V410" s="64"/>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row>
    <row r="411" spans="1:66" ht="28" hidden="1">
      <c r="A411" s="117"/>
      <c r="B411" s="122"/>
      <c r="C411" s="122"/>
      <c r="D411" s="256" t="s">
        <v>107</v>
      </c>
      <c r="E411" s="131">
        <f t="shared" si="86"/>
        <v>0</v>
      </c>
      <c r="F411" s="131"/>
      <c r="G411" s="131"/>
      <c r="H411" s="131"/>
      <c r="I411" s="131"/>
      <c r="J411" s="104">
        <f>+L411+O411</f>
        <v>0</v>
      </c>
      <c r="K411" s="131"/>
      <c r="L411" s="131"/>
      <c r="M411" s="131"/>
      <c r="N411" s="131"/>
      <c r="O411" s="103">
        <f>1450000-1450000</f>
        <v>0</v>
      </c>
      <c r="P411" s="104">
        <f t="shared" si="90"/>
        <v>0</v>
      </c>
      <c r="Q411" s="789">
        <f t="shared" si="82"/>
        <v>0</v>
      </c>
      <c r="R411" s="3"/>
      <c r="S411" s="64"/>
      <c r="T411" s="64"/>
      <c r="U411" s="64"/>
      <c r="V411" s="64"/>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row>
    <row r="412" spans="1:66" ht="51" hidden="1" customHeight="1">
      <c r="A412" s="273" t="s">
        <v>1341</v>
      </c>
      <c r="B412" s="273" t="s">
        <v>1342</v>
      </c>
      <c r="C412" s="273"/>
      <c r="D412" s="299" t="s">
        <v>494</v>
      </c>
      <c r="E412" s="183">
        <f>+E415+E414+E413+E417+E416+E419+E418</f>
        <v>0</v>
      </c>
      <c r="F412" s="183">
        <f t="shared" ref="F412:O412" si="91">+F415+F414+F413+F417+F416+F419+F418</f>
        <v>0</v>
      </c>
      <c r="G412" s="183">
        <f t="shared" si="91"/>
        <v>0</v>
      </c>
      <c r="H412" s="183">
        <f t="shared" si="91"/>
        <v>0</v>
      </c>
      <c r="I412" s="183">
        <f t="shared" si="91"/>
        <v>0</v>
      </c>
      <c r="J412" s="183">
        <f t="shared" si="91"/>
        <v>0</v>
      </c>
      <c r="K412" s="183">
        <f t="shared" si="91"/>
        <v>0</v>
      </c>
      <c r="L412" s="183">
        <f t="shared" si="91"/>
        <v>0</v>
      </c>
      <c r="M412" s="183">
        <f t="shared" si="91"/>
        <v>0</v>
      </c>
      <c r="N412" s="183">
        <f t="shared" si="91"/>
        <v>0</v>
      </c>
      <c r="O412" s="183">
        <f t="shared" si="91"/>
        <v>0</v>
      </c>
      <c r="P412" s="183">
        <f>+E412+J412</f>
        <v>0</v>
      </c>
      <c r="Q412" s="789">
        <f t="shared" si="82"/>
        <v>0</v>
      </c>
      <c r="R412" s="328">
        <v>35476100</v>
      </c>
      <c r="S412" s="328">
        <f>+R412-P412</f>
        <v>35476100</v>
      </c>
      <c r="T412" s="330"/>
      <c r="U412" s="64"/>
      <c r="V412" s="64"/>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row>
    <row r="413" spans="1:66" ht="28" hidden="1">
      <c r="A413" s="121">
        <v>2818311</v>
      </c>
      <c r="B413" s="121" t="s">
        <v>162</v>
      </c>
      <c r="C413" s="121" t="s">
        <v>660</v>
      </c>
      <c r="D413" s="224" t="s">
        <v>163</v>
      </c>
      <c r="E413" s="103">
        <f>+F413+I413</f>
        <v>0</v>
      </c>
      <c r="F413" s="103">
        <f>300000-300000</f>
        <v>0</v>
      </c>
      <c r="G413" s="102"/>
      <c r="H413" s="102"/>
      <c r="I413" s="102"/>
      <c r="J413" s="103">
        <f t="shared" ref="J413:J419" si="92">+L413+O413</f>
        <v>0</v>
      </c>
      <c r="K413" s="102"/>
      <c r="L413" s="102"/>
      <c r="M413" s="102"/>
      <c r="N413" s="102"/>
      <c r="O413" s="102"/>
      <c r="P413" s="103">
        <f t="shared" si="90"/>
        <v>0</v>
      </c>
      <c r="Q413" s="789">
        <f t="shared" si="82"/>
        <v>0</v>
      </c>
      <c r="R413" s="3"/>
      <c r="S413" s="64"/>
      <c r="T413" s="64"/>
      <c r="U413" s="64"/>
      <c r="V413" s="64"/>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row>
    <row r="414" spans="1:66" ht="15.5" hidden="1">
      <c r="A414" s="127">
        <v>2818312</v>
      </c>
      <c r="B414" s="127" t="s">
        <v>505</v>
      </c>
      <c r="C414" s="127" t="s">
        <v>1315</v>
      </c>
      <c r="D414" s="178" t="s">
        <v>547</v>
      </c>
      <c r="E414" s="103">
        <f>+F414+I414</f>
        <v>0</v>
      </c>
      <c r="F414" s="103"/>
      <c r="G414" s="103"/>
      <c r="H414" s="103"/>
      <c r="I414" s="103"/>
      <c r="J414" s="103">
        <f t="shared" si="92"/>
        <v>0</v>
      </c>
      <c r="K414" s="103"/>
      <c r="L414" s="103"/>
      <c r="M414" s="103"/>
      <c r="N414" s="103"/>
      <c r="O414" s="103"/>
      <c r="P414" s="103">
        <f t="shared" si="90"/>
        <v>0</v>
      </c>
      <c r="Q414" s="789">
        <f t="shared" si="82"/>
        <v>0</v>
      </c>
      <c r="R414" s="3"/>
      <c r="S414" s="64"/>
      <c r="T414" s="64"/>
      <c r="U414" s="64"/>
      <c r="V414" s="64"/>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row>
    <row r="415" spans="1:66" ht="51" hidden="1" customHeight="1">
      <c r="A415" s="127">
        <v>2818320</v>
      </c>
      <c r="B415" s="127" t="s">
        <v>1308</v>
      </c>
      <c r="C415" s="127" t="s">
        <v>1314</v>
      </c>
      <c r="D415" s="1" t="s">
        <v>1045</v>
      </c>
      <c r="E415" s="192">
        <f>+F415+I415</f>
        <v>0</v>
      </c>
      <c r="F415" s="192"/>
      <c r="G415" s="192"/>
      <c r="H415" s="192"/>
      <c r="I415" s="192"/>
      <c r="J415" s="192">
        <f t="shared" si="92"/>
        <v>0</v>
      </c>
      <c r="K415" s="192"/>
      <c r="L415" s="192"/>
      <c r="M415" s="192"/>
      <c r="N415" s="192"/>
      <c r="O415" s="192"/>
      <c r="P415" s="192">
        <f t="shared" si="90"/>
        <v>0</v>
      </c>
      <c r="Q415" s="789">
        <f t="shared" si="82"/>
        <v>0</v>
      </c>
      <c r="R415" s="326"/>
      <c r="S415" s="328"/>
      <c r="T415" s="330"/>
      <c r="U415" s="64"/>
      <c r="V415" s="64"/>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row>
    <row r="416" spans="1:66" ht="51" hidden="1" customHeight="1">
      <c r="A416" s="127" t="s">
        <v>386</v>
      </c>
      <c r="B416" s="127" t="s">
        <v>1309</v>
      </c>
      <c r="C416" s="127" t="s">
        <v>1168</v>
      </c>
      <c r="D416" s="224" t="s">
        <v>387</v>
      </c>
      <c r="E416" s="103">
        <f>+F416+I416</f>
        <v>0</v>
      </c>
      <c r="F416" s="103"/>
      <c r="G416" s="103"/>
      <c r="H416" s="103"/>
      <c r="I416" s="103">
        <f>8775000-8775000</f>
        <v>0</v>
      </c>
      <c r="J416" s="103">
        <f t="shared" si="92"/>
        <v>0</v>
      </c>
      <c r="K416" s="103"/>
      <c r="L416" s="103"/>
      <c r="M416" s="103"/>
      <c r="N416" s="103"/>
      <c r="O416" s="103"/>
      <c r="P416" s="103">
        <f t="shared" ref="P416:P424" si="93">+E416+J416</f>
        <v>0</v>
      </c>
      <c r="Q416" s="789">
        <f t="shared" si="82"/>
        <v>0</v>
      </c>
      <c r="R416" s="3"/>
      <c r="S416" s="64"/>
      <c r="T416" s="64"/>
      <c r="U416" s="64"/>
      <c r="V416" s="64"/>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row>
    <row r="417" spans="1:66" ht="51" hidden="1" customHeight="1">
      <c r="A417" s="127" t="s">
        <v>82</v>
      </c>
      <c r="B417" s="127" t="s">
        <v>1310</v>
      </c>
      <c r="C417" s="127" t="s">
        <v>1321</v>
      </c>
      <c r="D417" s="1" t="s">
        <v>221</v>
      </c>
      <c r="E417" s="192"/>
      <c r="F417" s="192"/>
      <c r="G417" s="192"/>
      <c r="H417" s="192"/>
      <c r="I417" s="192"/>
      <c r="J417" s="192">
        <f t="shared" si="92"/>
        <v>0</v>
      </c>
      <c r="K417" s="192"/>
      <c r="L417" s="192"/>
      <c r="M417" s="192"/>
      <c r="N417" s="192"/>
      <c r="O417" s="192"/>
      <c r="P417" s="192">
        <f t="shared" si="93"/>
        <v>0</v>
      </c>
      <c r="Q417" s="789">
        <f t="shared" si="82"/>
        <v>0</v>
      </c>
      <c r="R417" s="326"/>
      <c r="S417" s="328"/>
      <c r="T417" s="330"/>
      <c r="U417" s="64"/>
      <c r="V417" s="64"/>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row>
    <row r="418" spans="1:66" ht="51" hidden="1" customHeight="1">
      <c r="A418" s="127" t="s">
        <v>671</v>
      </c>
      <c r="B418" s="127" t="s">
        <v>1051</v>
      </c>
      <c r="C418" s="121" t="s">
        <v>1473</v>
      </c>
      <c r="D418" s="178" t="s">
        <v>703</v>
      </c>
      <c r="E418" s="103"/>
      <c r="F418" s="103"/>
      <c r="G418" s="103"/>
      <c r="H418" s="103"/>
      <c r="I418" s="103"/>
      <c r="J418" s="103">
        <f>+L418+O418</f>
        <v>0</v>
      </c>
      <c r="K418" s="103"/>
      <c r="L418" s="103"/>
      <c r="M418" s="103"/>
      <c r="N418" s="103"/>
      <c r="O418" s="103"/>
      <c r="P418" s="103">
        <f t="shared" si="93"/>
        <v>0</v>
      </c>
      <c r="Q418" s="789">
        <f t="shared" si="82"/>
        <v>0</v>
      </c>
      <c r="R418" s="326"/>
      <c r="S418" s="328"/>
      <c r="T418" s="330"/>
      <c r="U418" s="64"/>
      <c r="V418" s="64"/>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row>
    <row r="419" spans="1:66" ht="51" hidden="1" customHeight="1">
      <c r="A419" s="127" t="s">
        <v>1438</v>
      </c>
      <c r="B419" s="127" t="s">
        <v>1439</v>
      </c>
      <c r="C419" s="127" t="s">
        <v>1025</v>
      </c>
      <c r="D419" s="224" t="s">
        <v>187</v>
      </c>
      <c r="E419" s="103"/>
      <c r="F419" s="103"/>
      <c r="G419" s="103"/>
      <c r="H419" s="103"/>
      <c r="I419" s="103"/>
      <c r="J419" s="103">
        <f t="shared" si="92"/>
        <v>0</v>
      </c>
      <c r="K419" s="103"/>
      <c r="L419" s="103"/>
      <c r="M419" s="103"/>
      <c r="N419" s="103"/>
      <c r="O419" s="103"/>
      <c r="P419" s="103">
        <f t="shared" si="93"/>
        <v>0</v>
      </c>
      <c r="Q419" s="789">
        <f t="shared" si="82"/>
        <v>0</v>
      </c>
      <c r="R419" s="3"/>
      <c r="S419" s="64"/>
      <c r="T419" s="64"/>
      <c r="U419" s="64"/>
      <c r="V419" s="64"/>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row>
    <row r="420" spans="1:66" ht="57" hidden="1" customHeight="1">
      <c r="A420" s="127">
        <v>2918110</v>
      </c>
      <c r="B420" s="127" t="s">
        <v>1171</v>
      </c>
      <c r="C420" s="127" t="s">
        <v>704</v>
      </c>
      <c r="D420" s="243" t="s">
        <v>1009</v>
      </c>
      <c r="E420" s="192">
        <f>+F420+I420</f>
        <v>0</v>
      </c>
      <c r="F420" s="192"/>
      <c r="G420" s="192"/>
      <c r="H420" s="192"/>
      <c r="I420" s="192"/>
      <c r="J420" s="192" t="e">
        <f>+L420+O420</f>
        <v>#REF!</v>
      </c>
      <c r="K420" s="192"/>
      <c r="L420" s="183" t="e">
        <f>++L421+L423+L425+L424+#REF!</f>
        <v>#REF!</v>
      </c>
      <c r="M420" s="192"/>
      <c r="N420" s="192"/>
      <c r="O420" s="192"/>
      <c r="P420" s="192" t="e">
        <f t="shared" si="93"/>
        <v>#REF!</v>
      </c>
      <c r="Q420" s="793" t="e">
        <f>+P420</f>
        <v>#REF!</v>
      </c>
      <c r="S420" s="328"/>
      <c r="T420" s="330"/>
      <c r="U420" s="44"/>
      <c r="V420" s="44"/>
    </row>
    <row r="421" spans="1:66" ht="15.5" hidden="1">
      <c r="A421" s="122"/>
      <c r="B421" s="122"/>
      <c r="C421" s="122"/>
      <c r="D421" s="227"/>
      <c r="E421" s="131">
        <f>+F421+I421</f>
        <v>0</v>
      </c>
      <c r="F421" s="131"/>
      <c r="G421" s="131"/>
      <c r="H421" s="131"/>
      <c r="I421" s="131"/>
      <c r="J421" s="131"/>
      <c r="K421" s="131"/>
      <c r="L421" s="131"/>
      <c r="M421" s="131"/>
      <c r="N421" s="131"/>
      <c r="O421" s="131"/>
      <c r="P421" s="131">
        <f t="shared" si="93"/>
        <v>0</v>
      </c>
      <c r="Q421" s="789">
        <f t="shared" si="82"/>
        <v>0</v>
      </c>
      <c r="R421" s="23"/>
      <c r="S421" s="44"/>
      <c r="T421" s="44"/>
      <c r="U421" s="44"/>
      <c r="V421" s="44"/>
    </row>
    <row r="422" spans="1:66" ht="57" hidden="1" customHeight="1">
      <c r="A422" s="127">
        <v>2918120</v>
      </c>
      <c r="B422" s="127" t="s">
        <v>874</v>
      </c>
      <c r="C422" s="127" t="s">
        <v>509</v>
      </c>
      <c r="D422" s="243" t="s">
        <v>809</v>
      </c>
      <c r="E422" s="192">
        <f>+F422+I422</f>
        <v>0</v>
      </c>
      <c r="F422" s="192"/>
      <c r="G422" s="192"/>
      <c r="H422" s="192"/>
      <c r="I422" s="192"/>
      <c r="J422" s="192">
        <f>+L422+O422</f>
        <v>0</v>
      </c>
      <c r="K422" s="192"/>
      <c r="L422" s="192"/>
      <c r="M422" s="192"/>
      <c r="N422" s="192"/>
      <c r="O422" s="192"/>
      <c r="P422" s="192">
        <f t="shared" si="93"/>
        <v>0</v>
      </c>
      <c r="Q422" s="789">
        <f t="shared" si="82"/>
        <v>0</v>
      </c>
      <c r="S422" s="328"/>
      <c r="T422" s="330"/>
      <c r="U422" s="44"/>
      <c r="V422" s="44"/>
    </row>
    <row r="423" spans="1:66" ht="43.5" hidden="1" customHeight="1">
      <c r="A423" s="127" t="s">
        <v>17</v>
      </c>
      <c r="B423" s="127" t="s">
        <v>167</v>
      </c>
      <c r="C423" s="127" t="s">
        <v>168</v>
      </c>
      <c r="D423" s="334" t="s">
        <v>16</v>
      </c>
      <c r="E423" s="192">
        <f>+F423+I423</f>
        <v>0</v>
      </c>
      <c r="F423" s="192"/>
      <c r="G423" s="192"/>
      <c r="H423" s="192"/>
      <c r="I423" s="192"/>
      <c r="J423" s="192">
        <f>+L423+O423</f>
        <v>0</v>
      </c>
      <c r="K423" s="192"/>
      <c r="L423" s="192"/>
      <c r="M423" s="192"/>
      <c r="N423" s="192"/>
      <c r="O423" s="192"/>
      <c r="P423" s="192">
        <f t="shared" si="93"/>
        <v>0</v>
      </c>
      <c r="Q423" s="789">
        <f t="shared" si="82"/>
        <v>0</v>
      </c>
      <c r="R423" s="23"/>
      <c r="S423" s="44"/>
      <c r="T423" s="44"/>
      <c r="U423" s="44"/>
      <c r="V423" s="44"/>
    </row>
    <row r="424" spans="1:66" ht="43.5" hidden="1" customHeight="1">
      <c r="A424" s="127" t="s">
        <v>572</v>
      </c>
      <c r="B424" s="127" t="s">
        <v>863</v>
      </c>
      <c r="C424" s="127" t="s">
        <v>658</v>
      </c>
      <c r="D424" s="226" t="s">
        <v>1286</v>
      </c>
      <c r="E424" s="192">
        <f>+F424+I424</f>
        <v>0</v>
      </c>
      <c r="F424" s="192"/>
      <c r="G424" s="192"/>
      <c r="H424" s="192"/>
      <c r="I424" s="192"/>
      <c r="J424" s="192">
        <f>+L424+O424</f>
        <v>0</v>
      </c>
      <c r="K424" s="192"/>
      <c r="L424" s="192"/>
      <c r="M424" s="192"/>
      <c r="N424" s="192"/>
      <c r="O424" s="192"/>
      <c r="P424" s="192">
        <f t="shared" si="93"/>
        <v>0</v>
      </c>
      <c r="Q424" s="789">
        <f t="shared" si="82"/>
        <v>0</v>
      </c>
      <c r="R424" s="23"/>
      <c r="S424" s="44"/>
      <c r="T424" s="44"/>
      <c r="U424" s="44"/>
      <c r="V424" s="44"/>
    </row>
    <row r="425" spans="1:66" s="282" customFormat="1" ht="48" hidden="1" customHeight="1">
      <c r="A425" s="273" t="s">
        <v>672</v>
      </c>
      <c r="B425" s="273" t="s">
        <v>673</v>
      </c>
      <c r="C425" s="273"/>
      <c r="D425" s="317" t="s">
        <v>64</v>
      </c>
      <c r="E425" s="442">
        <f>+E426+E427+E428+E429+E430+E431</f>
        <v>0</v>
      </c>
      <c r="F425" s="442">
        <f t="shared" ref="F425:O425" si="94">+F426+F427+F428+F429+F430+F431</f>
        <v>0</v>
      </c>
      <c r="G425" s="442">
        <f t="shared" si="94"/>
        <v>0</v>
      </c>
      <c r="H425" s="442">
        <f t="shared" si="94"/>
        <v>0</v>
      </c>
      <c r="I425" s="442">
        <f t="shared" si="94"/>
        <v>0</v>
      </c>
      <c r="J425" s="442">
        <f t="shared" si="94"/>
        <v>0</v>
      </c>
      <c r="K425" s="442">
        <f t="shared" si="94"/>
        <v>0</v>
      </c>
      <c r="L425" s="442">
        <f t="shared" si="94"/>
        <v>0</v>
      </c>
      <c r="M425" s="442">
        <f t="shared" si="94"/>
        <v>0</v>
      </c>
      <c r="N425" s="442">
        <f t="shared" si="94"/>
        <v>0</v>
      </c>
      <c r="O425" s="442">
        <f t="shared" si="94"/>
        <v>0</v>
      </c>
      <c r="P425" s="442">
        <f t="shared" ref="P425:P431" si="95">+E425+J425</f>
        <v>0</v>
      </c>
      <c r="Q425" s="789">
        <f t="shared" si="82"/>
        <v>0</v>
      </c>
      <c r="R425" s="278">
        <v>6000000</v>
      </c>
      <c r="S425" s="328">
        <f>+R425-P425</f>
        <v>6000000</v>
      </c>
      <c r="T425" s="279"/>
      <c r="U425" s="279"/>
      <c r="V425" s="279"/>
      <c r="W425" s="278"/>
      <c r="X425" s="280"/>
      <c r="Y425" s="280"/>
      <c r="Z425" s="280"/>
      <c r="AA425" s="280"/>
      <c r="AB425" s="280"/>
      <c r="AC425" s="280"/>
      <c r="AD425" s="280"/>
      <c r="AE425" s="280"/>
      <c r="AF425" s="280"/>
      <c r="AG425" s="280"/>
      <c r="AH425" s="280"/>
      <c r="AI425" s="280"/>
      <c r="AJ425" s="280"/>
      <c r="AK425" s="280"/>
      <c r="AL425" s="280"/>
      <c r="AM425" s="280"/>
      <c r="AN425" s="280"/>
      <c r="AO425" s="280"/>
      <c r="AP425" s="280"/>
      <c r="AQ425" s="280"/>
      <c r="AR425" s="280"/>
      <c r="AS425" s="281"/>
      <c r="AT425" s="281"/>
      <c r="AU425" s="281"/>
      <c r="AV425" s="281"/>
      <c r="AW425" s="281"/>
      <c r="AX425" s="281"/>
      <c r="AY425" s="281"/>
      <c r="AZ425" s="281"/>
      <c r="BA425" s="281"/>
      <c r="BB425" s="281"/>
      <c r="BC425" s="281"/>
      <c r="BD425" s="281"/>
      <c r="BE425" s="281"/>
      <c r="BF425" s="281"/>
      <c r="BG425" s="281"/>
      <c r="BH425" s="281"/>
      <c r="BI425" s="281"/>
      <c r="BJ425" s="281"/>
      <c r="BK425" s="281"/>
      <c r="BL425" s="281"/>
      <c r="BM425" s="281"/>
      <c r="BN425" s="281"/>
    </row>
    <row r="426" spans="1:66" s="282" customFormat="1" ht="68.25" hidden="1" customHeight="1">
      <c r="A426" s="117" t="s">
        <v>674</v>
      </c>
      <c r="B426" s="117" t="s">
        <v>1033</v>
      </c>
      <c r="C426" s="117" t="s">
        <v>508</v>
      </c>
      <c r="D426" s="1" t="s">
        <v>927</v>
      </c>
      <c r="E426" s="104">
        <f t="shared" ref="E426:E431" si="96">+F426+I426</f>
        <v>0</v>
      </c>
      <c r="F426" s="104"/>
      <c r="G426" s="104"/>
      <c r="H426" s="104"/>
      <c r="I426" s="104"/>
      <c r="J426" s="104"/>
      <c r="K426" s="104"/>
      <c r="L426" s="104"/>
      <c r="M426" s="104"/>
      <c r="N426" s="104"/>
      <c r="O426" s="104"/>
      <c r="P426" s="104">
        <f t="shared" si="95"/>
        <v>0</v>
      </c>
      <c r="Q426" s="789">
        <f t="shared" si="82"/>
        <v>0</v>
      </c>
      <c r="R426" s="278"/>
      <c r="S426" s="279"/>
      <c r="T426" s="279"/>
      <c r="U426" s="279"/>
      <c r="V426" s="279"/>
      <c r="W426" s="278"/>
      <c r="X426" s="280"/>
      <c r="Y426" s="280"/>
      <c r="Z426" s="280"/>
      <c r="AA426" s="280"/>
      <c r="AB426" s="280"/>
      <c r="AC426" s="280"/>
      <c r="AD426" s="280"/>
      <c r="AE426" s="280"/>
      <c r="AF426" s="280"/>
      <c r="AG426" s="280"/>
      <c r="AH426" s="280"/>
      <c r="AI426" s="280"/>
      <c r="AJ426" s="280"/>
      <c r="AK426" s="280"/>
      <c r="AL426" s="280"/>
      <c r="AM426" s="280"/>
      <c r="AN426" s="280"/>
      <c r="AO426" s="280"/>
      <c r="AP426" s="280"/>
      <c r="AQ426" s="280"/>
      <c r="AR426" s="280"/>
      <c r="AS426" s="281"/>
      <c r="AT426" s="281"/>
      <c r="AU426" s="281"/>
      <c r="AV426" s="281"/>
      <c r="AW426" s="281"/>
      <c r="AX426" s="281"/>
      <c r="AY426" s="281"/>
      <c r="AZ426" s="281"/>
      <c r="BA426" s="281"/>
      <c r="BB426" s="281"/>
      <c r="BC426" s="281"/>
      <c r="BD426" s="281"/>
      <c r="BE426" s="281"/>
      <c r="BF426" s="281"/>
      <c r="BG426" s="281"/>
      <c r="BH426" s="281"/>
      <c r="BI426" s="281"/>
      <c r="BJ426" s="281"/>
      <c r="BK426" s="281"/>
      <c r="BL426" s="281"/>
      <c r="BM426" s="281"/>
      <c r="BN426" s="281"/>
    </row>
    <row r="427" spans="1:66" s="282" customFormat="1" ht="78" hidden="1" customHeight="1">
      <c r="A427" s="117" t="s">
        <v>1287</v>
      </c>
      <c r="B427" s="117" t="s">
        <v>199</v>
      </c>
      <c r="C427" s="117" t="s">
        <v>508</v>
      </c>
      <c r="D427" s="1" t="s">
        <v>1189</v>
      </c>
      <c r="E427" s="104">
        <f t="shared" si="96"/>
        <v>0</v>
      </c>
      <c r="F427" s="104"/>
      <c r="G427" s="104"/>
      <c r="H427" s="104"/>
      <c r="I427" s="104"/>
      <c r="J427" s="104"/>
      <c r="K427" s="104"/>
      <c r="L427" s="104"/>
      <c r="M427" s="104"/>
      <c r="N427" s="104"/>
      <c r="O427" s="104"/>
      <c r="P427" s="104">
        <f t="shared" si="95"/>
        <v>0</v>
      </c>
      <c r="Q427" s="789">
        <f t="shared" si="82"/>
        <v>0</v>
      </c>
      <c r="R427" s="278"/>
      <c r="S427" s="279"/>
      <c r="T427" s="279"/>
      <c r="U427" s="279"/>
      <c r="V427" s="279"/>
      <c r="W427" s="278"/>
      <c r="X427" s="280"/>
      <c r="Y427" s="280"/>
      <c r="Z427" s="280"/>
      <c r="AA427" s="280"/>
      <c r="AB427" s="280"/>
      <c r="AC427" s="280"/>
      <c r="AD427" s="280"/>
      <c r="AE427" s="280"/>
      <c r="AF427" s="280"/>
      <c r="AG427" s="280"/>
      <c r="AH427" s="280"/>
      <c r="AI427" s="280"/>
      <c r="AJ427" s="280"/>
      <c r="AK427" s="280"/>
      <c r="AL427" s="280"/>
      <c r="AM427" s="280"/>
      <c r="AN427" s="280"/>
      <c r="AO427" s="280"/>
      <c r="AP427" s="280"/>
      <c r="AQ427" s="280"/>
      <c r="AR427" s="280"/>
      <c r="AS427" s="281"/>
      <c r="AT427" s="281"/>
      <c r="AU427" s="281"/>
      <c r="AV427" s="281"/>
      <c r="AW427" s="281"/>
      <c r="AX427" s="281"/>
      <c r="AY427" s="281"/>
      <c r="AZ427" s="281"/>
      <c r="BA427" s="281"/>
      <c r="BB427" s="281"/>
      <c r="BC427" s="281"/>
      <c r="BD427" s="281"/>
      <c r="BE427" s="281"/>
      <c r="BF427" s="281"/>
      <c r="BG427" s="281"/>
      <c r="BH427" s="281"/>
      <c r="BI427" s="281"/>
      <c r="BJ427" s="281"/>
      <c r="BK427" s="281"/>
      <c r="BL427" s="281"/>
      <c r="BM427" s="281"/>
      <c r="BN427" s="281"/>
    </row>
    <row r="428" spans="1:66" s="282" customFormat="1" ht="49.5" hidden="1" customHeight="1">
      <c r="A428" s="117" t="s">
        <v>1288</v>
      </c>
      <c r="B428" s="117" t="s">
        <v>1291</v>
      </c>
      <c r="C428" s="117" t="s">
        <v>1293</v>
      </c>
      <c r="D428" s="226" t="s">
        <v>1294</v>
      </c>
      <c r="E428" s="104">
        <f t="shared" si="96"/>
        <v>0</v>
      </c>
      <c r="F428" s="104"/>
      <c r="G428" s="104"/>
      <c r="H428" s="104"/>
      <c r="I428" s="104"/>
      <c r="J428" s="104"/>
      <c r="K428" s="104"/>
      <c r="L428" s="104"/>
      <c r="M428" s="104"/>
      <c r="N428" s="104"/>
      <c r="O428" s="104"/>
      <c r="P428" s="104">
        <f t="shared" si="95"/>
        <v>0</v>
      </c>
      <c r="Q428" s="789">
        <f t="shared" si="82"/>
        <v>0</v>
      </c>
      <c r="R428" s="278"/>
      <c r="S428" s="279"/>
      <c r="T428" s="279"/>
      <c r="U428" s="279"/>
      <c r="V428" s="279"/>
      <c r="W428" s="278"/>
      <c r="X428" s="280"/>
      <c r="Y428" s="280"/>
      <c r="Z428" s="280"/>
      <c r="AA428" s="280"/>
      <c r="AB428" s="280"/>
      <c r="AC428" s="280"/>
      <c r="AD428" s="280"/>
      <c r="AE428" s="280"/>
      <c r="AF428" s="280"/>
      <c r="AG428" s="280"/>
      <c r="AH428" s="280"/>
      <c r="AI428" s="280"/>
      <c r="AJ428" s="280"/>
      <c r="AK428" s="280"/>
      <c r="AL428" s="280"/>
      <c r="AM428" s="280"/>
      <c r="AN428" s="280"/>
      <c r="AO428" s="280"/>
      <c r="AP428" s="280"/>
      <c r="AQ428" s="280"/>
      <c r="AR428" s="280"/>
      <c r="AS428" s="281"/>
      <c r="AT428" s="281"/>
      <c r="AU428" s="281"/>
      <c r="AV428" s="281"/>
      <c r="AW428" s="281"/>
      <c r="AX428" s="281"/>
      <c r="AY428" s="281"/>
      <c r="AZ428" s="281"/>
      <c r="BA428" s="281"/>
      <c r="BB428" s="281"/>
      <c r="BC428" s="281"/>
      <c r="BD428" s="281"/>
      <c r="BE428" s="281"/>
      <c r="BF428" s="281"/>
      <c r="BG428" s="281"/>
      <c r="BH428" s="281"/>
      <c r="BI428" s="281"/>
      <c r="BJ428" s="281"/>
      <c r="BK428" s="281"/>
      <c r="BL428" s="281"/>
      <c r="BM428" s="281"/>
      <c r="BN428" s="281"/>
    </row>
    <row r="429" spans="1:66" s="282" customFormat="1" ht="57" hidden="1" customHeight="1">
      <c r="A429" s="127" t="s">
        <v>1289</v>
      </c>
      <c r="B429" s="127" t="s">
        <v>1292</v>
      </c>
      <c r="C429" s="127" t="s">
        <v>985</v>
      </c>
      <c r="D429" s="226" t="s">
        <v>1295</v>
      </c>
      <c r="E429" s="192">
        <f t="shared" si="96"/>
        <v>0</v>
      </c>
      <c r="F429" s="192"/>
      <c r="G429" s="192"/>
      <c r="H429" s="192"/>
      <c r="I429" s="192">
        <f>1500000-1500000</f>
        <v>0</v>
      </c>
      <c r="J429" s="192"/>
      <c r="K429" s="192"/>
      <c r="L429" s="192"/>
      <c r="M429" s="192"/>
      <c r="N429" s="192"/>
      <c r="O429" s="192"/>
      <c r="P429" s="192">
        <f t="shared" si="95"/>
        <v>0</v>
      </c>
      <c r="Q429" s="789">
        <f t="shared" si="82"/>
        <v>0</v>
      </c>
      <c r="R429" s="278"/>
      <c r="S429" s="279"/>
      <c r="T429" s="279"/>
      <c r="U429" s="279"/>
      <c r="V429" s="279"/>
      <c r="W429" s="278"/>
      <c r="X429" s="280"/>
      <c r="Y429" s="280"/>
      <c r="Z429" s="280"/>
      <c r="AA429" s="280"/>
      <c r="AB429" s="280"/>
      <c r="AC429" s="280"/>
      <c r="AD429" s="280"/>
      <c r="AE429" s="280"/>
      <c r="AF429" s="280"/>
      <c r="AG429" s="280"/>
      <c r="AH429" s="280"/>
      <c r="AI429" s="280"/>
      <c r="AJ429" s="280"/>
      <c r="AK429" s="280"/>
      <c r="AL429" s="280"/>
      <c r="AM429" s="280"/>
      <c r="AN429" s="280"/>
      <c r="AO429" s="280"/>
      <c r="AP429" s="280"/>
      <c r="AQ429" s="280"/>
      <c r="AR429" s="280"/>
      <c r="AS429" s="281"/>
      <c r="AT429" s="281"/>
      <c r="AU429" s="281"/>
      <c r="AV429" s="281"/>
      <c r="AW429" s="281"/>
      <c r="AX429" s="281"/>
      <c r="AY429" s="281"/>
      <c r="AZ429" s="281"/>
      <c r="BA429" s="281"/>
      <c r="BB429" s="281"/>
      <c r="BC429" s="281"/>
      <c r="BD429" s="281"/>
      <c r="BE429" s="281"/>
      <c r="BF429" s="281"/>
      <c r="BG429" s="281"/>
      <c r="BH429" s="281"/>
      <c r="BI429" s="281"/>
      <c r="BJ429" s="281"/>
      <c r="BK429" s="281"/>
      <c r="BL429" s="281"/>
      <c r="BM429" s="281"/>
      <c r="BN429" s="281"/>
    </row>
    <row r="430" spans="1:66" s="282" customFormat="1" ht="59.25" hidden="1" customHeight="1">
      <c r="A430" s="117" t="s">
        <v>1290</v>
      </c>
      <c r="B430" s="117" t="s">
        <v>829</v>
      </c>
      <c r="C430" s="117" t="s">
        <v>853</v>
      </c>
      <c r="D430" s="226" t="s">
        <v>1296</v>
      </c>
      <c r="E430" s="104">
        <f t="shared" si="96"/>
        <v>0</v>
      </c>
      <c r="F430" s="104"/>
      <c r="G430" s="104"/>
      <c r="H430" s="104"/>
      <c r="I430" s="104"/>
      <c r="J430" s="104"/>
      <c r="K430" s="104"/>
      <c r="L430" s="104"/>
      <c r="M430" s="104"/>
      <c r="N430" s="104"/>
      <c r="O430" s="104"/>
      <c r="P430" s="104">
        <f t="shared" si="95"/>
        <v>0</v>
      </c>
      <c r="Q430" s="789">
        <f t="shared" si="82"/>
        <v>0</v>
      </c>
      <c r="R430" s="278"/>
      <c r="S430" s="279"/>
      <c r="T430" s="279"/>
      <c r="U430" s="279"/>
      <c r="V430" s="279"/>
      <c r="W430" s="278"/>
      <c r="X430" s="280"/>
      <c r="Y430" s="280"/>
      <c r="Z430" s="280"/>
      <c r="AA430" s="280"/>
      <c r="AB430" s="280"/>
      <c r="AC430" s="280"/>
      <c r="AD430" s="280"/>
      <c r="AE430" s="280"/>
      <c r="AF430" s="280"/>
      <c r="AG430" s="280"/>
      <c r="AH430" s="280"/>
      <c r="AI430" s="280"/>
      <c r="AJ430" s="280"/>
      <c r="AK430" s="280"/>
      <c r="AL430" s="280"/>
      <c r="AM430" s="280"/>
      <c r="AN430" s="280"/>
      <c r="AO430" s="280"/>
      <c r="AP430" s="280"/>
      <c r="AQ430" s="280"/>
      <c r="AR430" s="280"/>
      <c r="AS430" s="281"/>
      <c r="AT430" s="281"/>
      <c r="AU430" s="281"/>
      <c r="AV430" s="281"/>
      <c r="AW430" s="281"/>
      <c r="AX430" s="281"/>
      <c r="AY430" s="281"/>
      <c r="AZ430" s="281"/>
      <c r="BA430" s="281"/>
      <c r="BB430" s="281"/>
      <c r="BC430" s="281"/>
      <c r="BD430" s="281"/>
      <c r="BE430" s="281"/>
      <c r="BF430" s="281"/>
      <c r="BG430" s="281"/>
      <c r="BH430" s="281"/>
      <c r="BI430" s="281"/>
      <c r="BJ430" s="281"/>
      <c r="BK430" s="281"/>
      <c r="BL430" s="281"/>
      <c r="BM430" s="281"/>
      <c r="BN430" s="281"/>
    </row>
    <row r="431" spans="1:66" s="282" customFormat="1" ht="78" hidden="1" customHeight="1">
      <c r="A431" s="117" t="s">
        <v>1110</v>
      </c>
      <c r="B431" s="117" t="s">
        <v>863</v>
      </c>
      <c r="C431" s="127" t="s">
        <v>658</v>
      </c>
      <c r="D431" s="226" t="s">
        <v>1286</v>
      </c>
      <c r="E431" s="104">
        <f t="shared" si="96"/>
        <v>0</v>
      </c>
      <c r="F431" s="104"/>
      <c r="G431" s="104"/>
      <c r="H431" s="104"/>
      <c r="I431" s="104"/>
      <c r="J431" s="104"/>
      <c r="K431" s="104"/>
      <c r="L431" s="104"/>
      <c r="M431" s="104"/>
      <c r="N431" s="104"/>
      <c r="O431" s="104"/>
      <c r="P431" s="104">
        <f t="shared" si="95"/>
        <v>0</v>
      </c>
      <c r="Q431" s="789">
        <f t="shared" si="82"/>
        <v>0</v>
      </c>
      <c r="R431" s="278"/>
      <c r="S431" s="279"/>
      <c r="T431" s="279"/>
      <c r="U431" s="279"/>
      <c r="V431" s="279"/>
      <c r="W431" s="278"/>
      <c r="X431" s="280"/>
      <c r="Y431" s="280"/>
      <c r="Z431" s="280"/>
      <c r="AA431" s="280"/>
      <c r="AB431" s="280"/>
      <c r="AC431" s="280"/>
      <c r="AD431" s="280"/>
      <c r="AE431" s="280"/>
      <c r="AF431" s="280"/>
      <c r="AG431" s="280"/>
      <c r="AH431" s="280"/>
      <c r="AI431" s="280"/>
      <c r="AJ431" s="280"/>
      <c r="AK431" s="280"/>
      <c r="AL431" s="280"/>
      <c r="AM431" s="280"/>
      <c r="AN431" s="280"/>
      <c r="AO431" s="280"/>
      <c r="AP431" s="280"/>
      <c r="AQ431" s="280"/>
      <c r="AR431" s="280"/>
      <c r="AS431" s="281"/>
      <c r="AT431" s="281"/>
      <c r="AU431" s="281"/>
      <c r="AV431" s="281"/>
      <c r="AW431" s="281"/>
      <c r="AX431" s="281"/>
      <c r="AY431" s="281"/>
      <c r="AZ431" s="281"/>
      <c r="BA431" s="281"/>
      <c r="BB431" s="281"/>
      <c r="BC431" s="281"/>
      <c r="BD431" s="281"/>
      <c r="BE431" s="281"/>
      <c r="BF431" s="281"/>
      <c r="BG431" s="281"/>
      <c r="BH431" s="281"/>
      <c r="BI431" s="281"/>
      <c r="BJ431" s="281"/>
      <c r="BK431" s="281"/>
      <c r="BL431" s="281"/>
      <c r="BM431" s="281"/>
      <c r="BN431" s="281"/>
    </row>
    <row r="432" spans="1:66" ht="41.25" hidden="1" customHeight="1">
      <c r="A432" s="273" t="s">
        <v>1393</v>
      </c>
      <c r="B432" s="273" t="s">
        <v>1394</v>
      </c>
      <c r="C432" s="273"/>
      <c r="D432" s="317" t="s">
        <v>826</v>
      </c>
      <c r="E432" s="183">
        <f>+E434+E437+E438+E444+E443+E456+E458+E445+E467+E464+E462+E463+E465+E471+E448+E454+E446+E457+E442+E516+E466+E460+E455+E452+E453+E461+E459</f>
        <v>0</v>
      </c>
      <c r="F432" s="183">
        <f t="shared" ref="F432:O432" si="97">+F434+F437+F438+F444+F443+F456+F458+F445+F467+F464+F462+F463+F465+F471+F448+F454+F446+F457+F442+F516+F466+F460+F455+F452+F453+F461+F459</f>
        <v>0</v>
      </c>
      <c r="G432" s="183">
        <f t="shared" si="97"/>
        <v>0</v>
      </c>
      <c r="H432" s="183">
        <f t="shared" si="97"/>
        <v>0</v>
      </c>
      <c r="I432" s="183">
        <f t="shared" si="97"/>
        <v>0</v>
      </c>
      <c r="J432" s="183">
        <f t="shared" si="97"/>
        <v>0</v>
      </c>
      <c r="K432" s="183">
        <f t="shared" si="97"/>
        <v>0</v>
      </c>
      <c r="L432" s="183">
        <f t="shared" si="97"/>
        <v>0</v>
      </c>
      <c r="M432" s="183">
        <f t="shared" si="97"/>
        <v>0</v>
      </c>
      <c r="N432" s="183">
        <f t="shared" si="97"/>
        <v>0</v>
      </c>
      <c r="O432" s="183">
        <f t="shared" si="97"/>
        <v>0</v>
      </c>
      <c r="P432" s="183">
        <f t="shared" ref="P432:P451" si="98">+E432+J432</f>
        <v>0</v>
      </c>
      <c r="Q432" s="794"/>
      <c r="R432" s="796"/>
      <c r="S432" s="796"/>
      <c r="T432" s="797"/>
      <c r="U432" s="798"/>
      <c r="V432" s="798"/>
      <c r="W432" s="339"/>
      <c r="X432" s="339"/>
      <c r="Y432" s="339"/>
      <c r="Z432" s="339"/>
      <c r="AA432" s="339"/>
      <c r="AB432" s="339"/>
      <c r="AC432" s="339"/>
      <c r="AD432" s="339"/>
      <c r="AE432" s="339"/>
      <c r="AF432" s="339"/>
      <c r="AG432" s="339"/>
      <c r="AH432" s="339"/>
      <c r="AI432" s="339"/>
      <c r="AJ432" s="339"/>
      <c r="AK432" s="339"/>
      <c r="AL432" s="339"/>
      <c r="AM432" s="339"/>
      <c r="AN432" s="339"/>
    </row>
    <row r="433" spans="1:66" ht="42" hidden="1">
      <c r="A433" s="122"/>
      <c r="B433" s="122"/>
      <c r="C433" s="122"/>
      <c r="D433" s="245" t="s">
        <v>62</v>
      </c>
      <c r="E433" s="102">
        <f t="shared" ref="E433:E465" si="99">+F433+I433</f>
        <v>0</v>
      </c>
      <c r="F433" s="102"/>
      <c r="G433" s="102"/>
      <c r="H433" s="102"/>
      <c r="I433" s="102"/>
      <c r="J433" s="235"/>
      <c r="K433" s="111"/>
      <c r="L433" s="111"/>
      <c r="M433" s="111"/>
      <c r="N433" s="111"/>
      <c r="O433" s="113"/>
      <c r="P433" s="235">
        <f t="shared" si="98"/>
        <v>0</v>
      </c>
      <c r="Q433" s="789">
        <f t="shared" si="82"/>
        <v>0</v>
      </c>
      <c r="R433" s="23"/>
      <c r="S433" s="44"/>
      <c r="T433" s="44"/>
      <c r="U433" s="44"/>
      <c r="V433" s="44"/>
    </row>
    <row r="434" spans="1:66" s="295" customFormat="1" ht="45" hidden="1" customHeight="1">
      <c r="A434" s="115"/>
      <c r="B434" s="115"/>
      <c r="C434" s="115"/>
      <c r="D434" s="297" t="s">
        <v>273</v>
      </c>
      <c r="E434" s="104">
        <f t="shared" si="99"/>
        <v>0</v>
      </c>
      <c r="F434" s="104"/>
      <c r="G434" s="104"/>
      <c r="H434" s="104"/>
      <c r="I434" s="104"/>
      <c r="J434" s="104">
        <f>+L434+O434</f>
        <v>0</v>
      </c>
      <c r="K434" s="104"/>
      <c r="L434" s="104"/>
      <c r="M434" s="104"/>
      <c r="N434" s="104"/>
      <c r="O434" s="104"/>
      <c r="P434" s="104">
        <f t="shared" si="98"/>
        <v>0</v>
      </c>
      <c r="Q434" s="789">
        <f t="shared" si="82"/>
        <v>0</v>
      </c>
      <c r="R434" s="291"/>
      <c r="S434" s="292"/>
      <c r="T434" s="292"/>
      <c r="U434" s="292"/>
      <c r="V434" s="292"/>
      <c r="W434" s="291"/>
      <c r="X434" s="293"/>
      <c r="Y434" s="293"/>
      <c r="Z434" s="293"/>
      <c r="AA434" s="293"/>
      <c r="AB434" s="293"/>
      <c r="AC434" s="293"/>
      <c r="AD434" s="293"/>
      <c r="AE434" s="293"/>
      <c r="AF434" s="293"/>
      <c r="AG434" s="293"/>
      <c r="AH434" s="293"/>
      <c r="AI434" s="293"/>
      <c r="AJ434" s="293"/>
      <c r="AK434" s="293"/>
      <c r="AL434" s="293"/>
      <c r="AM434" s="293"/>
      <c r="AN434" s="293"/>
      <c r="AO434" s="293"/>
      <c r="AP434" s="293"/>
      <c r="AQ434" s="293"/>
      <c r="AR434" s="293"/>
      <c r="AS434" s="294"/>
      <c r="AT434" s="294"/>
      <c r="AU434" s="294"/>
      <c r="AV434" s="294"/>
      <c r="AW434" s="294"/>
      <c r="AX434" s="294"/>
      <c r="AY434" s="294"/>
      <c r="AZ434" s="294"/>
      <c r="BA434" s="294"/>
      <c r="BB434" s="294"/>
      <c r="BC434" s="294"/>
      <c r="BD434" s="294"/>
      <c r="BE434" s="294"/>
      <c r="BF434" s="294"/>
      <c r="BG434" s="294"/>
      <c r="BH434" s="294"/>
      <c r="BI434" s="294"/>
      <c r="BJ434" s="294"/>
      <c r="BK434" s="294"/>
      <c r="BL434" s="294"/>
      <c r="BM434" s="294"/>
      <c r="BN434" s="294"/>
    </row>
    <row r="435" spans="1:66" ht="23" hidden="1">
      <c r="A435" s="122"/>
      <c r="B435" s="122"/>
      <c r="C435" s="122"/>
      <c r="D435" s="239" t="s">
        <v>769</v>
      </c>
      <c r="E435" s="131">
        <f t="shared" si="99"/>
        <v>0</v>
      </c>
      <c r="F435" s="131"/>
      <c r="G435" s="131"/>
      <c r="H435" s="220"/>
      <c r="I435" s="220"/>
      <c r="J435" s="131">
        <f>+L435+O435</f>
        <v>0</v>
      </c>
      <c r="K435" s="131"/>
      <c r="L435" s="131"/>
      <c r="M435" s="131"/>
      <c r="N435" s="131"/>
      <c r="O435" s="131"/>
      <c r="P435" s="131">
        <f t="shared" si="98"/>
        <v>0</v>
      </c>
      <c r="Q435" s="789">
        <f t="shared" si="82"/>
        <v>0</v>
      </c>
      <c r="R435" s="23"/>
      <c r="S435" s="44"/>
      <c r="T435" s="44"/>
      <c r="U435" s="44"/>
      <c r="V435" s="44"/>
    </row>
    <row r="436" spans="1:66" ht="15.5" hidden="1">
      <c r="A436" s="122"/>
      <c r="B436" s="122"/>
      <c r="C436" s="122"/>
      <c r="D436" s="239" t="s">
        <v>770</v>
      </c>
      <c r="E436" s="131">
        <f t="shared" si="99"/>
        <v>0</v>
      </c>
      <c r="F436" s="131"/>
      <c r="G436" s="131"/>
      <c r="H436" s="220"/>
      <c r="I436" s="220"/>
      <c r="J436" s="131">
        <f>+L436+O436</f>
        <v>0</v>
      </c>
      <c r="K436" s="131"/>
      <c r="L436" s="131"/>
      <c r="M436" s="131"/>
      <c r="N436" s="131"/>
      <c r="O436" s="131"/>
      <c r="P436" s="131">
        <f t="shared" si="98"/>
        <v>0</v>
      </c>
      <c r="Q436" s="789">
        <f t="shared" si="82"/>
        <v>0</v>
      </c>
      <c r="R436" s="23"/>
      <c r="S436" s="44"/>
      <c r="T436" s="44"/>
      <c r="U436" s="44"/>
      <c r="V436" s="44"/>
    </row>
    <row r="437" spans="1:66" ht="15.5" hidden="1">
      <c r="A437" s="117">
        <v>3713070</v>
      </c>
      <c r="B437" s="115" t="s">
        <v>570</v>
      </c>
      <c r="C437" s="115" t="s">
        <v>1231</v>
      </c>
      <c r="D437" s="242" t="s">
        <v>978</v>
      </c>
      <c r="E437" s="104">
        <f t="shared" si="99"/>
        <v>0</v>
      </c>
      <c r="F437" s="104"/>
      <c r="G437" s="104"/>
      <c r="H437" s="104"/>
      <c r="I437" s="104"/>
      <c r="J437" s="104"/>
      <c r="K437" s="104"/>
      <c r="L437" s="104"/>
      <c r="M437" s="104"/>
      <c r="N437" s="104"/>
      <c r="O437" s="104"/>
      <c r="P437" s="104">
        <f t="shared" si="98"/>
        <v>0</v>
      </c>
      <c r="Q437" s="789">
        <f t="shared" si="82"/>
        <v>0</v>
      </c>
      <c r="R437" s="23"/>
      <c r="S437" s="44"/>
      <c r="T437" s="44"/>
      <c r="U437" s="44"/>
      <c r="V437" s="44"/>
    </row>
    <row r="438" spans="1:66" ht="14" hidden="1">
      <c r="A438" s="115">
        <v>3713230</v>
      </c>
      <c r="B438" s="115" t="s">
        <v>575</v>
      </c>
      <c r="C438" s="115" t="s">
        <v>1369</v>
      </c>
      <c r="D438" s="242" t="s">
        <v>642</v>
      </c>
      <c r="E438" s="131">
        <f t="shared" si="99"/>
        <v>0</v>
      </c>
      <c r="F438" s="131"/>
      <c r="G438" s="131"/>
      <c r="H438" s="131"/>
      <c r="I438" s="131"/>
      <c r="J438" s="131">
        <f>+L438+O438</f>
        <v>0</v>
      </c>
      <c r="K438" s="131"/>
      <c r="L438" s="131"/>
      <c r="M438" s="131"/>
      <c r="N438" s="131"/>
      <c r="O438" s="131"/>
      <c r="P438" s="131">
        <f t="shared" si="98"/>
        <v>0</v>
      </c>
      <c r="Q438" s="789">
        <f t="shared" si="82"/>
        <v>0</v>
      </c>
      <c r="R438" s="13"/>
      <c r="S438" s="20"/>
      <c r="T438" s="20"/>
      <c r="U438" s="20"/>
      <c r="V438" s="20"/>
      <c r="W438" s="13"/>
    </row>
    <row r="439" spans="1:66" ht="69" hidden="1">
      <c r="A439" s="122"/>
      <c r="B439" s="122"/>
      <c r="C439" s="122"/>
      <c r="D439" s="275" t="s">
        <v>1437</v>
      </c>
      <c r="E439" s="131">
        <f t="shared" si="99"/>
        <v>0</v>
      </c>
      <c r="F439" s="131"/>
      <c r="G439" s="131"/>
      <c r="H439" s="131"/>
      <c r="I439" s="131"/>
      <c r="J439" s="131">
        <f>+L439+O439</f>
        <v>0</v>
      </c>
      <c r="K439" s="131"/>
      <c r="L439" s="131"/>
      <c r="M439" s="131"/>
      <c r="N439" s="131"/>
      <c r="O439" s="131"/>
      <c r="P439" s="131">
        <f t="shared" si="98"/>
        <v>0</v>
      </c>
      <c r="Q439" s="789">
        <f t="shared" si="82"/>
        <v>0</v>
      </c>
      <c r="R439" s="13"/>
      <c r="S439" s="20"/>
      <c r="T439" s="20"/>
      <c r="U439" s="20"/>
      <c r="V439" s="20"/>
      <c r="W439" s="13"/>
    </row>
    <row r="440" spans="1:66" ht="34.5" hidden="1">
      <c r="A440" s="122"/>
      <c r="B440" s="122"/>
      <c r="C440" s="122"/>
      <c r="D440" s="239" t="s">
        <v>879</v>
      </c>
      <c r="E440" s="131">
        <f t="shared" si="99"/>
        <v>0</v>
      </c>
      <c r="F440" s="131"/>
      <c r="G440" s="131"/>
      <c r="H440" s="131"/>
      <c r="I440" s="131"/>
      <c r="J440" s="131">
        <f>+L440+O440</f>
        <v>0</v>
      </c>
      <c r="K440" s="131"/>
      <c r="L440" s="131"/>
      <c r="M440" s="131"/>
      <c r="N440" s="131"/>
      <c r="O440" s="131"/>
      <c r="P440" s="131">
        <f t="shared" si="98"/>
        <v>0</v>
      </c>
      <c r="Q440" s="789">
        <f t="shared" si="82"/>
        <v>0</v>
      </c>
      <c r="R440" s="13"/>
      <c r="S440" s="20"/>
      <c r="T440" s="20"/>
      <c r="U440" s="20"/>
      <c r="V440" s="20"/>
      <c r="W440" s="13"/>
    </row>
    <row r="441" spans="1:66" ht="46" hidden="1">
      <c r="A441" s="122"/>
      <c r="B441" s="122"/>
      <c r="C441" s="122"/>
      <c r="D441" s="239" t="s">
        <v>1364</v>
      </c>
      <c r="E441" s="131">
        <f t="shared" si="99"/>
        <v>0</v>
      </c>
      <c r="F441" s="131"/>
      <c r="G441" s="131"/>
      <c r="H441" s="131"/>
      <c r="I441" s="131"/>
      <c r="J441" s="131"/>
      <c r="K441" s="131"/>
      <c r="L441" s="131"/>
      <c r="M441" s="131"/>
      <c r="N441" s="131"/>
      <c r="O441" s="131"/>
      <c r="P441" s="131">
        <f t="shared" si="98"/>
        <v>0</v>
      </c>
      <c r="Q441" s="789">
        <f t="shared" si="82"/>
        <v>0</v>
      </c>
      <c r="R441" s="13"/>
      <c r="S441" s="20"/>
      <c r="T441" s="20"/>
      <c r="U441" s="20"/>
      <c r="V441" s="20"/>
      <c r="W441" s="13"/>
    </row>
    <row r="442" spans="1:66" ht="14" hidden="1">
      <c r="A442" s="121">
        <v>3713740</v>
      </c>
      <c r="B442" s="121" t="s">
        <v>222</v>
      </c>
      <c r="C442" s="121" t="s">
        <v>510</v>
      </c>
      <c r="D442" s="225" t="s">
        <v>447</v>
      </c>
      <c r="E442" s="103">
        <f>+F442+I442</f>
        <v>0</v>
      </c>
      <c r="F442" s="103"/>
      <c r="G442" s="103"/>
      <c r="H442" s="103"/>
      <c r="I442" s="103"/>
      <c r="J442" s="103">
        <f t="shared" ref="J442:J447" si="100">+L442+O442</f>
        <v>0</v>
      </c>
      <c r="K442" s="103"/>
      <c r="L442" s="103"/>
      <c r="M442" s="103"/>
      <c r="N442" s="103"/>
      <c r="O442" s="103"/>
      <c r="P442" s="103">
        <f>+E442+J442</f>
        <v>0</v>
      </c>
      <c r="Q442" s="789">
        <f t="shared" si="82"/>
        <v>0</v>
      </c>
      <c r="R442" s="13"/>
      <c r="S442" s="20"/>
      <c r="T442" s="20"/>
      <c r="U442" s="20"/>
      <c r="V442" s="20"/>
      <c r="W442" s="13"/>
    </row>
    <row r="443" spans="1:66" ht="26" hidden="1">
      <c r="A443" s="117">
        <v>3713770</v>
      </c>
      <c r="B443" s="117" t="s">
        <v>1161</v>
      </c>
      <c r="C443" s="117" t="s">
        <v>1160</v>
      </c>
      <c r="D443" s="264" t="s">
        <v>1076</v>
      </c>
      <c r="E443" s="131">
        <f>+F443+I443</f>
        <v>0</v>
      </c>
      <c r="F443" s="131"/>
      <c r="G443" s="131"/>
      <c r="H443" s="131"/>
      <c r="I443" s="131"/>
      <c r="J443" s="131">
        <f t="shared" si="100"/>
        <v>0</v>
      </c>
      <c r="K443" s="131"/>
      <c r="L443" s="131"/>
      <c r="M443" s="131"/>
      <c r="N443" s="131"/>
      <c r="O443" s="131">
        <f>3000-3000</f>
        <v>0</v>
      </c>
      <c r="P443" s="131">
        <f>+E443+J443</f>
        <v>0</v>
      </c>
      <c r="Q443" s="789">
        <f t="shared" si="82"/>
        <v>0</v>
      </c>
      <c r="R443" s="13"/>
      <c r="S443" s="20"/>
      <c r="T443" s="20"/>
      <c r="U443" s="20"/>
      <c r="V443" s="20"/>
      <c r="W443" s="13"/>
    </row>
    <row r="444" spans="1:66" ht="14" hidden="1">
      <c r="A444" s="121">
        <v>3713790</v>
      </c>
      <c r="B444" s="121" t="s">
        <v>1163</v>
      </c>
      <c r="C444" s="121" t="s">
        <v>580</v>
      </c>
      <c r="D444" s="224" t="s">
        <v>855</v>
      </c>
      <c r="E444" s="103">
        <f>+F444+I444</f>
        <v>0</v>
      </c>
      <c r="F444" s="103"/>
      <c r="G444" s="103"/>
      <c r="H444" s="103"/>
      <c r="I444" s="103"/>
      <c r="J444" s="103">
        <f t="shared" si="100"/>
        <v>0</v>
      </c>
      <c r="K444" s="103"/>
      <c r="L444" s="103"/>
      <c r="M444" s="103"/>
      <c r="N444" s="103"/>
      <c r="O444" s="103"/>
      <c r="P444" s="103">
        <f>+E444+J444</f>
        <v>0</v>
      </c>
      <c r="Q444" s="789">
        <f t="shared" si="82"/>
        <v>0</v>
      </c>
      <c r="R444" s="13"/>
      <c r="S444" s="20"/>
      <c r="T444" s="20"/>
      <c r="U444" s="20"/>
      <c r="V444" s="20"/>
      <c r="W444" s="13"/>
    </row>
    <row r="445" spans="1:66" ht="84" hidden="1">
      <c r="A445" s="117">
        <v>3716084</v>
      </c>
      <c r="B445" s="121" t="s">
        <v>1000</v>
      </c>
      <c r="C445" s="121" t="s">
        <v>999</v>
      </c>
      <c r="D445" s="238" t="s">
        <v>196</v>
      </c>
      <c r="E445" s="103">
        <f>+F445+I445</f>
        <v>0</v>
      </c>
      <c r="F445" s="103"/>
      <c r="G445" s="103"/>
      <c r="H445" s="103"/>
      <c r="I445" s="103"/>
      <c r="J445" s="103">
        <f t="shared" si="100"/>
        <v>0</v>
      </c>
      <c r="K445" s="103"/>
      <c r="L445" s="103"/>
      <c r="M445" s="103"/>
      <c r="N445" s="103"/>
      <c r="O445" s="103"/>
      <c r="P445" s="103">
        <f>+E445+J445</f>
        <v>0</v>
      </c>
      <c r="Q445" s="789">
        <f t="shared" si="82"/>
        <v>0</v>
      </c>
      <c r="R445" s="13"/>
      <c r="S445" s="20"/>
      <c r="T445" s="20"/>
      <c r="U445" s="20"/>
      <c r="V445" s="20"/>
      <c r="W445" s="13"/>
    </row>
    <row r="446" spans="1:66" ht="14" hidden="1">
      <c r="A446" s="121">
        <v>3717300</v>
      </c>
      <c r="B446" s="121" t="s">
        <v>271</v>
      </c>
      <c r="C446" s="121" t="s">
        <v>659</v>
      </c>
      <c r="D446" s="224" t="s">
        <v>272</v>
      </c>
      <c r="E446" s="103">
        <f t="shared" si="99"/>
        <v>0</v>
      </c>
      <c r="F446" s="103"/>
      <c r="G446" s="103"/>
      <c r="H446" s="103"/>
      <c r="I446" s="103"/>
      <c r="J446" s="103">
        <f t="shared" si="100"/>
        <v>0</v>
      </c>
      <c r="K446" s="103"/>
      <c r="L446" s="103"/>
      <c r="M446" s="103"/>
      <c r="N446" s="103"/>
      <c r="O446" s="103"/>
      <c r="P446" s="103">
        <f t="shared" si="98"/>
        <v>0</v>
      </c>
      <c r="Q446" s="789">
        <f t="shared" si="82"/>
        <v>0</v>
      </c>
      <c r="R446" s="23"/>
      <c r="S446" s="44"/>
      <c r="T446" s="44"/>
      <c r="U446" s="44"/>
      <c r="V446" s="44"/>
    </row>
    <row r="447" spans="1:66" ht="28" hidden="1">
      <c r="A447" s="121">
        <v>3717340</v>
      </c>
      <c r="B447" s="121" t="s">
        <v>614</v>
      </c>
      <c r="C447" s="121" t="s">
        <v>661</v>
      </c>
      <c r="D447" s="258" t="s">
        <v>1159</v>
      </c>
      <c r="E447" s="104"/>
      <c r="F447" s="104"/>
      <c r="G447" s="104"/>
      <c r="H447" s="104"/>
      <c r="I447" s="104"/>
      <c r="J447" s="103">
        <f t="shared" si="100"/>
        <v>0</v>
      </c>
      <c r="K447" s="104"/>
      <c r="L447" s="104"/>
      <c r="M447" s="104"/>
      <c r="N447" s="104"/>
      <c r="O447" s="104"/>
      <c r="P447" s="104">
        <f>+E447+J447</f>
        <v>0</v>
      </c>
      <c r="Q447" s="789">
        <f t="shared" si="82"/>
        <v>0</v>
      </c>
      <c r="R447" s="23"/>
      <c r="S447" s="44"/>
      <c r="T447" s="44"/>
      <c r="U447" s="44"/>
      <c r="V447" s="44"/>
    </row>
    <row r="448" spans="1:66" ht="28" hidden="1">
      <c r="A448" s="121">
        <v>3717440</v>
      </c>
      <c r="B448" s="121" t="s">
        <v>506</v>
      </c>
      <c r="C448" s="121" t="s">
        <v>1316</v>
      </c>
      <c r="D448" s="224" t="s">
        <v>195</v>
      </c>
      <c r="E448" s="133">
        <f t="shared" si="99"/>
        <v>0</v>
      </c>
      <c r="F448" s="133"/>
      <c r="G448" s="133"/>
      <c r="H448" s="133"/>
      <c r="I448" s="133"/>
      <c r="J448" s="103">
        <f t="shared" ref="J448:J457" si="101">+L448+O448</f>
        <v>0</v>
      </c>
      <c r="K448" s="103"/>
      <c r="L448" s="103"/>
      <c r="M448" s="103"/>
      <c r="N448" s="103"/>
      <c r="O448" s="103"/>
      <c r="P448" s="103">
        <f t="shared" si="98"/>
        <v>0</v>
      </c>
      <c r="Q448" s="789">
        <f t="shared" ref="Q448:Q463" si="102">+P448</f>
        <v>0</v>
      </c>
      <c r="R448" s="23"/>
      <c r="S448" s="44"/>
      <c r="T448" s="44"/>
      <c r="U448" s="44"/>
      <c r="V448" s="44"/>
    </row>
    <row r="449" spans="1:66" ht="14" hidden="1">
      <c r="A449" s="134"/>
      <c r="B449" s="121"/>
      <c r="C449" s="121"/>
      <c r="D449" s="224" t="s">
        <v>805</v>
      </c>
      <c r="E449" s="135">
        <f t="shared" si="99"/>
        <v>0</v>
      </c>
      <c r="F449" s="135"/>
      <c r="G449" s="135"/>
      <c r="H449" s="135"/>
      <c r="I449" s="135"/>
      <c r="J449" s="100">
        <f t="shared" si="101"/>
        <v>0</v>
      </c>
      <c r="K449" s="100"/>
      <c r="L449" s="100"/>
      <c r="M449" s="100"/>
      <c r="N449" s="100"/>
      <c r="O449" s="100"/>
      <c r="P449" s="100">
        <f t="shared" si="98"/>
        <v>0</v>
      </c>
      <c r="Q449" s="789">
        <f t="shared" si="102"/>
        <v>0</v>
      </c>
      <c r="R449" s="23"/>
      <c r="S449" s="44"/>
      <c r="T449" s="44"/>
      <c r="U449" s="44"/>
      <c r="V449" s="44"/>
    </row>
    <row r="450" spans="1:66" ht="84" hidden="1">
      <c r="A450" s="134"/>
      <c r="B450" s="121"/>
      <c r="C450" s="121"/>
      <c r="D450" s="224" t="s">
        <v>1123</v>
      </c>
      <c r="E450" s="135">
        <f t="shared" si="99"/>
        <v>0</v>
      </c>
      <c r="F450" s="135"/>
      <c r="G450" s="135"/>
      <c r="H450" s="135"/>
      <c r="I450" s="135"/>
      <c r="J450" s="100">
        <f t="shared" si="101"/>
        <v>0</v>
      </c>
      <c r="K450" s="100"/>
      <c r="L450" s="100"/>
      <c r="M450" s="100"/>
      <c r="N450" s="100"/>
      <c r="O450" s="100"/>
      <c r="P450" s="100">
        <f t="shared" si="98"/>
        <v>0</v>
      </c>
      <c r="Q450" s="789">
        <f t="shared" si="102"/>
        <v>0</v>
      </c>
      <c r="R450" s="23"/>
      <c r="S450" s="44"/>
      <c r="T450" s="44"/>
      <c r="U450" s="44"/>
      <c r="V450" s="44"/>
    </row>
    <row r="451" spans="1:66" ht="42" hidden="1">
      <c r="A451" s="134"/>
      <c r="B451" s="121"/>
      <c r="C451" s="121"/>
      <c r="D451" s="224" t="s">
        <v>804</v>
      </c>
      <c r="E451" s="135">
        <f t="shared" si="99"/>
        <v>0</v>
      </c>
      <c r="F451" s="135"/>
      <c r="G451" s="135"/>
      <c r="H451" s="135"/>
      <c r="I451" s="135"/>
      <c r="J451" s="100">
        <f t="shared" si="101"/>
        <v>0</v>
      </c>
      <c r="K451" s="100"/>
      <c r="L451" s="100"/>
      <c r="M451" s="100"/>
      <c r="N451" s="100"/>
      <c r="O451" s="100"/>
      <c r="P451" s="100">
        <f t="shared" si="98"/>
        <v>0</v>
      </c>
      <c r="Q451" s="789">
        <f t="shared" si="102"/>
        <v>0</v>
      </c>
      <c r="R451" s="23"/>
      <c r="S451" s="44"/>
      <c r="T451" s="44"/>
      <c r="U451" s="44"/>
      <c r="V451" s="44"/>
    </row>
    <row r="452" spans="1:66" ht="60.75" hidden="1" customHeight="1">
      <c r="A452" s="127" t="s">
        <v>644</v>
      </c>
      <c r="B452" s="127" t="s">
        <v>517</v>
      </c>
      <c r="C452" s="127" t="s">
        <v>979</v>
      </c>
      <c r="D452" s="243" t="s">
        <v>675</v>
      </c>
      <c r="E452" s="272">
        <f>+F452+I452</f>
        <v>0</v>
      </c>
      <c r="F452" s="272"/>
      <c r="G452" s="320"/>
      <c r="H452" s="320"/>
      <c r="I452" s="320"/>
      <c r="J452" s="296">
        <f>+L452+O452</f>
        <v>0</v>
      </c>
      <c r="K452" s="296"/>
      <c r="L452" s="296"/>
      <c r="M452" s="296"/>
      <c r="N452" s="296"/>
      <c r="O452" s="296"/>
      <c r="P452" s="192">
        <f t="shared" ref="P452:P460" si="103">+E452+J452</f>
        <v>0</v>
      </c>
      <c r="Q452" s="789">
        <f t="shared" si="102"/>
        <v>0</v>
      </c>
      <c r="S452" s="328"/>
      <c r="T452" s="330">
        <f>+S452-R452</f>
        <v>0</v>
      </c>
      <c r="U452" s="44"/>
      <c r="V452" s="44"/>
    </row>
    <row r="453" spans="1:66" ht="36.75" hidden="1" customHeight="1">
      <c r="A453" s="127" t="s">
        <v>1456</v>
      </c>
      <c r="B453" s="127" t="s">
        <v>1457</v>
      </c>
      <c r="C453" s="127" t="s">
        <v>508</v>
      </c>
      <c r="D453" s="1" t="s">
        <v>1099</v>
      </c>
      <c r="E453" s="296">
        <f>+F453+I453</f>
        <v>0</v>
      </c>
      <c r="F453" s="296"/>
      <c r="G453" s="296"/>
      <c r="H453" s="296"/>
      <c r="I453" s="296"/>
      <c r="J453" s="296">
        <f>+L453+O453</f>
        <v>0</v>
      </c>
      <c r="K453" s="296"/>
      <c r="L453" s="296"/>
      <c r="M453" s="296"/>
      <c r="N453" s="296"/>
      <c r="O453" s="296"/>
      <c r="P453" s="192">
        <f>+E453+J453</f>
        <v>0</v>
      </c>
      <c r="Q453" s="789">
        <f t="shared" si="102"/>
        <v>0</v>
      </c>
      <c r="R453" s="23"/>
      <c r="S453" s="44"/>
      <c r="T453" s="44"/>
      <c r="U453" s="44"/>
      <c r="V453" s="44"/>
    </row>
    <row r="454" spans="1:66" ht="38.25" hidden="1" customHeight="1">
      <c r="A454" s="127" t="s">
        <v>1142</v>
      </c>
      <c r="B454" s="127" t="s">
        <v>91</v>
      </c>
      <c r="C454" s="127" t="s">
        <v>1328</v>
      </c>
      <c r="D454" s="1" t="s">
        <v>1141</v>
      </c>
      <c r="E454" s="296"/>
      <c r="F454" s="296"/>
      <c r="G454" s="296"/>
      <c r="H454" s="296"/>
      <c r="I454" s="296"/>
      <c r="J454" s="296">
        <f>+L454+O454</f>
        <v>0</v>
      </c>
      <c r="K454" s="296"/>
      <c r="L454" s="296"/>
      <c r="M454" s="296"/>
      <c r="N454" s="296"/>
      <c r="O454" s="296"/>
      <c r="P454" s="192">
        <f t="shared" si="103"/>
        <v>0</v>
      </c>
      <c r="Q454" s="789">
        <f t="shared" si="102"/>
        <v>0</v>
      </c>
      <c r="S454" s="328"/>
      <c r="T454" s="330"/>
      <c r="U454" s="44"/>
      <c r="V454" s="44"/>
    </row>
    <row r="455" spans="1:66" ht="46.5" hidden="1" customHeight="1">
      <c r="A455" s="115"/>
      <c r="B455" s="115"/>
      <c r="C455" s="115"/>
      <c r="D455" s="297" t="s">
        <v>273</v>
      </c>
      <c r="E455" s="104">
        <f>+F455+I455</f>
        <v>0</v>
      </c>
      <c r="F455" s="296"/>
      <c r="G455" s="104"/>
      <c r="H455" s="104"/>
      <c r="I455" s="104"/>
      <c r="J455" s="104">
        <f>+L455+O455</f>
        <v>0</v>
      </c>
      <c r="K455" s="104"/>
      <c r="L455" s="104"/>
      <c r="M455" s="104"/>
      <c r="N455" s="104"/>
      <c r="O455" s="104"/>
      <c r="P455" s="104">
        <f t="shared" si="103"/>
        <v>0</v>
      </c>
      <c r="Q455" s="789">
        <f t="shared" si="102"/>
        <v>0</v>
      </c>
      <c r="R455" s="23"/>
      <c r="S455" s="44"/>
      <c r="T455" s="44"/>
      <c r="U455" s="44"/>
      <c r="V455" s="44"/>
    </row>
    <row r="456" spans="1:66" ht="46.5" hidden="1" outlineLevel="1">
      <c r="A456" s="117">
        <v>3718110</v>
      </c>
      <c r="B456" s="117" t="s">
        <v>1171</v>
      </c>
      <c r="C456" s="117" t="s">
        <v>704</v>
      </c>
      <c r="D456" s="265" t="s">
        <v>264</v>
      </c>
      <c r="E456" s="105">
        <f t="shared" si="99"/>
        <v>0</v>
      </c>
      <c r="F456" s="105"/>
      <c r="G456" s="105"/>
      <c r="H456" s="105"/>
      <c r="I456" s="105"/>
      <c r="J456" s="105">
        <f t="shared" si="101"/>
        <v>0</v>
      </c>
      <c r="K456" s="105"/>
      <c r="L456" s="105"/>
      <c r="M456" s="105"/>
      <c r="N456" s="105"/>
      <c r="O456" s="105"/>
      <c r="P456" s="105">
        <f t="shared" si="103"/>
        <v>0</v>
      </c>
      <c r="Q456" s="789">
        <f t="shared" si="102"/>
        <v>0</v>
      </c>
      <c r="R456" s="27"/>
      <c r="S456" s="62"/>
      <c r="T456" s="62"/>
      <c r="U456" s="62"/>
      <c r="V456" s="62"/>
      <c r="W456" s="27"/>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c r="AX456" s="3"/>
      <c r="AY456" s="3"/>
      <c r="AZ456" s="3"/>
      <c r="BA456" s="3"/>
      <c r="BB456" s="3"/>
      <c r="BC456" s="3"/>
      <c r="BD456" s="3"/>
      <c r="BE456" s="3"/>
      <c r="BF456" s="3"/>
      <c r="BG456" s="3"/>
      <c r="BH456" s="3"/>
      <c r="BI456" s="3"/>
      <c r="BJ456" s="3"/>
      <c r="BK456" s="3"/>
      <c r="BL456" s="3"/>
      <c r="BM456" s="3"/>
      <c r="BN456" s="3"/>
    </row>
    <row r="457" spans="1:66" ht="28" hidden="1" outlineLevel="1">
      <c r="A457" s="117">
        <v>3718311</v>
      </c>
      <c r="B457" s="117" t="s">
        <v>162</v>
      </c>
      <c r="C457" s="117" t="s">
        <v>660</v>
      </c>
      <c r="D457" s="260" t="s">
        <v>813</v>
      </c>
      <c r="E457" s="105">
        <f t="shared" si="99"/>
        <v>0</v>
      </c>
      <c r="F457" s="105"/>
      <c r="G457" s="105"/>
      <c r="H457" s="105"/>
      <c r="I457" s="105"/>
      <c r="J457" s="105">
        <f t="shared" si="101"/>
        <v>0</v>
      </c>
      <c r="K457" s="105"/>
      <c r="L457" s="105"/>
      <c r="M457" s="105"/>
      <c r="N457" s="105"/>
      <c r="O457" s="105">
        <f>300000-300000</f>
        <v>0</v>
      </c>
      <c r="P457" s="105">
        <f t="shared" si="103"/>
        <v>0</v>
      </c>
      <c r="Q457" s="789">
        <f t="shared" si="102"/>
        <v>0</v>
      </c>
      <c r="R457" s="27"/>
      <c r="S457" s="44"/>
      <c r="T457" s="44"/>
      <c r="U457" s="44"/>
      <c r="V457" s="44"/>
      <c r="W457" s="27"/>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c r="AX457" s="3"/>
      <c r="AY457" s="3"/>
      <c r="AZ457" s="3"/>
      <c r="BA457" s="3"/>
      <c r="BB457" s="3"/>
      <c r="BC457" s="3"/>
      <c r="BD457" s="3"/>
      <c r="BE457" s="3"/>
      <c r="BF457" s="3"/>
      <c r="BG457" s="3"/>
      <c r="BH457" s="3"/>
      <c r="BI457" s="3"/>
      <c r="BJ457" s="3"/>
      <c r="BK457" s="3"/>
      <c r="BL457" s="3"/>
      <c r="BM457" s="3"/>
      <c r="BN457" s="3"/>
    </row>
    <row r="458" spans="1:66" ht="14" hidden="1">
      <c r="A458" s="121">
        <v>3718862</v>
      </c>
      <c r="B458" s="121" t="s">
        <v>1233</v>
      </c>
      <c r="C458" s="121" t="s">
        <v>1232</v>
      </c>
      <c r="D458" s="266" t="s">
        <v>1234</v>
      </c>
      <c r="E458" s="135">
        <f t="shared" si="99"/>
        <v>0</v>
      </c>
      <c r="F458" s="135"/>
      <c r="G458" s="135"/>
      <c r="H458" s="135"/>
      <c r="I458" s="135"/>
      <c r="J458" s="100">
        <f>+L458+O458</f>
        <v>0</v>
      </c>
      <c r="K458" s="100"/>
      <c r="L458" s="100"/>
      <c r="M458" s="100"/>
      <c r="N458" s="100"/>
      <c r="O458" s="100"/>
      <c r="P458" s="100">
        <f t="shared" si="103"/>
        <v>0</v>
      </c>
      <c r="Q458" s="789">
        <f t="shared" si="102"/>
        <v>0</v>
      </c>
      <c r="R458" s="27"/>
      <c r="S458" s="44"/>
      <c r="T458" s="44"/>
      <c r="U458" s="44"/>
      <c r="V458" s="44"/>
      <c r="W458" s="27"/>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c r="AX458" s="3"/>
      <c r="AY458" s="3"/>
      <c r="AZ458" s="3"/>
      <c r="BA458" s="3"/>
      <c r="BB458" s="3"/>
      <c r="BC458" s="3"/>
      <c r="BD458" s="3"/>
      <c r="BE458" s="3"/>
      <c r="BF458" s="3"/>
      <c r="BG458" s="3"/>
      <c r="BH458" s="3"/>
      <c r="BI458" s="3"/>
      <c r="BJ458" s="3"/>
      <c r="BK458" s="3"/>
      <c r="BL458" s="3"/>
      <c r="BM458" s="3"/>
      <c r="BN458" s="3"/>
    </row>
    <row r="459" spans="1:66" ht="25.5" hidden="1" customHeight="1">
      <c r="A459" s="127" t="s">
        <v>288</v>
      </c>
      <c r="B459" s="121" t="s">
        <v>289</v>
      </c>
      <c r="C459" s="127" t="s">
        <v>1025</v>
      </c>
      <c r="D459" s="266" t="s">
        <v>290</v>
      </c>
      <c r="E459" s="192">
        <f>+F459+I459</f>
        <v>0</v>
      </c>
      <c r="F459" s="192"/>
      <c r="G459" s="192"/>
      <c r="H459" s="192"/>
      <c r="I459" s="192"/>
      <c r="J459" s="296">
        <f>+L459+O459</f>
        <v>0</v>
      </c>
      <c r="K459" s="192"/>
      <c r="L459" s="192"/>
      <c r="M459" s="192"/>
      <c r="N459" s="192"/>
      <c r="O459" s="192"/>
      <c r="P459" s="192">
        <f>+E459+J459</f>
        <v>0</v>
      </c>
      <c r="Q459" s="789">
        <f t="shared" si="102"/>
        <v>0</v>
      </c>
      <c r="R459" s="27"/>
      <c r="S459" s="44"/>
      <c r="T459" s="44"/>
      <c r="U459" s="44"/>
      <c r="V459" s="44"/>
      <c r="W459" s="27"/>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c r="AX459" s="3"/>
      <c r="AY459" s="3"/>
      <c r="AZ459" s="3"/>
      <c r="BA459" s="3"/>
      <c r="BB459" s="3"/>
      <c r="BC459" s="3"/>
      <c r="BD459" s="3"/>
      <c r="BE459" s="3"/>
      <c r="BF459" s="3"/>
      <c r="BG459" s="3"/>
      <c r="BH459" s="3"/>
      <c r="BI459" s="3"/>
      <c r="BJ459" s="3"/>
      <c r="BK459" s="3"/>
      <c r="BL459" s="3"/>
      <c r="BM459" s="3"/>
      <c r="BN459" s="3"/>
    </row>
    <row r="460" spans="1:66" ht="116.25" hidden="1" customHeight="1">
      <c r="A460" s="127" t="s">
        <v>1023</v>
      </c>
      <c r="B460" s="127" t="s">
        <v>1024</v>
      </c>
      <c r="C460" s="127" t="s">
        <v>1025</v>
      </c>
      <c r="D460" s="226" t="s">
        <v>638</v>
      </c>
      <c r="E460" s="192"/>
      <c r="F460" s="192"/>
      <c r="G460" s="192"/>
      <c r="H460" s="192"/>
      <c r="I460" s="192"/>
      <c r="J460" s="296">
        <f>+L460+O460</f>
        <v>0</v>
      </c>
      <c r="K460" s="192"/>
      <c r="L460" s="192"/>
      <c r="M460" s="192"/>
      <c r="N460" s="192"/>
      <c r="O460" s="192"/>
      <c r="P460" s="192">
        <f t="shared" si="103"/>
        <v>0</v>
      </c>
      <c r="Q460" s="789">
        <f t="shared" si="102"/>
        <v>0</v>
      </c>
      <c r="R460" s="326"/>
      <c r="S460" s="328"/>
      <c r="T460" s="330"/>
      <c r="U460" s="44"/>
      <c r="V460" s="44"/>
      <c r="W460" s="27"/>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c r="AX460" s="3"/>
      <c r="AY460" s="3"/>
      <c r="AZ460" s="3"/>
      <c r="BA460" s="3"/>
      <c r="BB460" s="3"/>
      <c r="BC460" s="3"/>
      <c r="BD460" s="3"/>
      <c r="BE460" s="3"/>
      <c r="BF460" s="3"/>
      <c r="BG460" s="3"/>
      <c r="BH460" s="3"/>
      <c r="BI460" s="3"/>
      <c r="BJ460" s="3"/>
      <c r="BK460" s="3"/>
      <c r="BL460" s="3"/>
      <c r="BM460" s="3"/>
      <c r="BN460" s="3"/>
    </row>
    <row r="461" spans="1:66" ht="194.25" hidden="1" customHeight="1">
      <c r="A461" s="127" t="s">
        <v>715</v>
      </c>
      <c r="B461" s="127" t="s">
        <v>716</v>
      </c>
      <c r="C461" s="127" t="s">
        <v>1025</v>
      </c>
      <c r="D461" s="361" t="s">
        <v>497</v>
      </c>
      <c r="E461" s="192">
        <f>+F461+I461</f>
        <v>0</v>
      </c>
      <c r="F461" s="192"/>
      <c r="G461" s="192"/>
      <c r="H461" s="192"/>
      <c r="I461" s="192"/>
      <c r="J461" s="296">
        <f>+L461+O461</f>
        <v>0</v>
      </c>
      <c r="K461" s="192"/>
      <c r="L461" s="192"/>
      <c r="M461" s="192"/>
      <c r="N461" s="192"/>
      <c r="O461" s="192"/>
      <c r="P461" s="192">
        <f>+E461+J461</f>
        <v>0</v>
      </c>
      <c r="Q461" s="789">
        <f t="shared" si="102"/>
        <v>0</v>
      </c>
      <c r="R461" s="326"/>
      <c r="S461" s="328"/>
      <c r="T461" s="330"/>
      <c r="U461" s="44"/>
      <c r="V461" s="44"/>
      <c r="W461" s="27"/>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c r="AX461" s="3"/>
      <c r="AY461" s="3"/>
      <c r="AZ461" s="3"/>
      <c r="BA461" s="3"/>
      <c r="BB461" s="3"/>
      <c r="BC461" s="3"/>
      <c r="BD461" s="3"/>
      <c r="BE461" s="3"/>
      <c r="BF461" s="3"/>
      <c r="BG461" s="3"/>
      <c r="BH461" s="3"/>
      <c r="BI461" s="3"/>
      <c r="BJ461" s="3"/>
      <c r="BK461" s="3"/>
      <c r="BL461" s="3"/>
      <c r="BM461" s="3"/>
      <c r="BN461" s="3"/>
    </row>
    <row r="462" spans="1:66" ht="324" hidden="1" customHeight="1">
      <c r="A462" s="127">
        <v>3719210</v>
      </c>
      <c r="B462" s="127" t="s">
        <v>935</v>
      </c>
      <c r="C462" s="127" t="s">
        <v>1330</v>
      </c>
      <c r="D462" s="178" t="s">
        <v>321</v>
      </c>
      <c r="E462" s="103">
        <f t="shared" si="99"/>
        <v>0</v>
      </c>
      <c r="F462" s="103"/>
      <c r="G462" s="103"/>
      <c r="H462" s="103"/>
      <c r="I462" s="103"/>
      <c r="J462" s="100">
        <f>+L462+O462</f>
        <v>0</v>
      </c>
      <c r="K462" s="103"/>
      <c r="L462" s="103"/>
      <c r="M462" s="103"/>
      <c r="N462" s="103"/>
      <c r="O462" s="103"/>
      <c r="P462" s="103">
        <f t="shared" ref="P462:P481" si="104">+E462+J462</f>
        <v>0</v>
      </c>
      <c r="Q462" s="789">
        <f t="shared" si="102"/>
        <v>0</v>
      </c>
      <c r="R462" s="23"/>
      <c r="S462" s="44"/>
      <c r="T462" s="44"/>
      <c r="U462" s="44"/>
      <c r="V462" s="44"/>
    </row>
    <row r="463" spans="1:66" ht="116.25" hidden="1" customHeight="1">
      <c r="A463" s="127">
        <v>3719220</v>
      </c>
      <c r="B463" s="127" t="s">
        <v>936</v>
      </c>
      <c r="C463" s="127" t="s">
        <v>1331</v>
      </c>
      <c r="D463" s="178" t="s">
        <v>802</v>
      </c>
      <c r="E463" s="103">
        <f t="shared" si="99"/>
        <v>0</v>
      </c>
      <c r="F463" s="103"/>
      <c r="G463" s="103"/>
      <c r="H463" s="103"/>
      <c r="I463" s="103"/>
      <c r="J463" s="103">
        <f t="shared" ref="J463:J498" si="105">+L463+O463</f>
        <v>0</v>
      </c>
      <c r="K463" s="103"/>
      <c r="L463" s="103"/>
      <c r="M463" s="103"/>
      <c r="N463" s="103"/>
      <c r="O463" s="103"/>
      <c r="P463" s="103">
        <f t="shared" si="104"/>
        <v>0</v>
      </c>
      <c r="Q463" s="789">
        <f t="shared" si="102"/>
        <v>0</v>
      </c>
      <c r="R463" s="23"/>
      <c r="S463" s="44"/>
      <c r="T463" s="44"/>
      <c r="U463" s="44"/>
      <c r="V463" s="44"/>
    </row>
    <row r="464" spans="1:66" ht="300.75" hidden="1" customHeight="1">
      <c r="A464" s="127">
        <v>3719230</v>
      </c>
      <c r="B464" s="127" t="s">
        <v>934</v>
      </c>
      <c r="C464" s="127" t="s">
        <v>1329</v>
      </c>
      <c r="D464" s="178" t="s">
        <v>748</v>
      </c>
      <c r="E464" s="103">
        <f>+F464+I464</f>
        <v>0</v>
      </c>
      <c r="F464" s="103"/>
      <c r="G464" s="103"/>
      <c r="H464" s="103"/>
      <c r="I464" s="103"/>
      <c r="J464" s="103">
        <f>+L464+O464</f>
        <v>0</v>
      </c>
      <c r="K464" s="103"/>
      <c r="L464" s="103"/>
      <c r="M464" s="103"/>
      <c r="N464" s="103"/>
      <c r="O464" s="103"/>
      <c r="P464" s="103">
        <f>+E464+J464</f>
        <v>0</v>
      </c>
      <c r="Q464" s="789">
        <f>+P464</f>
        <v>0</v>
      </c>
      <c r="R464" s="23"/>
      <c r="S464" s="44"/>
      <c r="T464" s="44"/>
      <c r="U464" s="44"/>
      <c r="V464" s="44"/>
    </row>
    <row r="465" spans="1:22" ht="56" hidden="1">
      <c r="A465" s="117">
        <v>3719410</v>
      </c>
      <c r="B465" s="115" t="s">
        <v>337</v>
      </c>
      <c r="C465" s="115" t="s">
        <v>840</v>
      </c>
      <c r="D465" s="267" t="s">
        <v>869</v>
      </c>
      <c r="E465" s="104">
        <f t="shared" si="99"/>
        <v>0</v>
      </c>
      <c r="F465" s="104"/>
      <c r="G465" s="104"/>
      <c r="H465" s="104"/>
      <c r="I465" s="104"/>
      <c r="J465" s="104">
        <f t="shared" si="105"/>
        <v>0</v>
      </c>
      <c r="K465" s="104"/>
      <c r="L465" s="104"/>
      <c r="M465" s="104"/>
      <c r="N465" s="104"/>
      <c r="O465" s="104"/>
      <c r="P465" s="104">
        <f t="shared" si="104"/>
        <v>0</v>
      </c>
      <c r="Q465" s="789">
        <f t="shared" ref="Q465:Q501" si="106">+P465</f>
        <v>0</v>
      </c>
      <c r="R465" s="23"/>
      <c r="S465" s="44"/>
      <c r="T465" s="44"/>
      <c r="U465" s="44"/>
      <c r="V465" s="44"/>
    </row>
    <row r="466" spans="1:22" ht="70" hidden="1">
      <c r="A466" s="117">
        <v>3719540</v>
      </c>
      <c r="B466" s="117" t="s">
        <v>496</v>
      </c>
      <c r="C466" s="117" t="s">
        <v>495</v>
      </c>
      <c r="D466" s="178" t="s">
        <v>1401</v>
      </c>
      <c r="E466" s="104">
        <f>+F466+I466</f>
        <v>0</v>
      </c>
      <c r="F466" s="104"/>
      <c r="G466" s="104"/>
      <c r="H466" s="104"/>
      <c r="I466" s="104"/>
      <c r="J466" s="104">
        <f>+L466+O466</f>
        <v>0</v>
      </c>
      <c r="K466" s="104"/>
      <c r="L466" s="104"/>
      <c r="M466" s="104"/>
      <c r="N466" s="104"/>
      <c r="O466" s="104"/>
      <c r="P466" s="104">
        <f>+E466+J466</f>
        <v>0</v>
      </c>
      <c r="Q466" s="789">
        <f t="shared" si="106"/>
        <v>0</v>
      </c>
      <c r="R466" s="23"/>
      <c r="S466" s="44"/>
      <c r="T466" s="44"/>
      <c r="U466" s="44"/>
      <c r="V466" s="44"/>
    </row>
    <row r="467" spans="1:22" ht="70" hidden="1">
      <c r="A467" s="117">
        <v>3719710</v>
      </c>
      <c r="B467" s="121" t="s">
        <v>336</v>
      </c>
      <c r="C467" s="121" t="s">
        <v>470</v>
      </c>
      <c r="D467" s="224" t="s">
        <v>144</v>
      </c>
      <c r="E467" s="103">
        <f>+F467+I467</f>
        <v>0</v>
      </c>
      <c r="F467" s="103"/>
      <c r="G467" s="103"/>
      <c r="H467" s="103"/>
      <c r="I467" s="103"/>
      <c r="J467" s="109">
        <f>+L467+O467</f>
        <v>0</v>
      </c>
      <c r="K467" s="103"/>
      <c r="L467" s="103"/>
      <c r="M467" s="103"/>
      <c r="N467" s="103"/>
      <c r="O467" s="103"/>
      <c r="P467" s="103">
        <f>+E467+J467</f>
        <v>0</v>
      </c>
      <c r="Q467" s="789">
        <f>+P467</f>
        <v>0</v>
      </c>
      <c r="R467" s="23"/>
      <c r="S467" s="44"/>
      <c r="T467" s="44"/>
      <c r="U467" s="44"/>
      <c r="V467" s="44"/>
    </row>
    <row r="468" spans="1:22" ht="15.5" hidden="1">
      <c r="A468" s="122"/>
      <c r="B468" s="115"/>
      <c r="C468" s="115"/>
      <c r="D468" s="246" t="s">
        <v>1392</v>
      </c>
      <c r="E468" s="105">
        <f>+F468+I468</f>
        <v>0</v>
      </c>
      <c r="F468" s="105"/>
      <c r="G468" s="105"/>
      <c r="H468" s="105"/>
      <c r="I468" s="105"/>
      <c r="J468" s="105">
        <f>+L468+O468</f>
        <v>0</v>
      </c>
      <c r="K468" s="105"/>
      <c r="L468" s="105"/>
      <c r="M468" s="105"/>
      <c r="N468" s="105"/>
      <c r="O468" s="105"/>
      <c r="P468" s="105">
        <f>+E468+J468</f>
        <v>0</v>
      </c>
      <c r="Q468" s="789">
        <f>+P468</f>
        <v>0</v>
      </c>
      <c r="R468" s="23"/>
      <c r="S468" s="44"/>
      <c r="T468" s="44"/>
      <c r="U468" s="44"/>
      <c r="V468" s="44"/>
    </row>
    <row r="469" spans="1:22" ht="28" hidden="1">
      <c r="A469" s="122"/>
      <c r="B469" s="121"/>
      <c r="C469" s="121"/>
      <c r="D469" s="224" t="s">
        <v>1003</v>
      </c>
      <c r="E469" s="100">
        <f>+F469+I469</f>
        <v>0</v>
      </c>
      <c r="F469" s="100"/>
      <c r="G469" s="100"/>
      <c r="H469" s="100"/>
      <c r="I469" s="100"/>
      <c r="J469" s="100">
        <f>+L469+O469</f>
        <v>0</v>
      </c>
      <c r="K469" s="100"/>
      <c r="L469" s="100"/>
      <c r="M469" s="100"/>
      <c r="N469" s="100"/>
      <c r="O469" s="100"/>
      <c r="P469" s="100">
        <f>+E469+J469</f>
        <v>0</v>
      </c>
      <c r="Q469" s="789">
        <f>+P469</f>
        <v>0</v>
      </c>
      <c r="R469" s="23"/>
      <c r="S469" s="44"/>
      <c r="T469" s="44"/>
      <c r="U469" s="44"/>
      <c r="V469" s="44"/>
    </row>
    <row r="470" spans="1:22" ht="42" hidden="1">
      <c r="A470" s="122"/>
      <c r="B470" s="121"/>
      <c r="C470" s="121"/>
      <c r="D470" s="238" t="s">
        <v>92</v>
      </c>
      <c r="E470" s="100">
        <f>+F470+I470</f>
        <v>0</v>
      </c>
      <c r="F470" s="100"/>
      <c r="G470" s="100"/>
      <c r="H470" s="100"/>
      <c r="I470" s="100"/>
      <c r="J470" s="100">
        <f>+L470+O470</f>
        <v>0</v>
      </c>
      <c r="K470" s="100"/>
      <c r="L470" s="100"/>
      <c r="M470" s="100"/>
      <c r="N470" s="100"/>
      <c r="O470" s="100"/>
      <c r="P470" s="100">
        <f>+E470+J470</f>
        <v>0</v>
      </c>
      <c r="Q470" s="789">
        <f>+P470</f>
        <v>0</v>
      </c>
      <c r="R470" s="23"/>
      <c r="S470" s="44"/>
      <c r="T470" s="44"/>
      <c r="U470" s="44"/>
      <c r="V470" s="44"/>
    </row>
    <row r="471" spans="1:22" ht="52.5" hidden="1" customHeight="1">
      <c r="A471" s="127">
        <v>3719770</v>
      </c>
      <c r="B471" s="127" t="s">
        <v>863</v>
      </c>
      <c r="C471" s="127" t="s">
        <v>658</v>
      </c>
      <c r="D471" s="1" t="s">
        <v>1286</v>
      </c>
      <c r="E471" s="192">
        <f t="shared" ref="E471:E515" si="107">+F471+I471</f>
        <v>0</v>
      </c>
      <c r="F471" s="296">
        <f>8000000-8000000</f>
        <v>0</v>
      </c>
      <c r="G471" s="192"/>
      <c r="H471" s="192"/>
      <c r="I471" s="192"/>
      <c r="J471" s="192">
        <f t="shared" si="105"/>
        <v>0</v>
      </c>
      <c r="K471" s="192"/>
      <c r="L471" s="192"/>
      <c r="M471" s="192"/>
      <c r="N471" s="192"/>
      <c r="O471" s="192"/>
      <c r="P471" s="192">
        <f t="shared" si="104"/>
        <v>0</v>
      </c>
      <c r="Q471" s="789">
        <f>+P471</f>
        <v>0</v>
      </c>
      <c r="R471" s="23"/>
      <c r="S471" s="44"/>
      <c r="T471" s="44"/>
      <c r="U471" s="44"/>
      <c r="V471" s="44"/>
    </row>
    <row r="472" spans="1:22" ht="29.5" hidden="1" customHeight="1">
      <c r="A472" s="122"/>
      <c r="B472" s="122"/>
      <c r="C472" s="122"/>
      <c r="D472" s="224" t="s">
        <v>805</v>
      </c>
      <c r="E472" s="103">
        <f t="shared" si="107"/>
        <v>0</v>
      </c>
      <c r="F472" s="103"/>
      <c r="G472" s="103"/>
      <c r="H472" s="103"/>
      <c r="I472" s="103"/>
      <c r="J472" s="103">
        <f t="shared" si="105"/>
        <v>0</v>
      </c>
      <c r="K472" s="103"/>
      <c r="L472" s="103"/>
      <c r="M472" s="103"/>
      <c r="N472" s="103"/>
      <c r="O472" s="103"/>
      <c r="P472" s="103">
        <f t="shared" si="104"/>
        <v>0</v>
      </c>
      <c r="Q472" s="789">
        <f t="shared" si="106"/>
        <v>0</v>
      </c>
      <c r="R472" s="23"/>
      <c r="S472" s="44"/>
      <c r="T472" s="44"/>
      <c r="U472" s="44"/>
      <c r="V472" s="44"/>
    </row>
    <row r="473" spans="1:22" ht="64.150000000000006" hidden="1" customHeight="1">
      <c r="A473" s="122"/>
      <c r="B473" s="122"/>
      <c r="C473" s="122"/>
      <c r="D473" s="224" t="s">
        <v>54</v>
      </c>
      <c r="E473" s="107">
        <f t="shared" si="107"/>
        <v>0</v>
      </c>
      <c r="F473" s="107"/>
      <c r="G473" s="107"/>
      <c r="H473" s="107"/>
      <c r="I473" s="107"/>
      <c r="J473" s="103">
        <f t="shared" si="105"/>
        <v>0</v>
      </c>
      <c r="K473" s="107"/>
      <c r="L473" s="107"/>
      <c r="M473" s="107"/>
      <c r="N473" s="107"/>
      <c r="O473" s="107">
        <f>2767751-2767751</f>
        <v>0</v>
      </c>
      <c r="P473" s="103">
        <f t="shared" si="104"/>
        <v>0</v>
      </c>
      <c r="Q473" s="789">
        <f t="shared" si="106"/>
        <v>0</v>
      </c>
      <c r="R473" s="23"/>
      <c r="S473" s="44"/>
      <c r="T473" s="44"/>
      <c r="U473" s="44"/>
      <c r="V473" s="44"/>
    </row>
    <row r="474" spans="1:22" ht="28" hidden="1">
      <c r="A474" s="122"/>
      <c r="B474" s="121"/>
      <c r="C474" s="121"/>
      <c r="D474" s="246" t="s">
        <v>597</v>
      </c>
      <c r="E474" s="107">
        <f t="shared" si="107"/>
        <v>0</v>
      </c>
      <c r="F474" s="107"/>
      <c r="G474" s="107"/>
      <c r="H474" s="107"/>
      <c r="I474" s="107"/>
      <c r="J474" s="103">
        <f t="shared" si="105"/>
        <v>0</v>
      </c>
      <c r="K474" s="108">
        <f>519224-519224</f>
        <v>0</v>
      </c>
      <c r="L474" s="108">
        <f>519224-519224</f>
        <v>0</v>
      </c>
      <c r="M474" s="108"/>
      <c r="N474" s="108"/>
      <c r="O474" s="108"/>
      <c r="P474" s="103">
        <f t="shared" si="104"/>
        <v>0</v>
      </c>
      <c r="Q474" s="789">
        <f t="shared" si="106"/>
        <v>0</v>
      </c>
      <c r="R474" s="23"/>
      <c r="S474" s="44"/>
      <c r="T474" s="44"/>
      <c r="U474" s="44"/>
      <c r="V474" s="44"/>
    </row>
    <row r="475" spans="1:22" ht="15.5" hidden="1">
      <c r="A475" s="122"/>
      <c r="B475" s="121"/>
      <c r="C475" s="121"/>
      <c r="D475" s="246" t="s">
        <v>324</v>
      </c>
      <c r="E475" s="107">
        <f t="shared" si="107"/>
        <v>0</v>
      </c>
      <c r="F475" s="107"/>
      <c r="G475" s="107"/>
      <c r="H475" s="107"/>
      <c r="I475" s="107"/>
      <c r="J475" s="103">
        <f t="shared" si="105"/>
        <v>0</v>
      </c>
      <c r="K475" s="108"/>
      <c r="L475" s="108"/>
      <c r="M475" s="108"/>
      <c r="N475" s="108"/>
      <c r="O475" s="108"/>
      <c r="P475" s="103">
        <f t="shared" si="104"/>
        <v>0</v>
      </c>
      <c r="Q475" s="789">
        <f t="shared" si="106"/>
        <v>0</v>
      </c>
      <c r="R475" s="23"/>
      <c r="S475" s="44"/>
      <c r="T475" s="44"/>
      <c r="U475" s="44"/>
      <c r="V475" s="44"/>
    </row>
    <row r="476" spans="1:22" ht="28" hidden="1">
      <c r="A476" s="122"/>
      <c r="B476" s="121"/>
      <c r="C476" s="121"/>
      <c r="D476" s="246" t="s">
        <v>771</v>
      </c>
      <c r="E476" s="107">
        <f t="shared" si="107"/>
        <v>0</v>
      </c>
      <c r="F476" s="107"/>
      <c r="G476" s="107"/>
      <c r="H476" s="107"/>
      <c r="I476" s="107"/>
      <c r="J476" s="103">
        <f t="shared" si="105"/>
        <v>0</v>
      </c>
      <c r="K476" s="108"/>
      <c r="L476" s="108"/>
      <c r="M476" s="108"/>
      <c r="N476" s="108"/>
      <c r="O476" s="108"/>
      <c r="P476" s="103">
        <f t="shared" si="104"/>
        <v>0</v>
      </c>
      <c r="Q476" s="789">
        <f t="shared" si="106"/>
        <v>0</v>
      </c>
      <c r="R476" s="23"/>
      <c r="S476" s="44"/>
      <c r="T476" s="44"/>
      <c r="U476" s="44"/>
      <c r="V476" s="44"/>
    </row>
    <row r="477" spans="1:22" ht="56" hidden="1">
      <c r="A477" s="122"/>
      <c r="B477" s="121"/>
      <c r="C477" s="121"/>
      <c r="D477" s="246" t="s">
        <v>1125</v>
      </c>
      <c r="E477" s="107">
        <f t="shared" si="107"/>
        <v>0</v>
      </c>
      <c r="F477" s="107"/>
      <c r="G477" s="107"/>
      <c r="H477" s="107"/>
      <c r="I477" s="107"/>
      <c r="J477" s="103">
        <f t="shared" si="105"/>
        <v>0</v>
      </c>
      <c r="K477" s="108"/>
      <c r="L477" s="108"/>
      <c r="M477" s="108"/>
      <c r="N477" s="108"/>
      <c r="O477" s="108"/>
      <c r="P477" s="103">
        <f t="shared" si="104"/>
        <v>0</v>
      </c>
      <c r="Q477" s="789">
        <f t="shared" si="106"/>
        <v>0</v>
      </c>
      <c r="R477" s="23"/>
      <c r="S477" s="44"/>
      <c r="T477" s="44"/>
      <c r="U477" s="44"/>
      <c r="V477" s="44"/>
    </row>
    <row r="478" spans="1:22" ht="15.5" hidden="1">
      <c r="A478" s="122"/>
      <c r="B478" s="121"/>
      <c r="C478" s="121"/>
      <c r="D478" s="246" t="s">
        <v>1126</v>
      </c>
      <c r="E478" s="107">
        <f t="shared" si="107"/>
        <v>0</v>
      </c>
      <c r="F478" s="107"/>
      <c r="G478" s="107"/>
      <c r="H478" s="107"/>
      <c r="I478" s="107"/>
      <c r="J478" s="103">
        <f t="shared" si="105"/>
        <v>0</v>
      </c>
      <c r="K478" s="108"/>
      <c r="L478" s="108"/>
      <c r="M478" s="108"/>
      <c r="N478" s="108"/>
      <c r="O478" s="108"/>
      <c r="P478" s="103">
        <f t="shared" si="104"/>
        <v>0</v>
      </c>
      <c r="Q478" s="789">
        <f t="shared" si="106"/>
        <v>0</v>
      </c>
      <c r="R478" s="23"/>
      <c r="S478" s="44"/>
      <c r="T478" s="44"/>
      <c r="U478" s="44"/>
      <c r="V478" s="44"/>
    </row>
    <row r="479" spans="1:22" ht="42" hidden="1">
      <c r="A479" s="122"/>
      <c r="B479" s="121"/>
      <c r="C479" s="121"/>
      <c r="D479" s="256" t="s">
        <v>523</v>
      </c>
      <c r="E479" s="107">
        <f t="shared" si="107"/>
        <v>0</v>
      </c>
      <c r="F479" s="107"/>
      <c r="G479" s="107"/>
      <c r="H479" s="107"/>
      <c r="I479" s="107"/>
      <c r="J479" s="103">
        <f t="shared" si="105"/>
        <v>0</v>
      </c>
      <c r="K479" s="108"/>
      <c r="L479" s="108"/>
      <c r="M479" s="108"/>
      <c r="N479" s="108"/>
      <c r="O479" s="108"/>
      <c r="P479" s="103">
        <f t="shared" si="104"/>
        <v>0</v>
      </c>
      <c r="Q479" s="789">
        <f t="shared" si="106"/>
        <v>0</v>
      </c>
      <c r="R479" s="23"/>
      <c r="S479" s="44"/>
      <c r="T479" s="44"/>
      <c r="U479" s="44"/>
      <c r="V479" s="44"/>
    </row>
    <row r="480" spans="1:22" ht="56" hidden="1">
      <c r="A480" s="122"/>
      <c r="B480" s="121"/>
      <c r="C480" s="121"/>
      <c r="D480" s="256" t="s">
        <v>2</v>
      </c>
      <c r="E480" s="107">
        <f t="shared" si="107"/>
        <v>0</v>
      </c>
      <c r="F480" s="107"/>
      <c r="G480" s="107"/>
      <c r="H480" s="107"/>
      <c r="I480" s="107"/>
      <c r="J480" s="103">
        <f t="shared" si="105"/>
        <v>0</v>
      </c>
      <c r="K480" s="108"/>
      <c r="L480" s="108"/>
      <c r="M480" s="108"/>
      <c r="N480" s="108"/>
      <c r="O480" s="108"/>
      <c r="P480" s="103">
        <f t="shared" si="104"/>
        <v>0</v>
      </c>
      <c r="Q480" s="789">
        <f t="shared" si="106"/>
        <v>0</v>
      </c>
      <c r="R480" s="23"/>
      <c r="S480" s="44"/>
      <c r="T480" s="44"/>
      <c r="U480" s="44"/>
      <c r="V480" s="44"/>
    </row>
    <row r="481" spans="1:22" ht="28" hidden="1">
      <c r="A481" s="122"/>
      <c r="B481" s="121"/>
      <c r="C481" s="121"/>
      <c r="D481" s="256" t="s">
        <v>1165</v>
      </c>
      <c r="E481" s="107">
        <f t="shared" si="107"/>
        <v>0</v>
      </c>
      <c r="F481" s="107"/>
      <c r="G481" s="107"/>
      <c r="H481" s="107"/>
      <c r="I481" s="107"/>
      <c r="J481" s="103">
        <f t="shared" si="105"/>
        <v>0</v>
      </c>
      <c r="K481" s="108"/>
      <c r="L481" s="108"/>
      <c r="M481" s="108"/>
      <c r="N481" s="108"/>
      <c r="O481" s="108"/>
      <c r="P481" s="103">
        <f t="shared" si="104"/>
        <v>0</v>
      </c>
      <c r="Q481" s="789">
        <f t="shared" si="106"/>
        <v>0</v>
      </c>
      <c r="R481" s="23"/>
      <c r="S481" s="44"/>
      <c r="T481" s="44"/>
      <c r="U481" s="44"/>
      <c r="V481" s="44"/>
    </row>
    <row r="482" spans="1:22" ht="42" hidden="1">
      <c r="A482" s="122"/>
      <c r="B482" s="121"/>
      <c r="C482" s="121"/>
      <c r="D482" s="268" t="s">
        <v>396</v>
      </c>
      <c r="E482" s="107">
        <f t="shared" si="107"/>
        <v>0</v>
      </c>
      <c r="F482" s="107"/>
      <c r="G482" s="107"/>
      <c r="H482" s="107"/>
      <c r="I482" s="107"/>
      <c r="J482" s="103">
        <f t="shared" si="105"/>
        <v>0</v>
      </c>
      <c r="K482" s="108"/>
      <c r="L482" s="108"/>
      <c r="M482" s="108"/>
      <c r="N482" s="108"/>
      <c r="O482" s="108"/>
      <c r="P482" s="103">
        <f t="shared" ref="P482:P515" si="108">+E482+J482</f>
        <v>0</v>
      </c>
      <c r="Q482" s="789">
        <f t="shared" si="106"/>
        <v>0</v>
      </c>
      <c r="R482" s="23"/>
      <c r="S482" s="44"/>
      <c r="T482" s="44"/>
      <c r="U482" s="44"/>
      <c r="V482" s="44"/>
    </row>
    <row r="483" spans="1:22" ht="56" hidden="1">
      <c r="A483" s="122"/>
      <c r="B483" s="121"/>
      <c r="C483" s="121"/>
      <c r="D483" s="224" t="s">
        <v>764</v>
      </c>
      <c r="E483" s="107">
        <f t="shared" si="107"/>
        <v>0</v>
      </c>
      <c r="F483" s="107"/>
      <c r="G483" s="107"/>
      <c r="H483" s="107"/>
      <c r="I483" s="107"/>
      <c r="J483" s="103">
        <f t="shared" si="105"/>
        <v>0</v>
      </c>
      <c r="K483" s="108"/>
      <c r="L483" s="108"/>
      <c r="M483" s="108"/>
      <c r="N483" s="108"/>
      <c r="O483" s="108"/>
      <c r="P483" s="103">
        <f t="shared" si="108"/>
        <v>0</v>
      </c>
      <c r="Q483" s="789">
        <f t="shared" si="106"/>
        <v>0</v>
      </c>
      <c r="R483" s="23"/>
      <c r="S483" s="44"/>
      <c r="T483" s="44"/>
      <c r="U483" s="44"/>
      <c r="V483" s="44"/>
    </row>
    <row r="484" spans="1:22" ht="28" hidden="1">
      <c r="A484" s="122"/>
      <c r="B484" s="121"/>
      <c r="C484" s="121"/>
      <c r="D484" s="246" t="s">
        <v>752</v>
      </c>
      <c r="E484" s="107">
        <f t="shared" si="107"/>
        <v>0</v>
      </c>
      <c r="F484" s="107"/>
      <c r="G484" s="107"/>
      <c r="H484" s="107"/>
      <c r="I484" s="107"/>
      <c r="J484" s="103">
        <f t="shared" si="105"/>
        <v>0</v>
      </c>
      <c r="K484" s="108"/>
      <c r="L484" s="108"/>
      <c r="M484" s="108"/>
      <c r="N484" s="108"/>
      <c r="O484" s="108"/>
      <c r="P484" s="103">
        <f t="shared" si="108"/>
        <v>0</v>
      </c>
      <c r="Q484" s="789">
        <f t="shared" si="106"/>
        <v>0</v>
      </c>
      <c r="R484" s="23"/>
      <c r="S484" s="44"/>
      <c r="T484" s="44"/>
      <c r="U484" s="44"/>
      <c r="V484" s="44"/>
    </row>
    <row r="485" spans="1:22" ht="42" hidden="1">
      <c r="A485" s="122"/>
      <c r="B485" s="121"/>
      <c r="C485" s="121"/>
      <c r="D485" s="246" t="s">
        <v>294</v>
      </c>
      <c r="E485" s="107">
        <f t="shared" si="107"/>
        <v>0</v>
      </c>
      <c r="F485" s="107"/>
      <c r="G485" s="107"/>
      <c r="H485" s="107"/>
      <c r="I485" s="107"/>
      <c r="J485" s="103">
        <f t="shared" si="105"/>
        <v>0</v>
      </c>
      <c r="K485" s="108"/>
      <c r="L485" s="108"/>
      <c r="M485" s="108"/>
      <c r="N485" s="108"/>
      <c r="O485" s="108"/>
      <c r="P485" s="103">
        <f t="shared" si="108"/>
        <v>0</v>
      </c>
      <c r="Q485" s="789">
        <f t="shared" si="106"/>
        <v>0</v>
      </c>
      <c r="R485" s="23"/>
      <c r="S485" s="44"/>
      <c r="T485" s="44"/>
      <c r="U485" s="44"/>
      <c r="V485" s="44"/>
    </row>
    <row r="486" spans="1:22" ht="15.5" hidden="1">
      <c r="A486" s="122"/>
      <c r="B486" s="121"/>
      <c r="C486" s="121"/>
      <c r="D486" s="269" t="s">
        <v>240</v>
      </c>
      <c r="E486" s="107">
        <f t="shared" si="107"/>
        <v>0</v>
      </c>
      <c r="F486" s="107"/>
      <c r="G486" s="107"/>
      <c r="H486" s="107"/>
      <c r="I486" s="107"/>
      <c r="J486" s="103">
        <f t="shared" si="105"/>
        <v>0</v>
      </c>
      <c r="K486" s="108"/>
      <c r="L486" s="108"/>
      <c r="M486" s="108"/>
      <c r="N486" s="108"/>
      <c r="O486" s="108"/>
      <c r="P486" s="103">
        <f t="shared" si="108"/>
        <v>0</v>
      </c>
      <c r="Q486" s="789">
        <f t="shared" si="106"/>
        <v>0</v>
      </c>
      <c r="R486" s="23"/>
      <c r="S486" s="44"/>
      <c r="T486" s="44"/>
      <c r="U486" s="44"/>
      <c r="V486" s="44"/>
    </row>
    <row r="487" spans="1:22" ht="42" hidden="1">
      <c r="A487" s="122"/>
      <c r="B487" s="121"/>
      <c r="C487" s="121"/>
      <c r="D487" s="256" t="s">
        <v>367</v>
      </c>
      <c r="E487" s="107">
        <f t="shared" si="107"/>
        <v>0</v>
      </c>
      <c r="F487" s="107"/>
      <c r="G487" s="107"/>
      <c r="H487" s="107"/>
      <c r="I487" s="107"/>
      <c r="J487" s="103">
        <f t="shared" si="105"/>
        <v>0</v>
      </c>
      <c r="K487" s="108"/>
      <c r="L487" s="108"/>
      <c r="M487" s="108"/>
      <c r="N487" s="108"/>
      <c r="O487" s="108"/>
      <c r="P487" s="103">
        <f t="shared" si="108"/>
        <v>0</v>
      </c>
      <c r="Q487" s="789">
        <f t="shared" si="106"/>
        <v>0</v>
      </c>
      <c r="R487" s="23"/>
      <c r="S487" s="44"/>
      <c r="T487" s="44"/>
      <c r="U487" s="44"/>
      <c r="V487" s="44"/>
    </row>
    <row r="488" spans="1:22" ht="42" hidden="1">
      <c r="A488" s="122"/>
      <c r="B488" s="121"/>
      <c r="C488" s="121"/>
      <c r="D488" s="256" t="s">
        <v>998</v>
      </c>
      <c r="E488" s="107">
        <f t="shared" si="107"/>
        <v>0</v>
      </c>
      <c r="F488" s="107"/>
      <c r="G488" s="107"/>
      <c r="H488" s="107"/>
      <c r="I488" s="107"/>
      <c r="J488" s="103">
        <f t="shared" si="105"/>
        <v>0</v>
      </c>
      <c r="K488" s="108"/>
      <c r="L488" s="108"/>
      <c r="M488" s="108"/>
      <c r="N488" s="108"/>
      <c r="O488" s="108"/>
      <c r="P488" s="103">
        <f t="shared" si="108"/>
        <v>0</v>
      </c>
      <c r="Q488" s="789">
        <f t="shared" si="106"/>
        <v>0</v>
      </c>
      <c r="R488" s="23"/>
      <c r="S488" s="44"/>
      <c r="T488" s="44"/>
      <c r="U488" s="44"/>
      <c r="V488" s="44"/>
    </row>
    <row r="489" spans="1:22" ht="28" hidden="1">
      <c r="A489" s="122"/>
      <c r="B489" s="121"/>
      <c r="C489" s="121"/>
      <c r="D489" s="256" t="s">
        <v>652</v>
      </c>
      <c r="E489" s="107">
        <f t="shared" si="107"/>
        <v>0</v>
      </c>
      <c r="F489" s="107"/>
      <c r="G489" s="101"/>
      <c r="H489" s="101"/>
      <c r="I489" s="101"/>
      <c r="J489" s="103">
        <f t="shared" si="105"/>
        <v>0</v>
      </c>
      <c r="K489" s="108"/>
      <c r="L489" s="108"/>
      <c r="M489" s="108"/>
      <c r="N489" s="108"/>
      <c r="O489" s="108"/>
      <c r="P489" s="103">
        <f t="shared" si="108"/>
        <v>0</v>
      </c>
      <c r="Q489" s="789">
        <f t="shared" si="106"/>
        <v>0</v>
      </c>
      <c r="R489" s="23"/>
      <c r="S489" s="44"/>
      <c r="T489" s="44"/>
      <c r="U489" s="44"/>
      <c r="V489" s="44"/>
    </row>
    <row r="490" spans="1:22" ht="56" hidden="1">
      <c r="A490" s="122"/>
      <c r="B490" s="121"/>
      <c r="C490" s="121"/>
      <c r="D490" s="256" t="s">
        <v>1452</v>
      </c>
      <c r="E490" s="107">
        <f t="shared" si="107"/>
        <v>0</v>
      </c>
      <c r="F490" s="107"/>
      <c r="G490" s="107"/>
      <c r="H490" s="107"/>
      <c r="I490" s="107"/>
      <c r="J490" s="103">
        <f t="shared" si="105"/>
        <v>0</v>
      </c>
      <c r="K490" s="108"/>
      <c r="L490" s="108"/>
      <c r="M490" s="108"/>
      <c r="N490" s="108"/>
      <c r="O490" s="108"/>
      <c r="P490" s="103">
        <f t="shared" si="108"/>
        <v>0</v>
      </c>
      <c r="Q490" s="789">
        <f t="shared" si="106"/>
        <v>0</v>
      </c>
      <c r="R490" s="23"/>
      <c r="S490" s="44"/>
      <c r="T490" s="44"/>
      <c r="U490" s="44"/>
      <c r="V490" s="44"/>
    </row>
    <row r="491" spans="1:22" ht="28" hidden="1">
      <c r="A491" s="122"/>
      <c r="B491" s="121"/>
      <c r="C491" s="121"/>
      <c r="D491" s="246" t="s">
        <v>239</v>
      </c>
      <c r="E491" s="107">
        <f t="shared" si="107"/>
        <v>0</v>
      </c>
      <c r="F491" s="107"/>
      <c r="G491" s="107"/>
      <c r="H491" s="107"/>
      <c r="I491" s="107"/>
      <c r="J491" s="103">
        <f t="shared" si="105"/>
        <v>0</v>
      </c>
      <c r="K491" s="108"/>
      <c r="L491" s="108"/>
      <c r="M491" s="108"/>
      <c r="N491" s="108"/>
      <c r="O491" s="108"/>
      <c r="P491" s="103">
        <f t="shared" si="108"/>
        <v>0</v>
      </c>
      <c r="Q491" s="789">
        <f t="shared" si="106"/>
        <v>0</v>
      </c>
      <c r="R491" s="23"/>
      <c r="S491" s="44"/>
      <c r="T491" s="44"/>
      <c r="U491" s="44"/>
      <c r="V491" s="44"/>
    </row>
    <row r="492" spans="1:22" ht="56" hidden="1">
      <c r="A492" s="122"/>
      <c r="B492" s="121"/>
      <c r="C492" s="121"/>
      <c r="D492" s="256" t="s">
        <v>875</v>
      </c>
      <c r="E492" s="107">
        <f t="shared" si="107"/>
        <v>0</v>
      </c>
      <c r="F492" s="107"/>
      <c r="G492" s="107"/>
      <c r="H492" s="107"/>
      <c r="I492" s="107"/>
      <c r="J492" s="103">
        <f t="shared" si="105"/>
        <v>0</v>
      </c>
      <c r="K492" s="108"/>
      <c r="L492" s="108"/>
      <c r="M492" s="108"/>
      <c r="N492" s="108"/>
      <c r="O492" s="108"/>
      <c r="P492" s="103">
        <f t="shared" si="108"/>
        <v>0</v>
      </c>
      <c r="Q492" s="789">
        <f t="shared" si="106"/>
        <v>0</v>
      </c>
      <c r="R492" s="23"/>
      <c r="S492" s="44"/>
      <c r="T492" s="44"/>
      <c r="U492" s="44"/>
      <c r="V492" s="44"/>
    </row>
    <row r="493" spans="1:22" ht="28" hidden="1">
      <c r="A493" s="122"/>
      <c r="B493" s="121"/>
      <c r="C493" s="121"/>
      <c r="D493" s="256" t="s">
        <v>650</v>
      </c>
      <c r="E493" s="107">
        <f t="shared" si="107"/>
        <v>0</v>
      </c>
      <c r="F493" s="107"/>
      <c r="G493" s="107"/>
      <c r="H493" s="107"/>
      <c r="I493" s="107"/>
      <c r="J493" s="103">
        <f t="shared" si="105"/>
        <v>0</v>
      </c>
      <c r="K493" s="108"/>
      <c r="L493" s="108"/>
      <c r="M493" s="108"/>
      <c r="N493" s="108"/>
      <c r="O493" s="108"/>
      <c r="P493" s="103">
        <f t="shared" si="108"/>
        <v>0</v>
      </c>
      <c r="Q493" s="789">
        <f t="shared" si="106"/>
        <v>0</v>
      </c>
      <c r="R493" s="23"/>
      <c r="S493" s="44"/>
      <c r="T493" s="44"/>
      <c r="U493" s="44"/>
      <c r="V493" s="44"/>
    </row>
    <row r="494" spans="1:22" ht="56" hidden="1">
      <c r="A494" s="122"/>
      <c r="B494" s="121"/>
      <c r="C494" s="121"/>
      <c r="D494" s="256" t="s">
        <v>997</v>
      </c>
      <c r="E494" s="107">
        <f t="shared" si="107"/>
        <v>0</v>
      </c>
      <c r="F494" s="107"/>
      <c r="G494" s="107"/>
      <c r="H494" s="107"/>
      <c r="I494" s="107"/>
      <c r="J494" s="103">
        <f t="shared" si="105"/>
        <v>0</v>
      </c>
      <c r="K494" s="108"/>
      <c r="L494" s="108"/>
      <c r="M494" s="108"/>
      <c r="N494" s="108"/>
      <c r="O494" s="108"/>
      <c r="P494" s="103">
        <f t="shared" si="108"/>
        <v>0</v>
      </c>
      <c r="Q494" s="789">
        <f t="shared" si="106"/>
        <v>0</v>
      </c>
      <c r="R494" s="23"/>
      <c r="S494" s="44"/>
      <c r="T494" s="44"/>
      <c r="U494" s="44"/>
      <c r="V494" s="44"/>
    </row>
    <row r="495" spans="1:22" ht="70" hidden="1">
      <c r="A495" s="122"/>
      <c r="B495" s="121"/>
      <c r="C495" s="121"/>
      <c r="D495" s="256" t="s">
        <v>72</v>
      </c>
      <c r="E495" s="107">
        <f t="shared" si="107"/>
        <v>0</v>
      </c>
      <c r="F495" s="107"/>
      <c r="G495" s="107"/>
      <c r="H495" s="107"/>
      <c r="I495" s="107"/>
      <c r="J495" s="103">
        <f t="shared" si="105"/>
        <v>0</v>
      </c>
      <c r="K495" s="108"/>
      <c r="L495" s="108"/>
      <c r="M495" s="108"/>
      <c r="N495" s="108"/>
      <c r="O495" s="108"/>
      <c r="P495" s="103">
        <f t="shared" si="108"/>
        <v>0</v>
      </c>
      <c r="Q495" s="789">
        <f t="shared" si="106"/>
        <v>0</v>
      </c>
      <c r="R495" s="23"/>
      <c r="S495" s="44"/>
      <c r="T495" s="44"/>
      <c r="U495" s="44"/>
      <c r="V495" s="44"/>
    </row>
    <row r="496" spans="1:22" ht="42" hidden="1">
      <c r="A496" s="122"/>
      <c r="B496" s="121"/>
      <c r="C496" s="121"/>
      <c r="D496" s="270" t="s">
        <v>709</v>
      </c>
      <c r="E496" s="236">
        <f t="shared" si="107"/>
        <v>0</v>
      </c>
      <c r="F496" s="236"/>
      <c r="G496" s="236"/>
      <c r="H496" s="236"/>
      <c r="I496" s="236"/>
      <c r="J496" s="103">
        <f t="shared" si="105"/>
        <v>0</v>
      </c>
      <c r="K496" s="237"/>
      <c r="L496" s="237"/>
      <c r="M496" s="237"/>
      <c r="N496" s="237"/>
      <c r="O496" s="237"/>
      <c r="P496" s="113">
        <f t="shared" si="108"/>
        <v>0</v>
      </c>
      <c r="Q496" s="789">
        <f t="shared" si="106"/>
        <v>0</v>
      </c>
      <c r="R496" s="23"/>
      <c r="S496" s="44"/>
      <c r="T496" s="44"/>
      <c r="U496" s="44"/>
      <c r="V496" s="44"/>
    </row>
    <row r="497" spans="1:22" ht="56" hidden="1">
      <c r="A497" s="122"/>
      <c r="B497" s="121"/>
      <c r="C497" s="121"/>
      <c r="D497" s="224" t="s">
        <v>655</v>
      </c>
      <c r="E497" s="236">
        <f t="shared" si="107"/>
        <v>0</v>
      </c>
      <c r="F497" s="236"/>
      <c r="G497" s="236"/>
      <c r="H497" s="236"/>
      <c r="I497" s="236"/>
      <c r="J497" s="103">
        <f t="shared" si="105"/>
        <v>0</v>
      </c>
      <c r="K497" s="237"/>
      <c r="L497" s="237"/>
      <c r="M497" s="237"/>
      <c r="N497" s="237"/>
      <c r="O497" s="108"/>
      <c r="P497" s="103">
        <f t="shared" si="108"/>
        <v>0</v>
      </c>
      <c r="Q497" s="789">
        <f t="shared" si="106"/>
        <v>0</v>
      </c>
      <c r="R497" s="23"/>
      <c r="S497" s="44"/>
      <c r="T497" s="44"/>
      <c r="U497" s="44"/>
      <c r="V497" s="44"/>
    </row>
    <row r="498" spans="1:22" hidden="1">
      <c r="A498" s="122"/>
      <c r="B498" s="121"/>
      <c r="C498" s="121"/>
      <c r="D498" s="99"/>
      <c r="E498" s="103">
        <f t="shared" si="107"/>
        <v>0</v>
      </c>
      <c r="F498" s="103"/>
      <c r="G498" s="103"/>
      <c r="H498" s="103"/>
      <c r="I498" s="103"/>
      <c r="J498" s="103">
        <f t="shared" si="105"/>
        <v>0</v>
      </c>
      <c r="K498" s="103"/>
      <c r="L498" s="103"/>
      <c r="M498" s="103"/>
      <c r="N498" s="103"/>
      <c r="O498" s="103"/>
      <c r="P498" s="103">
        <f t="shared" si="108"/>
        <v>0</v>
      </c>
      <c r="Q498" s="789">
        <f t="shared" si="106"/>
        <v>0</v>
      </c>
      <c r="R498" s="23"/>
      <c r="S498" s="44"/>
      <c r="T498" s="44"/>
      <c r="U498" s="44"/>
      <c r="V498" s="44"/>
    </row>
    <row r="499" spans="1:22" ht="15.5" hidden="1">
      <c r="A499" s="122"/>
      <c r="B499" s="121"/>
      <c r="C499" s="121"/>
      <c r="D499" s="256"/>
      <c r="E499" s="103">
        <f t="shared" si="107"/>
        <v>0</v>
      </c>
      <c r="F499" s="103"/>
      <c r="G499" s="103"/>
      <c r="H499" s="103"/>
      <c r="I499" s="103"/>
      <c r="J499" s="103">
        <f t="shared" ref="J499:J515" si="109">+L499+O499</f>
        <v>0</v>
      </c>
      <c r="K499" s="103"/>
      <c r="L499" s="103"/>
      <c r="M499" s="103"/>
      <c r="N499" s="103"/>
      <c r="O499" s="103"/>
      <c r="P499" s="103">
        <f t="shared" si="108"/>
        <v>0</v>
      </c>
      <c r="Q499" s="789">
        <f t="shared" si="106"/>
        <v>0</v>
      </c>
      <c r="R499" s="23"/>
      <c r="S499" s="44"/>
      <c r="T499" s="44"/>
      <c r="U499" s="44"/>
      <c r="V499" s="44"/>
    </row>
    <row r="500" spans="1:22" ht="28" hidden="1">
      <c r="A500" s="122"/>
      <c r="B500" s="121"/>
      <c r="C500" s="121"/>
      <c r="D500" s="246" t="s">
        <v>700</v>
      </c>
      <c r="E500" s="103">
        <f t="shared" si="107"/>
        <v>0</v>
      </c>
      <c r="F500" s="103"/>
      <c r="G500" s="103"/>
      <c r="H500" s="103"/>
      <c r="I500" s="103"/>
      <c r="J500" s="103">
        <f t="shared" si="109"/>
        <v>0</v>
      </c>
      <c r="K500" s="103"/>
      <c r="L500" s="103"/>
      <c r="M500" s="103"/>
      <c r="N500" s="103"/>
      <c r="O500" s="103"/>
      <c r="P500" s="103">
        <f t="shared" si="108"/>
        <v>0</v>
      </c>
      <c r="Q500" s="789">
        <f t="shared" si="106"/>
        <v>0</v>
      </c>
      <c r="R500" s="23"/>
      <c r="S500" s="44"/>
      <c r="T500" s="44"/>
      <c r="U500" s="44"/>
      <c r="V500" s="44"/>
    </row>
    <row r="501" spans="1:22" ht="42" hidden="1">
      <c r="A501" s="122"/>
      <c r="B501" s="121"/>
      <c r="C501" s="121"/>
      <c r="D501" s="241" t="s">
        <v>1281</v>
      </c>
      <c r="E501" s="103">
        <f t="shared" si="107"/>
        <v>0</v>
      </c>
      <c r="F501" s="103"/>
      <c r="G501" s="103"/>
      <c r="H501" s="103"/>
      <c r="I501" s="103"/>
      <c r="J501" s="103">
        <f t="shared" si="109"/>
        <v>0</v>
      </c>
      <c r="K501" s="103"/>
      <c r="L501" s="103"/>
      <c r="M501" s="103"/>
      <c r="N501" s="103"/>
      <c r="O501" s="103"/>
      <c r="P501" s="103">
        <f t="shared" si="108"/>
        <v>0</v>
      </c>
      <c r="Q501" s="789">
        <f t="shared" si="106"/>
        <v>0</v>
      </c>
      <c r="R501" s="23"/>
      <c r="S501" s="44"/>
      <c r="T501" s="44"/>
      <c r="U501" s="44"/>
      <c r="V501" s="44"/>
    </row>
    <row r="502" spans="1:22" ht="15.5" hidden="1">
      <c r="A502" s="122"/>
      <c r="B502" s="121"/>
      <c r="C502" s="121"/>
      <c r="D502" s="256"/>
      <c r="E502" s="103">
        <f t="shared" si="107"/>
        <v>0</v>
      </c>
      <c r="F502" s="103"/>
      <c r="G502" s="103"/>
      <c r="H502" s="103"/>
      <c r="I502" s="103"/>
      <c r="J502" s="103">
        <f t="shared" si="109"/>
        <v>0</v>
      </c>
      <c r="K502" s="103"/>
      <c r="L502" s="103"/>
      <c r="M502" s="103"/>
      <c r="N502" s="103"/>
      <c r="O502" s="103"/>
      <c r="P502" s="103">
        <f t="shared" si="108"/>
        <v>0</v>
      </c>
      <c r="Q502" s="789">
        <f t="shared" ref="Q502:Q525" si="110">+P502</f>
        <v>0</v>
      </c>
      <c r="R502" s="23"/>
      <c r="S502" s="44"/>
      <c r="T502" s="44"/>
      <c r="U502" s="44"/>
      <c r="V502" s="44"/>
    </row>
    <row r="503" spans="1:22" ht="70" hidden="1">
      <c r="A503" s="122"/>
      <c r="B503" s="121"/>
      <c r="C503" s="121"/>
      <c r="D503" s="224" t="s">
        <v>566</v>
      </c>
      <c r="E503" s="107">
        <f t="shared" si="107"/>
        <v>0</v>
      </c>
      <c r="F503" s="107"/>
      <c r="G503" s="103"/>
      <c r="H503" s="103"/>
      <c r="I503" s="103"/>
      <c r="J503" s="103">
        <f t="shared" si="109"/>
        <v>0</v>
      </c>
      <c r="K503" s="103"/>
      <c r="L503" s="103"/>
      <c r="M503" s="103"/>
      <c r="N503" s="103"/>
      <c r="O503" s="103"/>
      <c r="P503" s="103">
        <f t="shared" si="108"/>
        <v>0</v>
      </c>
      <c r="Q503" s="789">
        <f t="shared" si="110"/>
        <v>0</v>
      </c>
      <c r="R503" s="23"/>
      <c r="S503" s="44"/>
      <c r="T503" s="44"/>
      <c r="U503" s="44"/>
      <c r="V503" s="44"/>
    </row>
    <row r="504" spans="1:22" ht="112" hidden="1">
      <c r="A504" s="122"/>
      <c r="B504" s="121"/>
      <c r="C504" s="121"/>
      <c r="D504" s="254" t="s">
        <v>1035</v>
      </c>
      <c r="E504" s="103">
        <f t="shared" si="107"/>
        <v>0</v>
      </c>
      <c r="F504" s="103"/>
      <c r="G504" s="103"/>
      <c r="H504" s="103"/>
      <c r="I504" s="103"/>
      <c r="J504" s="103">
        <f t="shared" si="109"/>
        <v>0</v>
      </c>
      <c r="K504" s="103"/>
      <c r="L504" s="103"/>
      <c r="M504" s="103"/>
      <c r="N504" s="103"/>
      <c r="O504" s="103"/>
      <c r="P504" s="103">
        <f t="shared" si="108"/>
        <v>0</v>
      </c>
      <c r="Q504" s="789">
        <f t="shared" si="110"/>
        <v>0</v>
      </c>
      <c r="R504" s="23"/>
      <c r="S504" s="44"/>
      <c r="T504" s="44"/>
      <c r="U504" s="44"/>
      <c r="V504" s="44"/>
    </row>
    <row r="505" spans="1:22" ht="112" hidden="1">
      <c r="A505" s="122"/>
      <c r="B505" s="121"/>
      <c r="C505" s="121"/>
      <c r="D505" s="224" t="s">
        <v>562</v>
      </c>
      <c r="E505" s="107">
        <f t="shared" si="107"/>
        <v>0</v>
      </c>
      <c r="F505" s="107"/>
      <c r="G505" s="103"/>
      <c r="H505" s="103"/>
      <c r="I505" s="103"/>
      <c r="J505" s="103">
        <f t="shared" si="109"/>
        <v>0</v>
      </c>
      <c r="K505" s="103"/>
      <c r="L505" s="103"/>
      <c r="M505" s="103"/>
      <c r="N505" s="103"/>
      <c r="O505" s="103"/>
      <c r="P505" s="103">
        <f t="shared" si="108"/>
        <v>0</v>
      </c>
      <c r="Q505" s="789">
        <f t="shared" si="110"/>
        <v>0</v>
      </c>
      <c r="R505" s="23"/>
      <c r="S505" s="44"/>
      <c r="T505" s="44"/>
      <c r="U505" s="44"/>
      <c r="V505" s="44"/>
    </row>
    <row r="506" spans="1:22" ht="42" hidden="1">
      <c r="A506" s="122"/>
      <c r="B506" s="121"/>
      <c r="C506" s="121"/>
      <c r="D506" s="225" t="s">
        <v>320</v>
      </c>
      <c r="E506" s="103">
        <f t="shared" si="107"/>
        <v>0</v>
      </c>
      <c r="F506" s="103"/>
      <c r="G506" s="103"/>
      <c r="H506" s="103"/>
      <c r="I506" s="103"/>
      <c r="J506" s="103">
        <f t="shared" si="109"/>
        <v>0</v>
      </c>
      <c r="K506" s="103"/>
      <c r="L506" s="103"/>
      <c r="M506" s="103"/>
      <c r="N506" s="103"/>
      <c r="O506" s="103"/>
      <c r="P506" s="103">
        <f t="shared" si="108"/>
        <v>0</v>
      </c>
      <c r="Q506" s="789">
        <f t="shared" si="110"/>
        <v>0</v>
      </c>
      <c r="R506" s="23"/>
      <c r="S506" s="44"/>
      <c r="T506" s="44"/>
      <c r="U506" s="44"/>
      <c r="V506" s="44"/>
    </row>
    <row r="507" spans="1:22" ht="42" hidden="1">
      <c r="A507" s="122"/>
      <c r="B507" s="121"/>
      <c r="C507" s="121"/>
      <c r="D507" s="254" t="s">
        <v>31</v>
      </c>
      <c r="E507" s="103">
        <f t="shared" si="107"/>
        <v>0</v>
      </c>
      <c r="F507" s="103"/>
      <c r="G507" s="103"/>
      <c r="H507" s="103"/>
      <c r="I507" s="103"/>
      <c r="J507" s="103"/>
      <c r="K507" s="103"/>
      <c r="L507" s="103"/>
      <c r="M507" s="103"/>
      <c r="N507" s="103"/>
      <c r="O507" s="103"/>
      <c r="P507" s="103">
        <f t="shared" si="108"/>
        <v>0</v>
      </c>
      <c r="Q507" s="789">
        <f t="shared" si="110"/>
        <v>0</v>
      </c>
      <c r="R507" s="23"/>
      <c r="S507" s="44"/>
      <c r="T507" s="44"/>
      <c r="U507" s="44"/>
      <c r="V507" s="44"/>
    </row>
    <row r="508" spans="1:22" ht="15.5" hidden="1">
      <c r="A508" s="122"/>
      <c r="B508" s="121"/>
      <c r="C508" s="121"/>
      <c r="D508" s="224" t="s">
        <v>900</v>
      </c>
      <c r="E508" s="103">
        <f t="shared" si="107"/>
        <v>0</v>
      </c>
      <c r="F508" s="103"/>
      <c r="G508" s="103"/>
      <c r="H508" s="103"/>
      <c r="I508" s="103"/>
      <c r="J508" s="103">
        <f t="shared" si="109"/>
        <v>0</v>
      </c>
      <c r="K508" s="103"/>
      <c r="L508" s="103"/>
      <c r="M508" s="103"/>
      <c r="N508" s="103"/>
      <c r="O508" s="103"/>
      <c r="P508" s="103">
        <f t="shared" si="108"/>
        <v>0</v>
      </c>
      <c r="Q508" s="789">
        <f t="shared" si="110"/>
        <v>0</v>
      </c>
      <c r="R508" s="23"/>
      <c r="S508" s="44"/>
      <c r="T508" s="44"/>
      <c r="U508" s="44"/>
      <c r="V508" s="44"/>
    </row>
    <row r="509" spans="1:22" ht="42" hidden="1">
      <c r="A509" s="122"/>
      <c r="B509" s="121"/>
      <c r="C509" s="121"/>
      <c r="D509" s="224" t="s">
        <v>1188</v>
      </c>
      <c r="E509" s="103">
        <f t="shared" si="107"/>
        <v>0</v>
      </c>
      <c r="F509" s="103"/>
      <c r="G509" s="103"/>
      <c r="H509" s="103"/>
      <c r="I509" s="103"/>
      <c r="J509" s="103">
        <f t="shared" si="109"/>
        <v>0</v>
      </c>
      <c r="K509" s="103"/>
      <c r="L509" s="103"/>
      <c r="M509" s="103"/>
      <c r="N509" s="103"/>
      <c r="O509" s="103"/>
      <c r="P509" s="103">
        <f t="shared" si="108"/>
        <v>0</v>
      </c>
      <c r="Q509" s="789">
        <f t="shared" si="110"/>
        <v>0</v>
      </c>
      <c r="R509" s="23"/>
      <c r="S509" s="44"/>
      <c r="T509" s="44"/>
      <c r="U509" s="44"/>
      <c r="V509" s="44"/>
    </row>
    <row r="510" spans="1:22" ht="28" hidden="1">
      <c r="A510" s="122"/>
      <c r="B510" s="121"/>
      <c r="C510" s="121"/>
      <c r="D510" s="262" t="s">
        <v>1143</v>
      </c>
      <c r="E510" s="103">
        <f t="shared" si="107"/>
        <v>0</v>
      </c>
      <c r="F510" s="103"/>
      <c r="G510" s="103"/>
      <c r="H510" s="103"/>
      <c r="I510" s="103"/>
      <c r="J510" s="103">
        <f t="shared" si="109"/>
        <v>0</v>
      </c>
      <c r="K510" s="103"/>
      <c r="L510" s="103"/>
      <c r="M510" s="103"/>
      <c r="N510" s="103"/>
      <c r="O510" s="103"/>
      <c r="P510" s="103">
        <f t="shared" si="108"/>
        <v>0</v>
      </c>
      <c r="Q510" s="789">
        <f t="shared" si="110"/>
        <v>0</v>
      </c>
      <c r="R510" s="23"/>
      <c r="S510" s="44"/>
      <c r="T510" s="44"/>
      <c r="U510" s="44"/>
      <c r="V510" s="44"/>
    </row>
    <row r="511" spans="1:22" ht="28" hidden="1">
      <c r="A511" s="122"/>
      <c r="B511" s="121"/>
      <c r="C511" s="121"/>
      <c r="D511" s="271" t="s">
        <v>1049</v>
      </c>
      <c r="E511" s="113">
        <f t="shared" si="107"/>
        <v>0</v>
      </c>
      <c r="F511" s="113"/>
      <c r="G511" s="113"/>
      <c r="H511" s="113"/>
      <c r="I511" s="113"/>
      <c r="J511" s="113"/>
      <c r="K511" s="113"/>
      <c r="L511" s="113"/>
      <c r="M511" s="113"/>
      <c r="N511" s="113"/>
      <c r="O511" s="113"/>
      <c r="P511" s="113">
        <f t="shared" si="108"/>
        <v>0</v>
      </c>
      <c r="Q511" s="789">
        <f t="shared" si="110"/>
        <v>0</v>
      </c>
      <c r="R511" s="23"/>
      <c r="S511" s="44"/>
      <c r="T511" s="44"/>
      <c r="U511" s="44"/>
      <c r="V511" s="44"/>
    </row>
    <row r="512" spans="1:22" ht="56" hidden="1">
      <c r="A512" s="122"/>
      <c r="B512" s="121"/>
      <c r="C512" s="121"/>
      <c r="D512" s="255" t="s">
        <v>261</v>
      </c>
      <c r="E512" s="103">
        <f t="shared" si="107"/>
        <v>0</v>
      </c>
      <c r="F512" s="103"/>
      <c r="G512" s="103"/>
      <c r="H512" s="103"/>
      <c r="I512" s="103"/>
      <c r="J512" s="103">
        <f t="shared" si="109"/>
        <v>0</v>
      </c>
      <c r="K512" s="103"/>
      <c r="L512" s="103"/>
      <c r="M512" s="103"/>
      <c r="N512" s="103"/>
      <c r="O512" s="103"/>
      <c r="P512" s="103">
        <f t="shared" si="108"/>
        <v>0</v>
      </c>
      <c r="Q512" s="789">
        <f t="shared" si="110"/>
        <v>0</v>
      </c>
      <c r="R512" s="23"/>
      <c r="S512" s="44"/>
      <c r="T512" s="44"/>
      <c r="U512" s="44"/>
      <c r="V512" s="44"/>
    </row>
    <row r="513" spans="1:66" ht="42" hidden="1">
      <c r="A513" s="122"/>
      <c r="B513" s="121"/>
      <c r="C513" s="121"/>
      <c r="D513" s="256" t="s">
        <v>568</v>
      </c>
      <c r="E513" s="103">
        <f t="shared" si="107"/>
        <v>0</v>
      </c>
      <c r="F513" s="103"/>
      <c r="G513" s="103"/>
      <c r="H513" s="103"/>
      <c r="I513" s="103"/>
      <c r="J513" s="103">
        <f t="shared" si="109"/>
        <v>0</v>
      </c>
      <c r="K513" s="103"/>
      <c r="L513" s="103"/>
      <c r="M513" s="103"/>
      <c r="N513" s="103"/>
      <c r="O513" s="103"/>
      <c r="P513" s="103">
        <f t="shared" si="108"/>
        <v>0</v>
      </c>
      <c r="Q513" s="789">
        <f t="shared" si="110"/>
        <v>0</v>
      </c>
      <c r="R513" s="23"/>
      <c r="S513" s="44"/>
      <c r="T513" s="44"/>
      <c r="U513" s="44"/>
      <c r="V513" s="44"/>
    </row>
    <row r="514" spans="1:66" ht="112" hidden="1">
      <c r="A514" s="122"/>
      <c r="B514" s="121"/>
      <c r="C514" s="121"/>
      <c r="D514" s="256" t="s">
        <v>779</v>
      </c>
      <c r="E514" s="103">
        <f t="shared" si="107"/>
        <v>0</v>
      </c>
      <c r="F514" s="103"/>
      <c r="G514" s="103"/>
      <c r="H514" s="103"/>
      <c r="I514" s="103"/>
      <c r="J514" s="103">
        <f t="shared" si="109"/>
        <v>0</v>
      </c>
      <c r="K514" s="103"/>
      <c r="L514" s="103"/>
      <c r="M514" s="103"/>
      <c r="N514" s="103"/>
      <c r="O514" s="103"/>
      <c r="P514" s="103">
        <f t="shared" si="108"/>
        <v>0</v>
      </c>
      <c r="Q514" s="789">
        <f t="shared" si="110"/>
        <v>0</v>
      </c>
      <c r="R514" s="23"/>
      <c r="S514" s="44"/>
      <c r="T514" s="44"/>
      <c r="U514" s="44"/>
      <c r="V514" s="44"/>
    </row>
    <row r="515" spans="1:66" ht="84" hidden="1">
      <c r="A515" s="122"/>
      <c r="B515" s="115"/>
      <c r="C515" s="115"/>
      <c r="D515" s="256" t="s">
        <v>1184</v>
      </c>
      <c r="E515" s="104">
        <f t="shared" si="107"/>
        <v>0</v>
      </c>
      <c r="F515" s="104"/>
      <c r="G515" s="104"/>
      <c r="H515" s="104"/>
      <c r="I515" s="104"/>
      <c r="J515" s="104">
        <f t="shared" si="109"/>
        <v>0</v>
      </c>
      <c r="K515" s="104"/>
      <c r="L515" s="104"/>
      <c r="M515" s="104"/>
      <c r="N515" s="104"/>
      <c r="O515" s="104"/>
      <c r="P515" s="104">
        <f t="shared" si="108"/>
        <v>0</v>
      </c>
      <c r="Q515" s="789">
        <f t="shared" si="110"/>
        <v>0</v>
      </c>
      <c r="R515" s="23"/>
      <c r="S515" s="44"/>
      <c r="T515" s="44"/>
      <c r="U515" s="44"/>
      <c r="V515" s="44"/>
    </row>
    <row r="516" spans="1:66" ht="67.150000000000006" hidden="1" customHeight="1" outlineLevel="1">
      <c r="A516" s="221">
        <v>3719800</v>
      </c>
      <c r="B516" s="226">
        <v>9800</v>
      </c>
      <c r="C516" s="127" t="s">
        <v>906</v>
      </c>
      <c r="D516" s="226" t="s">
        <v>705</v>
      </c>
      <c r="E516" s="132">
        <f>+F516+I516</f>
        <v>0</v>
      </c>
      <c r="F516" s="132"/>
      <c r="G516" s="132"/>
      <c r="H516" s="132"/>
      <c r="I516" s="132"/>
      <c r="J516" s="132">
        <f>+L516+O516</f>
        <v>0</v>
      </c>
      <c r="K516" s="132"/>
      <c r="L516" s="132"/>
      <c r="M516" s="132"/>
      <c r="N516" s="132"/>
      <c r="O516" s="132"/>
      <c r="P516" s="272">
        <f>+E516+J516</f>
        <v>0</v>
      </c>
      <c r="Q516" s="794"/>
      <c r="R516" s="337"/>
      <c r="S516" s="798"/>
      <c r="T516" s="798"/>
      <c r="U516" s="798"/>
      <c r="V516" s="798"/>
      <c r="W516" s="337"/>
      <c r="X516" s="337"/>
      <c r="Y516" s="337"/>
      <c r="Z516" s="337"/>
      <c r="AA516" s="337"/>
      <c r="AB516" s="337"/>
      <c r="AC516" s="337"/>
      <c r="AD516" s="337"/>
      <c r="AE516" s="337"/>
      <c r="AF516" s="337"/>
      <c r="AG516" s="337"/>
      <c r="AH516" s="337"/>
      <c r="AI516" s="337"/>
      <c r="AJ516" s="337"/>
      <c r="AK516" s="337"/>
      <c r="AL516" s="337"/>
      <c r="AM516" s="337"/>
      <c r="AN516" s="337"/>
      <c r="AO516" s="3"/>
      <c r="AP516" s="3"/>
      <c r="AQ516" s="3"/>
      <c r="AR516" s="3"/>
      <c r="AS516" s="3"/>
      <c r="AT516" s="3"/>
      <c r="AU516" s="3"/>
      <c r="AV516" s="3"/>
      <c r="AW516" s="3"/>
      <c r="AX516" s="3"/>
      <c r="AY516" s="3"/>
      <c r="AZ516" s="3"/>
      <c r="BA516" s="3"/>
      <c r="BB516" s="3"/>
      <c r="BC516" s="3"/>
      <c r="BD516" s="3"/>
      <c r="BE516" s="3"/>
      <c r="BF516" s="3"/>
      <c r="BG516" s="3"/>
      <c r="BH516" s="3"/>
      <c r="BI516" s="3"/>
      <c r="BJ516" s="3"/>
      <c r="BK516" s="3"/>
      <c r="BL516" s="3"/>
      <c r="BM516" s="3"/>
      <c r="BN516" s="3"/>
    </row>
    <row r="517" spans="1:66" ht="42" customHeight="1" outlineLevel="1">
      <c r="A517" s="221" t="s">
        <v>858</v>
      </c>
      <c r="B517" s="226">
        <v>7330</v>
      </c>
      <c r="C517" s="127" t="s">
        <v>1371</v>
      </c>
      <c r="D517" s="226" t="s">
        <v>1360</v>
      </c>
      <c r="E517" s="914"/>
      <c r="F517" s="914"/>
      <c r="G517" s="914"/>
      <c r="H517" s="914"/>
      <c r="I517" s="914"/>
      <c r="J517" s="373">
        <f>L517+O517</f>
        <v>2000000</v>
      </c>
      <c r="K517" s="297">
        <v>2000000</v>
      </c>
      <c r="L517" s="914"/>
      <c r="M517" s="914"/>
      <c r="N517" s="914"/>
      <c r="O517" s="297">
        <v>2000000</v>
      </c>
      <c r="P517" s="373">
        <f t="shared" ref="P517:P522" si="111">+E517+J517</f>
        <v>2000000</v>
      </c>
      <c r="Q517" s="794"/>
      <c r="R517" s="337"/>
      <c r="S517" s="798"/>
      <c r="T517" s="798"/>
      <c r="U517" s="798"/>
      <c r="V517" s="798"/>
      <c r="W517" s="337"/>
      <c r="X517" s="337"/>
      <c r="Y517" s="337"/>
      <c r="Z517" s="337"/>
      <c r="AA517" s="337"/>
      <c r="AB517" s="337"/>
      <c r="AC517" s="337"/>
      <c r="AD517" s="337"/>
      <c r="AE517" s="337"/>
      <c r="AF517" s="337"/>
      <c r="AG517" s="337"/>
      <c r="AH517" s="337"/>
      <c r="AI517" s="337"/>
      <c r="AJ517" s="337"/>
      <c r="AK517" s="337"/>
      <c r="AL517" s="337"/>
      <c r="AM517" s="337"/>
      <c r="AN517" s="337"/>
      <c r="AO517" s="3"/>
      <c r="AP517" s="3"/>
      <c r="AQ517" s="3"/>
      <c r="AR517" s="3"/>
      <c r="AS517" s="3"/>
      <c r="AT517" s="3"/>
      <c r="AU517" s="3"/>
      <c r="AV517" s="3"/>
      <c r="AW517" s="3"/>
      <c r="AX517" s="3"/>
      <c r="AY517" s="3"/>
      <c r="AZ517" s="3"/>
      <c r="BA517" s="3"/>
      <c r="BB517" s="3"/>
      <c r="BC517" s="3"/>
      <c r="BD517" s="3"/>
      <c r="BE517" s="3"/>
      <c r="BF517" s="3"/>
      <c r="BG517" s="3"/>
      <c r="BH517" s="3"/>
      <c r="BI517" s="3"/>
      <c r="BJ517" s="3"/>
      <c r="BK517" s="3"/>
      <c r="BL517" s="3"/>
      <c r="BM517" s="3"/>
      <c r="BN517" s="3"/>
    </row>
    <row r="518" spans="1:66" ht="47.25" customHeight="1" outlineLevel="1">
      <c r="A518" s="221" t="s">
        <v>783</v>
      </c>
      <c r="B518" s="226">
        <v>7340</v>
      </c>
      <c r="C518" s="127" t="s">
        <v>1371</v>
      </c>
      <c r="D518" s="226" t="s">
        <v>939</v>
      </c>
      <c r="E518" s="914"/>
      <c r="F518" s="914"/>
      <c r="G518" s="914"/>
      <c r="H518" s="914"/>
      <c r="I518" s="914"/>
      <c r="J518" s="373">
        <f>L518+O518</f>
        <v>-3823750</v>
      </c>
      <c r="K518" s="297">
        <f>-3823750</f>
        <v>-3823750</v>
      </c>
      <c r="L518" s="914"/>
      <c r="M518" s="914"/>
      <c r="N518" s="914"/>
      <c r="O518" s="297">
        <f>-3823750</f>
        <v>-3823750</v>
      </c>
      <c r="P518" s="373">
        <f t="shared" si="111"/>
        <v>-3823750</v>
      </c>
      <c r="Q518" s="794"/>
      <c r="R518" s="337"/>
      <c r="S518" s="798"/>
      <c r="T518" s="798"/>
      <c r="U518" s="798"/>
      <c r="V518" s="798"/>
      <c r="W518" s="337"/>
      <c r="X518" s="337"/>
      <c r="Y518" s="337"/>
      <c r="Z518" s="337"/>
      <c r="AA518" s="337"/>
      <c r="AB518" s="337"/>
      <c r="AC518" s="337"/>
      <c r="AD518" s="337"/>
      <c r="AE518" s="337"/>
      <c r="AF518" s="337"/>
      <c r="AG518" s="337"/>
      <c r="AH518" s="337"/>
      <c r="AI518" s="337"/>
      <c r="AJ518" s="337"/>
      <c r="AK518" s="337"/>
      <c r="AL518" s="337"/>
      <c r="AM518" s="337"/>
      <c r="AN518" s="337"/>
      <c r="AO518" s="3"/>
      <c r="AP518" s="3"/>
      <c r="AQ518" s="3"/>
      <c r="AR518" s="3"/>
      <c r="AS518" s="3"/>
      <c r="AT518" s="3"/>
      <c r="AU518" s="3"/>
      <c r="AV518" s="3"/>
      <c r="AW518" s="3"/>
      <c r="AX518" s="3"/>
      <c r="AY518" s="3"/>
      <c r="AZ518" s="3"/>
      <c r="BA518" s="3"/>
      <c r="BB518" s="3"/>
      <c r="BC518" s="3"/>
      <c r="BD518" s="3"/>
      <c r="BE518" s="3"/>
      <c r="BF518" s="3"/>
      <c r="BG518" s="3"/>
      <c r="BH518" s="3"/>
      <c r="BI518" s="3"/>
      <c r="BJ518" s="3"/>
      <c r="BK518" s="3"/>
      <c r="BL518" s="3"/>
      <c r="BM518" s="3"/>
      <c r="BN518" s="3"/>
    </row>
    <row r="519" spans="1:66" s="721" customFormat="1" ht="47.25" customHeight="1" outlineLevel="1">
      <c r="A519" s="906" t="s">
        <v>785</v>
      </c>
      <c r="B519" s="907"/>
      <c r="C519" s="273"/>
      <c r="D519" s="907" t="s">
        <v>784</v>
      </c>
      <c r="E519" s="915">
        <f>E520+E521+E522</f>
        <v>0</v>
      </c>
      <c r="F519" s="915">
        <f t="shared" ref="F519:O519" si="112">F520+F521+F522</f>
        <v>0</v>
      </c>
      <c r="G519" s="915">
        <f t="shared" si="112"/>
        <v>0</v>
      </c>
      <c r="H519" s="915">
        <f t="shared" si="112"/>
        <v>0</v>
      </c>
      <c r="I519" s="915">
        <f t="shared" si="112"/>
        <v>0</v>
      </c>
      <c r="J519" s="916">
        <f t="shared" si="112"/>
        <v>-3931587</v>
      </c>
      <c r="K519" s="916">
        <f t="shared" si="112"/>
        <v>-3931587</v>
      </c>
      <c r="L519" s="915">
        <f t="shared" si="112"/>
        <v>0</v>
      </c>
      <c r="M519" s="915">
        <f t="shared" si="112"/>
        <v>0</v>
      </c>
      <c r="N519" s="915">
        <f t="shared" si="112"/>
        <v>0</v>
      </c>
      <c r="O519" s="916">
        <f t="shared" si="112"/>
        <v>-3931587</v>
      </c>
      <c r="P519" s="916">
        <f>P520+P521+P522</f>
        <v>-3931587</v>
      </c>
      <c r="Q519" s="794"/>
      <c r="R519" s="908"/>
      <c r="S519" s="801"/>
      <c r="T519" s="801"/>
      <c r="U519" s="801"/>
      <c r="V519" s="801"/>
      <c r="W519" s="908"/>
      <c r="X519" s="908"/>
      <c r="Y519" s="908"/>
      <c r="Z519" s="908"/>
      <c r="AA519" s="908"/>
      <c r="AB519" s="908"/>
      <c r="AC519" s="908"/>
      <c r="AD519" s="908"/>
      <c r="AE519" s="908"/>
      <c r="AF519" s="908"/>
      <c r="AG519" s="908"/>
      <c r="AH519" s="908"/>
      <c r="AI519" s="908"/>
      <c r="AJ519" s="908"/>
      <c r="AK519" s="908"/>
      <c r="AL519" s="908"/>
      <c r="AM519" s="908"/>
      <c r="AN519" s="908"/>
    </row>
    <row r="520" spans="1:66" ht="47.25" customHeight="1" outlineLevel="1">
      <c r="A520" s="221" t="s">
        <v>786</v>
      </c>
      <c r="B520" s="226">
        <v>9720</v>
      </c>
      <c r="C520" s="127" t="s">
        <v>1449</v>
      </c>
      <c r="D520" s="226" t="s">
        <v>703</v>
      </c>
      <c r="E520" s="914"/>
      <c r="F520" s="914"/>
      <c r="G520" s="914"/>
      <c r="H520" s="914"/>
      <c r="I520" s="914"/>
      <c r="J520" s="373">
        <f>L520+O520</f>
        <v>1330000</v>
      </c>
      <c r="K520" s="297">
        <v>1330000</v>
      </c>
      <c r="L520" s="914"/>
      <c r="M520" s="914"/>
      <c r="N520" s="914"/>
      <c r="O520" s="297">
        <v>1330000</v>
      </c>
      <c r="P520" s="373">
        <f t="shared" si="111"/>
        <v>1330000</v>
      </c>
      <c r="Q520" s="794"/>
      <c r="R520" s="337"/>
      <c r="S520" s="798"/>
      <c r="T520" s="798"/>
      <c r="U520" s="798"/>
      <c r="V520" s="798"/>
      <c r="W520" s="337"/>
      <c r="X520" s="337"/>
      <c r="Y520" s="337"/>
      <c r="Z520" s="337"/>
      <c r="AA520" s="337"/>
      <c r="AB520" s="337"/>
      <c r="AC520" s="337"/>
      <c r="AD520" s="337"/>
      <c r="AE520" s="337"/>
      <c r="AF520" s="337"/>
      <c r="AG520" s="337"/>
      <c r="AH520" s="337"/>
      <c r="AI520" s="337"/>
      <c r="AJ520" s="337"/>
      <c r="AK520" s="337"/>
      <c r="AL520" s="337"/>
      <c r="AM520" s="337"/>
      <c r="AN520" s="337"/>
      <c r="AO520" s="3"/>
      <c r="AP520" s="3"/>
      <c r="AQ520" s="3"/>
      <c r="AR520" s="3"/>
      <c r="AS520" s="3"/>
      <c r="AT520" s="3"/>
      <c r="AU520" s="3"/>
      <c r="AV520" s="3"/>
      <c r="AW520" s="3"/>
      <c r="AX520" s="3"/>
      <c r="AY520" s="3"/>
      <c r="AZ520" s="3"/>
      <c r="BA520" s="3"/>
      <c r="BB520" s="3"/>
      <c r="BC520" s="3"/>
      <c r="BD520" s="3"/>
      <c r="BE520" s="3"/>
      <c r="BF520" s="3"/>
      <c r="BG520" s="3"/>
      <c r="BH520" s="3"/>
      <c r="BI520" s="3"/>
      <c r="BJ520" s="3"/>
      <c r="BK520" s="3"/>
      <c r="BL520" s="3"/>
      <c r="BM520" s="3"/>
      <c r="BN520" s="3"/>
    </row>
    <row r="521" spans="1:66" ht="47.25" customHeight="1" outlineLevel="1">
      <c r="A521" s="221" t="s">
        <v>427</v>
      </c>
      <c r="B521" s="226">
        <v>7321</v>
      </c>
      <c r="C521" s="127" t="s">
        <v>1371</v>
      </c>
      <c r="D521" s="226" t="s">
        <v>1169</v>
      </c>
      <c r="E521" s="914"/>
      <c r="F521" s="914"/>
      <c r="G521" s="914"/>
      <c r="H521" s="914"/>
      <c r="I521" s="914"/>
      <c r="J521" s="373">
        <f>L521+O521</f>
        <v>-5000000</v>
      </c>
      <c r="K521" s="297">
        <f>-5000000</f>
        <v>-5000000</v>
      </c>
      <c r="L521" s="914"/>
      <c r="M521" s="914"/>
      <c r="N521" s="914"/>
      <c r="O521" s="297">
        <f>-5000000</f>
        <v>-5000000</v>
      </c>
      <c r="P521" s="373">
        <f>+E521+J521</f>
        <v>-5000000</v>
      </c>
      <c r="Q521" s="794"/>
      <c r="R521" s="337"/>
      <c r="S521" s="798"/>
      <c r="T521" s="798"/>
      <c r="U521" s="798"/>
      <c r="V521" s="798"/>
      <c r="W521" s="337"/>
      <c r="X521" s="337"/>
      <c r="Y521" s="337"/>
      <c r="Z521" s="337"/>
      <c r="AA521" s="337"/>
      <c r="AB521" s="337"/>
      <c r="AC521" s="337"/>
      <c r="AD521" s="337"/>
      <c r="AE521" s="337"/>
      <c r="AF521" s="337"/>
      <c r="AG521" s="337"/>
      <c r="AH521" s="337"/>
      <c r="AI521" s="337"/>
      <c r="AJ521" s="337"/>
      <c r="AK521" s="337"/>
      <c r="AL521" s="337"/>
      <c r="AM521" s="337"/>
      <c r="AN521" s="337"/>
      <c r="AO521" s="3"/>
      <c r="AP521" s="3"/>
      <c r="AQ521" s="3"/>
      <c r="AR521" s="3"/>
      <c r="AS521" s="3"/>
      <c r="AT521" s="3"/>
      <c r="AU521" s="3"/>
      <c r="AV521" s="3"/>
      <c r="AW521" s="3"/>
      <c r="AX521" s="3"/>
      <c r="AY521" s="3"/>
      <c r="AZ521" s="3"/>
      <c r="BA521" s="3"/>
      <c r="BB521" s="3"/>
      <c r="BC521" s="3"/>
      <c r="BD521" s="3"/>
      <c r="BE521" s="3"/>
      <c r="BF521" s="3"/>
      <c r="BG521" s="3"/>
      <c r="BH521" s="3"/>
      <c r="BI521" s="3"/>
      <c r="BJ521" s="3"/>
      <c r="BK521" s="3"/>
      <c r="BL521" s="3"/>
      <c r="BM521" s="3"/>
      <c r="BN521" s="3"/>
    </row>
    <row r="522" spans="1:66" ht="47.25" customHeight="1" outlineLevel="1">
      <c r="A522" s="221" t="s">
        <v>788</v>
      </c>
      <c r="B522" s="226">
        <v>7340</v>
      </c>
      <c r="C522" s="127" t="s">
        <v>1371</v>
      </c>
      <c r="D522" s="226" t="s">
        <v>939</v>
      </c>
      <c r="E522" s="914"/>
      <c r="F522" s="914"/>
      <c r="G522" s="914"/>
      <c r="H522" s="914"/>
      <c r="I522" s="914"/>
      <c r="J522" s="373">
        <f>L522+O522</f>
        <v>-261587</v>
      </c>
      <c r="K522" s="297">
        <f>-261587</f>
        <v>-261587</v>
      </c>
      <c r="L522" s="914"/>
      <c r="M522" s="914"/>
      <c r="N522" s="914"/>
      <c r="O522" s="297">
        <f>-261587</f>
        <v>-261587</v>
      </c>
      <c r="P522" s="373">
        <f t="shared" si="111"/>
        <v>-261587</v>
      </c>
      <c r="Q522" s="794"/>
      <c r="R522" s="337"/>
      <c r="S522" s="798"/>
      <c r="T522" s="798"/>
      <c r="U522" s="798"/>
      <c r="V522" s="798"/>
      <c r="W522" s="337"/>
      <c r="X522" s="337"/>
      <c r="Y522" s="337"/>
      <c r="Z522" s="337"/>
      <c r="AA522" s="337"/>
      <c r="AB522" s="337"/>
      <c r="AC522" s="337"/>
      <c r="AD522" s="337"/>
      <c r="AE522" s="337"/>
      <c r="AF522" s="337"/>
      <c r="AG522" s="337"/>
      <c r="AH522" s="337"/>
      <c r="AI522" s="337"/>
      <c r="AJ522" s="337"/>
      <c r="AK522" s="337"/>
      <c r="AL522" s="337"/>
      <c r="AM522" s="337"/>
      <c r="AN522" s="337"/>
      <c r="AO522" s="3"/>
      <c r="AP522" s="3"/>
      <c r="AQ522" s="3"/>
      <c r="AR522" s="3"/>
      <c r="AS522" s="3"/>
      <c r="AT522" s="3"/>
      <c r="AU522" s="3"/>
      <c r="AV522" s="3"/>
      <c r="AW522" s="3"/>
      <c r="AX522" s="3"/>
      <c r="AY522" s="3"/>
      <c r="AZ522" s="3"/>
      <c r="BA522" s="3"/>
      <c r="BB522" s="3"/>
      <c r="BC522" s="3"/>
      <c r="BD522" s="3"/>
      <c r="BE522" s="3"/>
      <c r="BF522" s="3"/>
      <c r="BG522" s="3"/>
      <c r="BH522" s="3"/>
      <c r="BI522" s="3"/>
      <c r="BJ522" s="3"/>
      <c r="BK522" s="3"/>
      <c r="BL522" s="3"/>
      <c r="BM522" s="3"/>
      <c r="BN522" s="3"/>
    </row>
    <row r="523" spans="1:66" s="721" customFormat="1" ht="47.25" customHeight="1" outlineLevel="1">
      <c r="A523" s="906" t="s">
        <v>1393</v>
      </c>
      <c r="B523" s="907">
        <v>37</v>
      </c>
      <c r="C523" s="273"/>
      <c r="D523" s="907" t="s">
        <v>826</v>
      </c>
      <c r="E523" s="916">
        <f>E524</f>
        <v>-12177130</v>
      </c>
      <c r="F523" s="915">
        <f t="shared" ref="F523:P523" si="113">F524</f>
        <v>0</v>
      </c>
      <c r="G523" s="915">
        <f t="shared" si="113"/>
        <v>0</v>
      </c>
      <c r="H523" s="915">
        <f t="shared" si="113"/>
        <v>0</v>
      </c>
      <c r="I523" s="915">
        <f t="shared" si="113"/>
        <v>0</v>
      </c>
      <c r="J523" s="915">
        <f t="shared" si="113"/>
        <v>0</v>
      </c>
      <c r="K523" s="915">
        <f t="shared" si="113"/>
        <v>0</v>
      </c>
      <c r="L523" s="915">
        <f t="shared" si="113"/>
        <v>0</v>
      </c>
      <c r="M523" s="915">
        <f t="shared" si="113"/>
        <v>0</v>
      </c>
      <c r="N523" s="915">
        <f t="shared" si="113"/>
        <v>0</v>
      </c>
      <c r="O523" s="915">
        <f t="shared" si="113"/>
        <v>0</v>
      </c>
      <c r="P523" s="916">
        <f t="shared" si="113"/>
        <v>-12177130</v>
      </c>
      <c r="Q523" s="794"/>
      <c r="R523" s="908"/>
      <c r="S523" s="801"/>
      <c r="T523" s="801"/>
      <c r="U523" s="801"/>
      <c r="V523" s="801"/>
      <c r="W523" s="908"/>
      <c r="X523" s="908"/>
      <c r="Y523" s="908"/>
      <c r="Z523" s="908"/>
      <c r="AA523" s="908"/>
      <c r="AB523" s="908"/>
      <c r="AC523" s="908"/>
      <c r="AD523" s="908"/>
      <c r="AE523" s="908"/>
      <c r="AF523" s="908"/>
      <c r="AG523" s="908"/>
      <c r="AH523" s="908"/>
      <c r="AI523" s="908"/>
      <c r="AJ523" s="908"/>
      <c r="AK523" s="908"/>
      <c r="AL523" s="908"/>
      <c r="AM523" s="908"/>
      <c r="AN523" s="908"/>
    </row>
    <row r="524" spans="1:66" ht="47.25" customHeight="1" outlineLevel="1">
      <c r="A524" s="221" t="s">
        <v>1142</v>
      </c>
      <c r="B524" s="226">
        <v>8710</v>
      </c>
      <c r="C524" s="127" t="s">
        <v>1328</v>
      </c>
      <c r="D524" s="226" t="s">
        <v>1141</v>
      </c>
      <c r="E524" s="297">
        <f>-12177130</f>
        <v>-12177130</v>
      </c>
      <c r="F524" s="914"/>
      <c r="G524" s="914"/>
      <c r="H524" s="914"/>
      <c r="I524" s="914"/>
      <c r="J524" s="373"/>
      <c r="K524" s="297"/>
      <c r="L524" s="914"/>
      <c r="M524" s="914"/>
      <c r="N524" s="914"/>
      <c r="O524" s="297"/>
      <c r="P524" s="373">
        <f>+E524+J524</f>
        <v>-12177130</v>
      </c>
      <c r="Q524" s="794"/>
      <c r="R524" s="337"/>
      <c r="S524" s="798"/>
      <c r="T524" s="798"/>
      <c r="U524" s="798"/>
      <c r="V524" s="798"/>
      <c r="W524" s="337"/>
      <c r="X524" s="337"/>
      <c r="Y524" s="337"/>
      <c r="Z524" s="337"/>
      <c r="AA524" s="337"/>
      <c r="AB524" s="337"/>
      <c r="AC524" s="337"/>
      <c r="AD524" s="337"/>
      <c r="AE524" s="337"/>
      <c r="AF524" s="337"/>
      <c r="AG524" s="337"/>
      <c r="AH524" s="337"/>
      <c r="AI524" s="337"/>
      <c r="AJ524" s="337"/>
      <c r="AK524" s="337"/>
      <c r="AL524" s="337"/>
      <c r="AM524" s="337"/>
      <c r="AN524" s="337"/>
      <c r="AO524" s="3"/>
      <c r="AP524" s="3"/>
      <c r="AQ524" s="3"/>
      <c r="AR524" s="3"/>
      <c r="AS524" s="3"/>
      <c r="AT524" s="3"/>
      <c r="AU524" s="3"/>
      <c r="AV524" s="3"/>
      <c r="AW524" s="3"/>
      <c r="AX524" s="3"/>
      <c r="AY524" s="3"/>
      <c r="AZ524" s="3"/>
      <c r="BA524" s="3"/>
      <c r="BB524" s="3"/>
      <c r="BC524" s="3"/>
      <c r="BD524" s="3"/>
      <c r="BE524" s="3"/>
      <c r="BF524" s="3"/>
      <c r="BG524" s="3"/>
      <c r="BH524" s="3"/>
      <c r="BI524" s="3"/>
      <c r="BJ524" s="3"/>
      <c r="BK524" s="3"/>
      <c r="BL524" s="3"/>
      <c r="BM524" s="3"/>
      <c r="BN524" s="3"/>
    </row>
    <row r="525" spans="1:66" s="282" customFormat="1" ht="34.5" customHeight="1">
      <c r="A525" s="937"/>
      <c r="B525" s="937"/>
      <c r="C525" s="127"/>
      <c r="D525" s="303" t="s">
        <v>532</v>
      </c>
      <c r="E525" s="303">
        <f>E519+E301+E299+E224+E120+E62+E523</f>
        <v>-12177130</v>
      </c>
      <c r="F525" s="303">
        <f t="shared" ref="F525:P525" si="114">F519+F301+F299+F224+F120+F62+F523</f>
        <v>0</v>
      </c>
      <c r="G525" s="303">
        <f t="shared" si="114"/>
        <v>0</v>
      </c>
      <c r="H525" s="303">
        <f t="shared" si="114"/>
        <v>0</v>
      </c>
      <c r="I525" s="303">
        <f t="shared" si="114"/>
        <v>0</v>
      </c>
      <c r="J525" s="303">
        <f t="shared" si="114"/>
        <v>18265543</v>
      </c>
      <c r="K525" s="303">
        <f t="shared" si="114"/>
        <v>18265543</v>
      </c>
      <c r="L525" s="303">
        <f t="shared" si="114"/>
        <v>0</v>
      </c>
      <c r="M525" s="303">
        <f t="shared" si="114"/>
        <v>0</v>
      </c>
      <c r="N525" s="303">
        <f t="shared" si="114"/>
        <v>0</v>
      </c>
      <c r="O525" s="303">
        <f t="shared" si="114"/>
        <v>18265543</v>
      </c>
      <c r="P525" s="303">
        <f t="shared" si="114"/>
        <v>6088413</v>
      </c>
      <c r="Q525" s="863">
        <f t="shared" si="110"/>
        <v>6088413</v>
      </c>
      <c r="R525" s="877"/>
      <c r="S525" s="877"/>
      <c r="T525" s="877"/>
      <c r="U525" s="878"/>
      <c r="V525" s="878"/>
      <c r="W525" s="854"/>
      <c r="X525" s="854"/>
      <c r="Y525" s="854"/>
      <c r="Z525" s="854"/>
      <c r="AA525" s="854"/>
      <c r="AB525" s="854"/>
      <c r="AC525" s="854"/>
      <c r="AD525" s="854"/>
      <c r="AE525" s="854"/>
      <c r="AF525" s="854"/>
      <c r="AG525" s="854"/>
      <c r="AH525" s="854"/>
      <c r="AI525" s="854"/>
      <c r="AJ525" s="854"/>
      <c r="AK525" s="854"/>
      <c r="AL525" s="854"/>
      <c r="AM525" s="854"/>
      <c r="AN525" s="854"/>
      <c r="AO525" s="854"/>
      <c r="AP525" s="854"/>
      <c r="AQ525" s="854"/>
      <c r="AR525" s="854"/>
      <c r="AS525" s="856"/>
      <c r="AT525" s="856"/>
      <c r="AU525" s="856"/>
      <c r="AV525" s="856"/>
      <c r="AW525" s="856"/>
      <c r="AX525" s="856"/>
      <c r="AY525" s="856"/>
      <c r="AZ525" s="856"/>
      <c r="BA525" s="856"/>
      <c r="BB525" s="856"/>
      <c r="BC525" s="856"/>
      <c r="BD525" s="856"/>
      <c r="BE525" s="856"/>
      <c r="BF525" s="856"/>
      <c r="BG525" s="856"/>
      <c r="BH525" s="856"/>
      <c r="BI525" s="856"/>
      <c r="BJ525" s="281"/>
      <c r="BK525" s="281"/>
      <c r="BL525" s="281"/>
      <c r="BM525" s="281"/>
      <c r="BN525" s="281"/>
    </row>
    <row r="526" spans="1:66" ht="42" hidden="1">
      <c r="A526" s="936"/>
      <c r="B526" s="936"/>
      <c r="C526" s="121"/>
      <c r="D526" s="112" t="s">
        <v>62</v>
      </c>
      <c r="E526" s="113">
        <f>+E64+E433+E182</f>
        <v>0</v>
      </c>
      <c r="F526" s="113"/>
      <c r="G526" s="113">
        <f>+G64+G433+G182</f>
        <v>0</v>
      </c>
      <c r="H526" s="113">
        <f>+H64+H433+H182</f>
        <v>0</v>
      </c>
      <c r="I526" s="113"/>
      <c r="J526" s="113">
        <f t="shared" ref="J526:P526" si="115">+J64+J433+J182</f>
        <v>0</v>
      </c>
      <c r="K526" s="113">
        <f t="shared" si="115"/>
        <v>0</v>
      </c>
      <c r="L526" s="113">
        <f t="shared" si="115"/>
        <v>0</v>
      </c>
      <c r="M526" s="113">
        <f t="shared" si="115"/>
        <v>0</v>
      </c>
      <c r="N526" s="113">
        <f t="shared" si="115"/>
        <v>0</v>
      </c>
      <c r="O526" s="113">
        <f t="shared" si="115"/>
        <v>0</v>
      </c>
      <c r="P526" s="113">
        <f t="shared" si="115"/>
        <v>0</v>
      </c>
      <c r="Q526" s="789">
        <f>+P526</f>
        <v>0</v>
      </c>
      <c r="R526" s="45"/>
      <c r="S526" s="46"/>
      <c r="T526" s="46"/>
      <c r="U526" s="46"/>
      <c r="V526" s="46"/>
    </row>
    <row r="527" spans="1:66" ht="33.75" customHeight="1">
      <c r="A527" s="79"/>
      <c r="B527" s="79"/>
      <c r="C527" s="446"/>
      <c r="D527" s="447"/>
      <c r="E527" s="448"/>
      <c r="F527" s="448"/>
      <c r="G527" s="448"/>
      <c r="H527" s="448"/>
      <c r="I527" s="448"/>
      <c r="J527" s="448"/>
      <c r="K527" s="448"/>
      <c r="L527" s="448"/>
      <c r="M527" s="448"/>
      <c r="N527" s="448"/>
      <c r="O527" s="448"/>
      <c r="P527" s="96"/>
      <c r="Q527" s="793">
        <v>1</v>
      </c>
      <c r="R527" s="847"/>
      <c r="S527" s="801"/>
      <c r="T527" s="801"/>
      <c r="U527" s="801"/>
      <c r="V527" s="801"/>
      <c r="W527" s="339"/>
      <c r="X527" s="339"/>
      <c r="Y527" s="339"/>
      <c r="Z527" s="339"/>
      <c r="AA527" s="339"/>
      <c r="AB527" s="339"/>
      <c r="AC527" s="339"/>
      <c r="AD527" s="339"/>
      <c r="AE527" s="339"/>
      <c r="AF527" s="339"/>
      <c r="AG527" s="339"/>
      <c r="AH527" s="339"/>
      <c r="AI527" s="339"/>
      <c r="AJ527" s="339"/>
      <c r="AK527" s="339"/>
      <c r="AL527" s="339"/>
      <c r="AM527" s="339"/>
      <c r="AN527" s="339"/>
      <c r="AO527" s="339"/>
      <c r="AP527" s="339"/>
      <c r="AQ527" s="339"/>
      <c r="AR527" s="339"/>
      <c r="AS527" s="337"/>
      <c r="AT527" s="337"/>
      <c r="AU527" s="337"/>
      <c r="AV527" s="337"/>
      <c r="AW527" s="337"/>
      <c r="AX527" s="337"/>
      <c r="AY527" s="337"/>
      <c r="AZ527" s="337"/>
      <c r="BA527" s="337"/>
      <c r="BB527" s="337"/>
      <c r="BC527" s="337"/>
      <c r="BD527" s="337"/>
      <c r="BE527" s="337"/>
      <c r="BF527" s="337"/>
      <c r="BG527" s="337"/>
      <c r="BH527" s="337"/>
      <c r="BI527" s="337"/>
    </row>
    <row r="528" spans="1:66" s="63" customFormat="1" ht="29.25" customHeight="1">
      <c r="A528" s="363"/>
      <c r="B528" s="363"/>
      <c r="C528" s="363"/>
      <c r="D528" s="364"/>
      <c r="E528" s="364"/>
      <c r="F528" s="364"/>
      <c r="G528" s="365"/>
      <c r="H528" s="364"/>
      <c r="I528" s="364"/>
      <c r="J528" s="366"/>
      <c r="K528" s="366"/>
      <c r="L528" s="367"/>
      <c r="M528" s="368"/>
      <c r="N528" s="933"/>
      <c r="O528" s="933"/>
      <c r="P528" s="933"/>
      <c r="Q528" s="794">
        <v>1</v>
      </c>
      <c r="R528" s="802"/>
      <c r="S528" s="803"/>
      <c r="T528" s="803"/>
      <c r="U528" s="803"/>
      <c r="V528" s="803"/>
      <c r="W528" s="803"/>
      <c r="X528" s="803"/>
      <c r="Y528" s="803"/>
      <c r="Z528" s="803"/>
      <c r="AA528" s="803"/>
      <c r="AB528" s="803"/>
      <c r="AC528" s="803"/>
      <c r="AD528" s="803"/>
      <c r="AE528" s="803"/>
      <c r="AF528" s="803"/>
      <c r="AG528" s="803"/>
      <c r="AH528" s="803"/>
      <c r="AI528" s="803"/>
      <c r="AJ528" s="803"/>
      <c r="AK528" s="803"/>
      <c r="AL528" s="803"/>
      <c r="AM528" s="803"/>
      <c r="AN528" s="803"/>
      <c r="AO528" s="803"/>
      <c r="AP528" s="803"/>
      <c r="AQ528" s="803"/>
      <c r="AR528" s="803"/>
      <c r="AS528" s="857"/>
      <c r="AT528" s="857"/>
      <c r="AU528" s="857"/>
      <c r="AV528" s="857"/>
      <c r="AW528" s="857"/>
      <c r="AX528" s="857"/>
      <c r="AY528" s="857"/>
      <c r="AZ528" s="857"/>
      <c r="BA528" s="857"/>
      <c r="BB528" s="857"/>
      <c r="BC528" s="857"/>
      <c r="BD528" s="857"/>
      <c r="BE528" s="857"/>
      <c r="BF528" s="857"/>
      <c r="BG528" s="857"/>
      <c r="BH528" s="857"/>
      <c r="BI528" s="857"/>
      <c r="BJ528" s="49"/>
      <c r="BK528" s="49"/>
      <c r="BL528" s="49"/>
      <c r="BM528" s="49"/>
      <c r="BN528" s="49"/>
    </row>
    <row r="529" spans="1:44" s="27" customFormat="1" ht="20" hidden="1">
      <c r="A529" s="65"/>
      <c r="B529" s="65"/>
      <c r="C529" s="65"/>
      <c r="D529" s="66"/>
      <c r="E529" s="67"/>
      <c r="F529" s="67"/>
      <c r="G529" s="67"/>
      <c r="H529" s="114"/>
      <c r="I529" s="114"/>
      <c r="J529" s="67"/>
      <c r="K529" s="67"/>
      <c r="L529" s="67"/>
      <c r="M529" s="67"/>
      <c r="N529" s="67"/>
      <c r="O529" s="67"/>
      <c r="P529" s="67"/>
      <c r="Q529" s="91"/>
      <c r="R529" s="25"/>
      <c r="S529" s="25"/>
      <c r="T529" s="23"/>
      <c r="U529" s="23"/>
      <c r="V529" s="25"/>
      <c r="W529" s="25"/>
      <c r="X529" s="25"/>
      <c r="Y529" s="23"/>
      <c r="Z529" s="25"/>
      <c r="AA529" s="25"/>
      <c r="AB529" s="25"/>
      <c r="AC529" s="25"/>
      <c r="AD529" s="23"/>
      <c r="AE529" s="23"/>
      <c r="AF529" s="25"/>
      <c r="AG529" s="25"/>
      <c r="AH529" s="25"/>
      <c r="AI529" s="23"/>
      <c r="AJ529" s="23"/>
      <c r="AK529" s="23"/>
      <c r="AL529" s="23"/>
      <c r="AM529" s="23"/>
      <c r="AN529" s="23"/>
      <c r="AO529" s="23"/>
      <c r="AP529" s="23"/>
      <c r="AQ529" s="23"/>
      <c r="AR529" s="23"/>
    </row>
    <row r="530" spans="1:44" s="23" customFormat="1" ht="13" hidden="1">
      <c r="A530" s="16"/>
      <c r="B530" s="16"/>
      <c r="C530" s="16"/>
      <c r="D530" s="59"/>
      <c r="E530" s="68"/>
      <c r="F530" s="68"/>
      <c r="G530" s="69"/>
      <c r="H530" s="69"/>
      <c r="I530" s="69"/>
      <c r="J530" s="69"/>
      <c r="K530" s="69"/>
      <c r="L530" s="69"/>
      <c r="M530" s="69"/>
      <c r="N530" s="69"/>
      <c r="O530" s="69"/>
      <c r="P530" s="69"/>
      <c r="Q530" s="91"/>
      <c r="R530" s="28"/>
      <c r="S530" s="28"/>
      <c r="T530" s="28"/>
      <c r="U530" s="28"/>
      <c r="V530" s="28"/>
      <c r="W530" s="28"/>
      <c r="X530" s="28"/>
      <c r="Y530" s="28"/>
      <c r="Z530" s="28"/>
      <c r="AA530" s="25"/>
      <c r="AB530" s="25"/>
      <c r="AC530" s="25"/>
      <c r="AD530" s="25"/>
      <c r="AE530" s="25"/>
      <c r="AF530" s="25"/>
      <c r="AG530" s="25"/>
      <c r="AH530" s="25"/>
      <c r="AI530" s="25"/>
      <c r="AJ530" s="958"/>
      <c r="AK530" s="958"/>
      <c r="AL530" s="958"/>
      <c r="AM530" s="958"/>
      <c r="AN530" s="958"/>
      <c r="AO530" s="958"/>
      <c r="AP530" s="958"/>
      <c r="AQ530" s="958"/>
    </row>
    <row r="531" spans="1:44" s="23" customFormat="1" ht="13" hidden="1">
      <c r="A531" s="24"/>
      <c r="B531" s="24"/>
      <c r="C531" s="24"/>
      <c r="D531" s="56"/>
      <c r="E531" s="29"/>
      <c r="F531" s="29"/>
      <c r="G531" s="29"/>
      <c r="H531" s="29"/>
      <c r="I531" s="29"/>
      <c r="J531" s="29"/>
      <c r="K531" s="29"/>
      <c r="L531" s="29"/>
      <c r="M531" s="29"/>
      <c r="N531" s="29"/>
      <c r="O531" s="29"/>
      <c r="P531" s="29"/>
      <c r="Q531" s="91"/>
      <c r="R531" s="29"/>
      <c r="S531" s="29"/>
      <c r="T531" s="29"/>
      <c r="U531" s="29"/>
      <c r="V531" s="29"/>
      <c r="W531" s="29"/>
      <c r="X531" s="29"/>
      <c r="Y531" s="29"/>
      <c r="Z531" s="26"/>
      <c r="AA531" s="29"/>
      <c r="AB531" s="29"/>
      <c r="AC531" s="29"/>
      <c r="AD531" s="29"/>
      <c r="AE531" s="29"/>
      <c r="AF531" s="29"/>
      <c r="AG531" s="29"/>
      <c r="AH531" s="29"/>
      <c r="AI531" s="29"/>
      <c r="AJ531" s="29"/>
      <c r="AK531" s="29"/>
      <c r="AL531" s="29"/>
      <c r="AM531" s="29"/>
    </row>
    <row r="532" spans="1:44" s="23" customFormat="1" ht="13" hidden="1">
      <c r="A532" s="70"/>
      <c r="B532" s="70"/>
      <c r="C532" s="70"/>
      <c r="D532" s="55"/>
      <c r="E532" s="71"/>
      <c r="F532" s="71"/>
      <c r="G532" s="71"/>
      <c r="H532" s="71"/>
      <c r="I532" s="71"/>
      <c r="J532" s="71"/>
      <c r="K532" s="71"/>
      <c r="L532" s="71"/>
      <c r="M532" s="71"/>
      <c r="N532" s="71"/>
      <c r="O532" s="71"/>
      <c r="P532" s="71"/>
      <c r="Q532" s="91"/>
      <c r="R532" s="30"/>
      <c r="S532" s="30"/>
      <c r="T532" s="30"/>
      <c r="U532" s="30"/>
      <c r="V532" s="30"/>
      <c r="W532" s="30"/>
      <c r="X532" s="30"/>
      <c r="Y532" s="30"/>
      <c r="AA532" s="30"/>
      <c r="AB532" s="25"/>
      <c r="AC532" s="25"/>
      <c r="AD532" s="25"/>
      <c r="AE532" s="25"/>
      <c r="AF532" s="25"/>
      <c r="AG532" s="25"/>
      <c r="AH532" s="25"/>
      <c r="AI532" s="25"/>
      <c r="AJ532" s="25"/>
    </row>
    <row r="533" spans="1:44" s="26" customFormat="1" ht="13" hidden="1">
      <c r="A533" s="72"/>
      <c r="B533" s="72"/>
      <c r="C533" s="72"/>
      <c r="D533" s="73"/>
      <c r="E533" s="74"/>
      <c r="F533" s="74"/>
      <c r="G533" s="74"/>
      <c r="H533" s="74"/>
      <c r="I533" s="74"/>
      <c r="J533" s="74"/>
      <c r="K533" s="74"/>
      <c r="L533" s="74"/>
      <c r="M533" s="74"/>
      <c r="N533" s="74"/>
      <c r="O533" s="74"/>
      <c r="P533" s="74"/>
      <c r="Q533" s="91"/>
      <c r="R533" s="29"/>
      <c r="S533" s="29"/>
      <c r="T533" s="29"/>
      <c r="U533" s="29"/>
      <c r="V533" s="29"/>
      <c r="W533" s="29"/>
      <c r="X533" s="29"/>
      <c r="Y533" s="29"/>
    </row>
    <row r="534" spans="1:44" s="26" customFormat="1" ht="13" hidden="1">
      <c r="D534" s="58"/>
      <c r="E534" s="31"/>
      <c r="F534" s="31"/>
      <c r="G534" s="29"/>
      <c r="H534" s="29"/>
      <c r="I534" s="29"/>
      <c r="J534" s="29"/>
      <c r="K534" s="29"/>
      <c r="L534" s="29"/>
      <c r="M534" s="29"/>
      <c r="N534" s="29"/>
      <c r="O534" s="29"/>
      <c r="P534" s="31"/>
      <c r="Q534" s="91"/>
      <c r="R534" s="31"/>
      <c r="S534" s="31"/>
      <c r="T534" s="31"/>
      <c r="U534" s="31"/>
      <c r="V534" s="31"/>
      <c r="W534" s="31"/>
      <c r="X534" s="31"/>
      <c r="Y534" s="31"/>
      <c r="Z534" s="31"/>
      <c r="AA534" s="31"/>
      <c r="AB534" s="31"/>
      <c r="AC534" s="31"/>
      <c r="AD534" s="31"/>
      <c r="AE534" s="31"/>
      <c r="AF534" s="31"/>
      <c r="AG534" s="31"/>
      <c r="AH534" s="31"/>
      <c r="AI534" s="31"/>
      <c r="AJ534" s="31"/>
      <c r="AK534" s="31"/>
      <c r="AL534" s="31"/>
      <c r="AM534" s="31"/>
      <c r="AN534" s="31"/>
      <c r="AO534" s="31"/>
      <c r="AP534" s="31"/>
    </row>
    <row r="535" spans="1:44" ht="15" hidden="1">
      <c r="A535" s="15"/>
      <c r="B535" s="15"/>
      <c r="C535" s="15"/>
      <c r="D535" s="55"/>
      <c r="E535" s="92"/>
      <c r="F535" s="92"/>
      <c r="G535" s="92"/>
      <c r="H535" s="92"/>
      <c r="I535" s="92"/>
      <c r="J535" s="92"/>
      <c r="K535" s="92"/>
      <c r="L535" s="92"/>
      <c r="M535" s="92"/>
      <c r="N535" s="92"/>
      <c r="O535" s="92"/>
      <c r="P535" s="92"/>
      <c r="Q535" s="91"/>
      <c r="R535" s="92"/>
      <c r="S535" s="92"/>
      <c r="T535" s="92"/>
      <c r="U535" s="92"/>
      <c r="V535" s="92"/>
      <c r="W535" s="92"/>
      <c r="X535" s="92"/>
      <c r="Y535" s="92"/>
      <c r="Z535" s="17"/>
      <c r="AA535" s="17"/>
      <c r="AB535" s="17"/>
      <c r="AC535" s="17"/>
      <c r="AD535" s="17"/>
      <c r="AE535" s="17"/>
      <c r="AF535" s="17"/>
      <c r="AG535" s="17"/>
      <c r="AH535" s="17"/>
      <c r="AI535" s="17"/>
      <c r="AJ535" s="17"/>
      <c r="AK535" s="17"/>
      <c r="AL535" s="17"/>
      <c r="AM535" s="17"/>
      <c r="AN535" s="17"/>
      <c r="AO535" s="17"/>
      <c r="AP535" s="17"/>
      <c r="AQ535" s="16"/>
    </row>
    <row r="536" spans="1:44" s="27" customFormat="1" ht="15" hidden="1">
      <c r="A536" s="15"/>
      <c r="B536" s="15"/>
      <c r="C536" s="15"/>
      <c r="D536" s="55"/>
      <c r="E536" s="75"/>
      <c r="F536" s="75"/>
      <c r="G536" s="75"/>
      <c r="H536" s="75"/>
      <c r="I536" s="75"/>
      <c r="J536" s="75"/>
      <c r="K536" s="75"/>
      <c r="L536" s="75"/>
      <c r="M536" s="75"/>
      <c r="N536" s="75"/>
      <c r="O536" s="75"/>
      <c r="P536" s="75"/>
      <c r="Q536" s="91"/>
      <c r="R536" s="33"/>
      <c r="S536" s="33"/>
      <c r="T536" s="33"/>
      <c r="U536" s="33"/>
      <c r="V536" s="33"/>
      <c r="W536" s="33"/>
      <c r="X536" s="33"/>
      <c r="Y536" s="33"/>
      <c r="Z536" s="31"/>
      <c r="AA536" s="31"/>
      <c r="AB536" s="31"/>
      <c r="AC536" s="31"/>
      <c r="AD536" s="31"/>
      <c r="AE536" s="31"/>
      <c r="AF536" s="31"/>
      <c r="AG536" s="31"/>
      <c r="AH536" s="31"/>
      <c r="AI536" s="31"/>
      <c r="AJ536" s="31"/>
      <c r="AK536" s="31"/>
      <c r="AL536" s="31"/>
      <c r="AM536" s="31"/>
      <c r="AN536" s="31"/>
      <c r="AO536" s="31"/>
      <c r="AP536" s="31"/>
      <c r="AQ536" s="23"/>
      <c r="AR536" s="23"/>
    </row>
    <row r="537" spans="1:44" ht="15" hidden="1">
      <c r="A537" s="15"/>
      <c r="B537" s="15"/>
      <c r="C537" s="15"/>
      <c r="D537" s="59"/>
      <c r="E537" s="77"/>
      <c r="F537" s="77"/>
      <c r="G537" s="77"/>
      <c r="H537" s="77"/>
      <c r="I537" s="77"/>
      <c r="J537" s="77"/>
      <c r="K537" s="77"/>
      <c r="L537" s="77"/>
      <c r="M537" s="77"/>
      <c r="N537" s="77"/>
      <c r="O537" s="77"/>
      <c r="P537" s="75"/>
      <c r="Q537" s="91"/>
      <c r="R537" s="75"/>
      <c r="S537" s="75"/>
      <c r="T537" s="75"/>
      <c r="U537" s="75"/>
      <c r="V537" s="75"/>
      <c r="W537" s="75"/>
      <c r="X537" s="75"/>
      <c r="Y537" s="75"/>
      <c r="Z537" s="17"/>
      <c r="AA537" s="17"/>
      <c r="AB537" s="17"/>
      <c r="AC537" s="17"/>
      <c r="AD537" s="17"/>
      <c r="AE537" s="17"/>
      <c r="AF537" s="17"/>
      <c r="AG537" s="17"/>
      <c r="AH537" s="17"/>
      <c r="AI537" s="17"/>
      <c r="AJ537" s="17"/>
      <c r="AK537" s="17"/>
      <c r="AL537" s="17"/>
      <c r="AM537" s="17"/>
      <c r="AN537" s="17"/>
      <c r="AO537" s="17"/>
      <c r="AP537" s="17"/>
      <c r="AQ537" s="16"/>
    </row>
    <row r="538" spans="1:44" s="27" customFormat="1" ht="15" hidden="1">
      <c r="A538" s="15"/>
      <c r="B538" s="15"/>
      <c r="C538" s="15"/>
      <c r="D538" s="76"/>
      <c r="E538" s="77"/>
      <c r="F538" s="77"/>
      <c r="G538" s="77"/>
      <c r="H538" s="77"/>
      <c r="I538" s="77"/>
      <c r="J538" s="77"/>
      <c r="K538" s="77"/>
      <c r="L538" s="77"/>
      <c r="M538" s="77"/>
      <c r="N538" s="77"/>
      <c r="O538" s="77"/>
      <c r="P538" s="75"/>
      <c r="Q538" s="91"/>
      <c r="R538" s="33"/>
      <c r="S538" s="33"/>
      <c r="T538" s="33"/>
      <c r="U538" s="33"/>
      <c r="V538" s="33"/>
      <c r="W538" s="33"/>
      <c r="X538" s="33"/>
      <c r="Y538" s="33"/>
      <c r="Z538" s="31"/>
      <c r="AA538" s="31"/>
      <c r="AB538" s="31"/>
      <c r="AC538" s="31"/>
      <c r="AD538" s="31"/>
      <c r="AE538" s="31"/>
      <c r="AF538" s="31"/>
      <c r="AG538" s="31"/>
      <c r="AH538" s="31"/>
      <c r="AI538" s="31"/>
      <c r="AJ538" s="31"/>
      <c r="AK538" s="31"/>
      <c r="AL538" s="31"/>
      <c r="AM538" s="31"/>
      <c r="AN538" s="31"/>
      <c r="AO538" s="31"/>
      <c r="AP538" s="31"/>
      <c r="AQ538" s="23"/>
      <c r="AR538" s="23"/>
    </row>
    <row r="539" spans="1:44" s="27" customFormat="1" ht="15" hidden="1">
      <c r="A539" s="15"/>
      <c r="B539" s="15"/>
      <c r="C539" s="15"/>
      <c r="D539" s="59"/>
      <c r="E539" s="77"/>
      <c r="F539" s="77"/>
      <c r="G539" s="77"/>
      <c r="H539" s="77"/>
      <c r="I539" s="77"/>
      <c r="J539" s="77"/>
      <c r="K539" s="77"/>
      <c r="L539" s="77"/>
      <c r="M539" s="77"/>
      <c r="N539" s="77"/>
      <c r="O539" s="77"/>
      <c r="P539" s="75"/>
      <c r="Q539" s="91"/>
      <c r="R539" s="33"/>
      <c r="S539" s="33"/>
      <c r="T539" s="33"/>
      <c r="U539" s="33"/>
      <c r="V539" s="33"/>
      <c r="W539" s="33"/>
      <c r="X539" s="33"/>
      <c r="Y539" s="33"/>
      <c r="Z539" s="31"/>
      <c r="AA539" s="31"/>
      <c r="AB539" s="31"/>
      <c r="AC539" s="31"/>
      <c r="AD539" s="31"/>
      <c r="AE539" s="31"/>
      <c r="AF539" s="31"/>
      <c r="AG539" s="31"/>
      <c r="AH539" s="31"/>
      <c r="AI539" s="31"/>
      <c r="AJ539" s="31"/>
      <c r="AK539" s="31"/>
      <c r="AL539" s="31"/>
      <c r="AM539" s="31"/>
      <c r="AN539" s="31"/>
      <c r="AO539" s="31"/>
      <c r="AP539" s="31"/>
      <c r="AQ539" s="23"/>
      <c r="AR539" s="23"/>
    </row>
    <row r="540" spans="1:44" s="27" customFormat="1" ht="15" hidden="1">
      <c r="A540" s="15"/>
      <c r="B540" s="15"/>
      <c r="C540" s="15"/>
      <c r="D540" s="55"/>
      <c r="E540" s="75"/>
      <c r="F540" s="75"/>
      <c r="G540" s="75"/>
      <c r="H540" s="75"/>
      <c r="I540" s="75"/>
      <c r="J540" s="75"/>
      <c r="K540" s="75"/>
      <c r="L540" s="75"/>
      <c r="M540" s="75"/>
      <c r="N540" s="75"/>
      <c r="O540" s="75"/>
      <c r="P540" s="75"/>
      <c r="Q540" s="91"/>
      <c r="R540" s="33"/>
      <c r="S540" s="33"/>
      <c r="T540" s="33"/>
      <c r="U540" s="33"/>
      <c r="V540" s="33"/>
      <c r="W540" s="33"/>
      <c r="X540" s="33"/>
      <c r="Y540" s="33"/>
      <c r="Z540" s="31"/>
      <c r="AA540" s="31"/>
      <c r="AB540" s="31"/>
      <c r="AC540" s="31"/>
      <c r="AD540" s="31"/>
      <c r="AE540" s="31"/>
      <c r="AF540" s="31"/>
      <c r="AG540" s="31"/>
      <c r="AH540" s="31"/>
      <c r="AI540" s="31"/>
      <c r="AJ540" s="31"/>
      <c r="AK540" s="31"/>
      <c r="AL540" s="31"/>
      <c r="AM540" s="31"/>
      <c r="AN540" s="31"/>
      <c r="AO540" s="31"/>
      <c r="AP540" s="31"/>
      <c r="AQ540" s="23"/>
      <c r="AR540" s="23"/>
    </row>
    <row r="541" spans="1:44" s="27" customFormat="1" ht="15" hidden="1">
      <c r="A541" s="15"/>
      <c r="B541" s="15"/>
      <c r="C541" s="15"/>
      <c r="D541" s="55"/>
      <c r="E541" s="75"/>
      <c r="F541" s="75"/>
      <c r="G541" s="75"/>
      <c r="H541" s="75"/>
      <c r="I541" s="75"/>
      <c r="J541" s="75"/>
      <c r="K541" s="75"/>
      <c r="L541" s="75"/>
      <c r="M541" s="75"/>
      <c r="N541" s="75"/>
      <c r="O541" s="75"/>
      <c r="P541" s="75"/>
      <c r="Q541" s="91"/>
      <c r="R541" s="33"/>
      <c r="S541" s="33"/>
      <c r="T541" s="33"/>
      <c r="U541" s="33"/>
      <c r="V541" s="33"/>
      <c r="W541" s="33"/>
      <c r="X541" s="33"/>
      <c r="Y541" s="33"/>
      <c r="Z541" s="31"/>
      <c r="AA541" s="31"/>
      <c r="AB541" s="31"/>
      <c r="AC541" s="31"/>
      <c r="AD541" s="31"/>
      <c r="AE541" s="31"/>
      <c r="AF541" s="31"/>
      <c r="AG541" s="31"/>
      <c r="AH541" s="31"/>
      <c r="AI541" s="31"/>
      <c r="AJ541" s="31"/>
      <c r="AK541" s="31"/>
      <c r="AL541" s="31"/>
      <c r="AM541" s="31"/>
      <c r="AN541" s="31"/>
      <c r="AO541" s="31"/>
      <c r="AP541" s="31"/>
      <c r="AQ541" s="23"/>
      <c r="AR541" s="23"/>
    </row>
    <row r="542" spans="1:44" s="27" customFormat="1" ht="15" hidden="1">
      <c r="A542" s="15"/>
      <c r="B542" s="15"/>
      <c r="C542" s="15"/>
      <c r="D542" s="55"/>
      <c r="E542" s="75"/>
      <c r="F542" s="75"/>
      <c r="G542" s="75"/>
      <c r="H542" s="75"/>
      <c r="I542" s="75"/>
      <c r="J542" s="75"/>
      <c r="K542" s="75"/>
      <c r="L542" s="75"/>
      <c r="M542" s="75"/>
      <c r="N542" s="75"/>
      <c r="O542" s="75"/>
      <c r="P542" s="75"/>
      <c r="Q542" s="91"/>
      <c r="R542" s="33"/>
      <c r="S542" s="33"/>
      <c r="T542" s="33"/>
      <c r="U542" s="33"/>
      <c r="V542" s="33"/>
      <c r="W542" s="33"/>
      <c r="X542" s="33"/>
      <c r="Y542" s="33"/>
      <c r="Z542" s="31"/>
      <c r="AA542" s="31"/>
      <c r="AB542" s="31"/>
      <c r="AC542" s="31"/>
      <c r="AD542" s="31"/>
      <c r="AE542" s="31"/>
      <c r="AF542" s="31"/>
      <c r="AG542" s="31"/>
      <c r="AH542" s="31"/>
      <c r="AI542" s="31"/>
      <c r="AJ542" s="31"/>
      <c r="AK542" s="31"/>
      <c r="AL542" s="31"/>
      <c r="AM542" s="31"/>
      <c r="AN542" s="31"/>
      <c r="AO542" s="31"/>
      <c r="AP542" s="31"/>
      <c r="AQ542" s="23"/>
      <c r="AR542" s="23"/>
    </row>
    <row r="543" spans="1:44" s="27" customFormat="1" ht="15" hidden="1">
      <c r="A543" s="15"/>
      <c r="B543" s="15"/>
      <c r="C543" s="15"/>
      <c r="D543" s="78"/>
      <c r="E543" s="75"/>
      <c r="F543" s="75"/>
      <c r="G543" s="75"/>
      <c r="H543" s="75"/>
      <c r="I543" s="75"/>
      <c r="J543" s="75"/>
      <c r="K543" s="75"/>
      <c r="L543" s="75"/>
      <c r="M543" s="75"/>
      <c r="N543" s="75"/>
      <c r="O543" s="75"/>
      <c r="P543" s="75"/>
      <c r="Q543" s="91"/>
      <c r="R543" s="33"/>
      <c r="S543" s="33"/>
      <c r="T543" s="33"/>
      <c r="U543" s="33"/>
      <c r="V543" s="33"/>
      <c r="W543" s="33"/>
      <c r="X543" s="33"/>
      <c r="Y543" s="33"/>
      <c r="Z543" s="31"/>
      <c r="AA543" s="31"/>
      <c r="AB543" s="31"/>
      <c r="AC543" s="31"/>
      <c r="AD543" s="31"/>
      <c r="AE543" s="31"/>
      <c r="AF543" s="31"/>
      <c r="AG543" s="31"/>
      <c r="AH543" s="31"/>
      <c r="AI543" s="31"/>
      <c r="AJ543" s="31"/>
      <c r="AK543" s="31"/>
      <c r="AL543" s="31"/>
      <c r="AM543" s="31"/>
      <c r="AN543" s="31"/>
      <c r="AO543" s="31"/>
      <c r="AP543" s="31"/>
      <c r="AQ543" s="23"/>
      <c r="AR543" s="23"/>
    </row>
    <row r="544" spans="1:44" s="27" customFormat="1" ht="15" hidden="1">
      <c r="A544" s="15"/>
      <c r="B544" s="15"/>
      <c r="C544" s="15"/>
      <c r="D544" s="55"/>
      <c r="E544" s="75"/>
      <c r="F544" s="75"/>
      <c r="G544" s="75"/>
      <c r="H544" s="75"/>
      <c r="I544" s="75"/>
      <c r="J544" s="75"/>
      <c r="K544" s="75"/>
      <c r="L544" s="75"/>
      <c r="M544" s="75"/>
      <c r="N544" s="75"/>
      <c r="O544" s="75"/>
      <c r="P544" s="75"/>
      <c r="Q544" s="91"/>
      <c r="R544" s="33"/>
      <c r="S544" s="33"/>
      <c r="T544" s="33"/>
      <c r="U544" s="33"/>
      <c r="V544" s="33"/>
      <c r="W544" s="33"/>
      <c r="X544" s="33"/>
      <c r="Y544" s="33"/>
      <c r="Z544" s="31"/>
      <c r="AA544" s="31"/>
      <c r="AB544" s="31"/>
      <c r="AC544" s="31"/>
      <c r="AD544" s="31"/>
      <c r="AE544" s="31"/>
      <c r="AF544" s="31"/>
      <c r="AG544" s="31"/>
      <c r="AH544" s="31"/>
      <c r="AI544" s="31"/>
      <c r="AJ544" s="31"/>
      <c r="AK544" s="31"/>
      <c r="AL544" s="31"/>
      <c r="AM544" s="31"/>
      <c r="AN544" s="31"/>
      <c r="AO544" s="31"/>
      <c r="AP544" s="31"/>
      <c r="AQ544" s="23"/>
      <c r="AR544" s="23"/>
    </row>
    <row r="545" spans="1:44" s="27" customFormat="1" ht="15" hidden="1">
      <c r="A545" s="32"/>
      <c r="B545" s="32"/>
      <c r="C545" s="32"/>
      <c r="D545" s="57"/>
      <c r="E545" s="95"/>
      <c r="F545" s="95"/>
      <c r="G545" s="33"/>
      <c r="H545" s="33"/>
      <c r="I545" s="33"/>
      <c r="J545" s="33"/>
      <c r="K545" s="33"/>
      <c r="L545" s="33"/>
      <c r="M545" s="33"/>
      <c r="N545" s="33"/>
      <c r="O545" s="33"/>
      <c r="P545" s="33"/>
      <c r="Q545" s="91"/>
      <c r="R545" s="33"/>
      <c r="S545" s="33"/>
      <c r="T545" s="33"/>
      <c r="U545" s="33"/>
      <c r="V545" s="33"/>
      <c r="W545" s="33"/>
      <c r="X545" s="33"/>
      <c r="Y545" s="33"/>
      <c r="Z545" s="31"/>
      <c r="AA545" s="31"/>
      <c r="AB545" s="31"/>
      <c r="AC545" s="31"/>
      <c r="AD545" s="31"/>
      <c r="AE545" s="31"/>
      <c r="AF545" s="31"/>
      <c r="AG545" s="31"/>
      <c r="AH545" s="31"/>
      <c r="AI545" s="31"/>
      <c r="AJ545" s="31"/>
      <c r="AK545" s="31"/>
      <c r="AL545" s="31"/>
      <c r="AM545" s="31"/>
      <c r="AN545" s="31"/>
      <c r="AO545" s="31"/>
      <c r="AP545" s="31"/>
      <c r="AQ545" s="23"/>
      <c r="AR545" s="23"/>
    </row>
    <row r="546" spans="1:44" s="27" customFormat="1" ht="15" hidden="1">
      <c r="A546" s="15"/>
      <c r="B546" s="15"/>
      <c r="C546" s="15"/>
      <c r="D546" s="55"/>
      <c r="E546" s="75"/>
      <c r="F546" s="75"/>
      <c r="G546" s="75"/>
      <c r="H546" s="75"/>
      <c r="I546" s="75"/>
      <c r="J546" s="75"/>
      <c r="K546" s="75"/>
      <c r="L546" s="75"/>
      <c r="M546" s="75"/>
      <c r="N546" s="75"/>
      <c r="O546" s="75"/>
      <c r="P546" s="75"/>
      <c r="Q546" s="91"/>
      <c r="R546" s="33"/>
      <c r="S546" s="33"/>
      <c r="T546" s="33"/>
      <c r="U546" s="33"/>
      <c r="V546" s="33"/>
      <c r="W546" s="33"/>
      <c r="X546" s="33"/>
      <c r="Y546" s="33"/>
      <c r="Z546" s="31"/>
      <c r="AA546" s="31"/>
      <c r="AB546" s="31"/>
      <c r="AC546" s="31"/>
      <c r="AD546" s="31"/>
      <c r="AE546" s="31"/>
      <c r="AF546" s="31"/>
      <c r="AG546" s="31"/>
      <c r="AH546" s="31"/>
      <c r="AI546" s="31"/>
      <c r="AJ546" s="31"/>
      <c r="AK546" s="31"/>
      <c r="AL546" s="31"/>
      <c r="AM546" s="31"/>
      <c r="AN546" s="31"/>
      <c r="AO546" s="31"/>
      <c r="AP546" s="31"/>
      <c r="AQ546" s="23"/>
      <c r="AR546" s="23"/>
    </row>
    <row r="547" spans="1:44" s="27" customFormat="1" ht="15" hidden="1">
      <c r="A547" s="15"/>
      <c r="B547" s="15"/>
      <c r="C547" s="15"/>
      <c r="D547" s="55"/>
      <c r="E547" s="75"/>
      <c r="F547" s="75"/>
      <c r="G547" s="75"/>
      <c r="H547" s="75"/>
      <c r="I547" s="75"/>
      <c r="J547" s="75"/>
      <c r="K547" s="75"/>
      <c r="L547" s="75"/>
      <c r="M547" s="75"/>
      <c r="N547" s="75"/>
      <c r="O547" s="75"/>
      <c r="P547" s="75"/>
      <c r="Q547" s="91"/>
      <c r="R547" s="33"/>
      <c r="S547" s="33"/>
      <c r="T547" s="33"/>
      <c r="U547" s="33"/>
      <c r="V547" s="33"/>
      <c r="W547" s="33"/>
      <c r="X547" s="33"/>
      <c r="Y547" s="33"/>
      <c r="Z547" s="31"/>
      <c r="AA547" s="31"/>
      <c r="AB547" s="31"/>
      <c r="AC547" s="31"/>
      <c r="AD547" s="31"/>
      <c r="AE547" s="31"/>
      <c r="AF547" s="31"/>
      <c r="AG547" s="31"/>
      <c r="AH547" s="31"/>
      <c r="AI547" s="31"/>
      <c r="AJ547" s="31"/>
      <c r="AK547" s="31"/>
      <c r="AL547" s="31"/>
      <c r="AM547" s="31"/>
      <c r="AN547" s="31"/>
      <c r="AO547" s="31"/>
      <c r="AP547" s="31"/>
      <c r="AQ547" s="23"/>
      <c r="AR547" s="23"/>
    </row>
    <row r="548" spans="1:44" s="27" customFormat="1" ht="15" hidden="1">
      <c r="A548" s="15"/>
      <c r="B548" s="15"/>
      <c r="C548" s="15"/>
      <c r="D548" s="55"/>
      <c r="E548" s="75"/>
      <c r="F548" s="75"/>
      <c r="G548" s="75"/>
      <c r="H548" s="75"/>
      <c r="I548" s="75"/>
      <c r="J548" s="75"/>
      <c r="K548" s="75"/>
      <c r="L548" s="75"/>
      <c r="M548" s="75"/>
      <c r="N548" s="75"/>
      <c r="O548" s="75"/>
      <c r="P548" s="75"/>
      <c r="Q548" s="91"/>
      <c r="R548" s="33"/>
      <c r="S548" s="33"/>
      <c r="T548" s="33"/>
      <c r="U548" s="33"/>
      <c r="V548" s="33"/>
      <c r="W548" s="33"/>
      <c r="X548" s="33"/>
      <c r="Y548" s="33"/>
      <c r="Z548" s="31"/>
      <c r="AA548" s="31"/>
      <c r="AB548" s="31"/>
      <c r="AC548" s="31"/>
      <c r="AD548" s="31"/>
      <c r="AE548" s="31"/>
      <c r="AF548" s="31"/>
      <c r="AG548" s="31"/>
      <c r="AH548" s="31"/>
      <c r="AI548" s="31"/>
      <c r="AJ548" s="31"/>
      <c r="AK548" s="31"/>
      <c r="AL548" s="31"/>
      <c r="AM548" s="31"/>
      <c r="AN548" s="31"/>
      <c r="AO548" s="31"/>
      <c r="AP548" s="31"/>
      <c r="AQ548" s="23"/>
      <c r="AR548" s="23"/>
    </row>
    <row r="549" spans="1:44" s="27" customFormat="1" ht="15" hidden="1">
      <c r="A549" s="15"/>
      <c r="B549" s="15"/>
      <c r="C549" s="15"/>
      <c r="D549" s="55"/>
      <c r="E549" s="75"/>
      <c r="F549" s="75"/>
      <c r="G549" s="75"/>
      <c r="H549" s="75"/>
      <c r="I549" s="75"/>
      <c r="J549" s="75"/>
      <c r="K549" s="75"/>
      <c r="L549" s="75"/>
      <c r="M549" s="75"/>
      <c r="N549" s="75"/>
      <c r="O549" s="75"/>
      <c r="P549" s="75"/>
      <c r="Q549" s="91"/>
      <c r="R549" s="33"/>
      <c r="S549" s="33"/>
      <c r="T549" s="33"/>
      <c r="U549" s="33"/>
      <c r="V549" s="33"/>
      <c r="W549" s="33"/>
      <c r="X549" s="33"/>
      <c r="Y549" s="33"/>
      <c r="Z549" s="31"/>
      <c r="AA549" s="31"/>
      <c r="AB549" s="31"/>
      <c r="AC549" s="31"/>
      <c r="AD549" s="31"/>
      <c r="AE549" s="31"/>
      <c r="AF549" s="31"/>
      <c r="AG549" s="31"/>
      <c r="AH549" s="31"/>
      <c r="AI549" s="31"/>
      <c r="AJ549" s="31"/>
      <c r="AK549" s="31"/>
      <c r="AL549" s="31"/>
      <c r="AM549" s="31"/>
      <c r="AN549" s="31"/>
      <c r="AO549" s="31"/>
      <c r="AP549" s="31"/>
      <c r="AQ549" s="23"/>
      <c r="AR549" s="23"/>
    </row>
    <row r="550" spans="1:44" s="27" customFormat="1" ht="15" hidden="1">
      <c r="A550" s="15"/>
      <c r="B550" s="15"/>
      <c r="C550" s="15"/>
      <c r="D550" s="79"/>
      <c r="E550" s="75"/>
      <c r="F550" s="75"/>
      <c r="G550" s="75"/>
      <c r="H550" s="75"/>
      <c r="I550" s="75"/>
      <c r="J550" s="75"/>
      <c r="K550" s="75"/>
      <c r="L550" s="75"/>
      <c r="M550" s="75"/>
      <c r="N550" s="75"/>
      <c r="O550" s="75"/>
      <c r="P550" s="75"/>
      <c r="Q550" s="91"/>
      <c r="R550" s="33"/>
      <c r="S550" s="33"/>
      <c r="T550" s="33"/>
      <c r="U550" s="33"/>
      <c r="V550" s="33"/>
      <c r="W550" s="33"/>
      <c r="X550" s="33"/>
      <c r="Y550" s="33"/>
      <c r="Z550" s="31"/>
      <c r="AA550" s="31"/>
      <c r="AB550" s="31"/>
      <c r="AC550" s="31"/>
      <c r="AD550" s="31"/>
      <c r="AE550" s="31"/>
      <c r="AF550" s="31"/>
      <c r="AG550" s="31"/>
      <c r="AH550" s="31"/>
      <c r="AI550" s="31"/>
      <c r="AJ550" s="31"/>
      <c r="AK550" s="31"/>
      <c r="AL550" s="31"/>
      <c r="AM550" s="31"/>
      <c r="AN550" s="31"/>
      <c r="AO550" s="31"/>
      <c r="AP550" s="31"/>
      <c r="AQ550" s="23"/>
      <c r="AR550" s="23"/>
    </row>
    <row r="551" spans="1:44" ht="15" hidden="1">
      <c r="A551" s="15"/>
      <c r="B551" s="15"/>
      <c r="C551" s="15"/>
      <c r="D551" s="55"/>
      <c r="E551" s="80"/>
      <c r="F551" s="80"/>
      <c r="G551" s="80"/>
      <c r="H551" s="80"/>
      <c r="I551" s="80"/>
      <c r="J551" s="80"/>
      <c r="K551" s="80"/>
      <c r="L551" s="80"/>
      <c r="M551" s="80"/>
      <c r="N551" s="80"/>
      <c r="O551" s="80"/>
      <c r="P551" s="75"/>
      <c r="Q551" s="91"/>
      <c r="R551" s="75"/>
      <c r="S551" s="75"/>
      <c r="T551" s="75"/>
      <c r="U551" s="75"/>
      <c r="V551" s="75"/>
      <c r="W551" s="75"/>
      <c r="X551" s="75"/>
      <c r="Y551" s="75"/>
      <c r="Z551" s="17"/>
      <c r="AA551" s="17"/>
      <c r="AB551" s="17"/>
      <c r="AC551" s="17"/>
      <c r="AD551" s="17"/>
      <c r="AE551" s="17"/>
      <c r="AF551" s="17"/>
      <c r="AG551" s="17"/>
      <c r="AH551" s="17"/>
      <c r="AI551" s="17"/>
      <c r="AJ551" s="17"/>
      <c r="AK551" s="17"/>
      <c r="AL551" s="17"/>
      <c r="AM551" s="17"/>
      <c r="AN551" s="17"/>
      <c r="AO551" s="17"/>
      <c r="AP551" s="17"/>
      <c r="AQ551" s="16"/>
    </row>
    <row r="552" spans="1:44" s="27" customFormat="1" ht="15" hidden="1">
      <c r="A552" s="15"/>
      <c r="B552" s="15"/>
      <c r="C552" s="15"/>
      <c r="D552" s="79"/>
      <c r="E552" s="80"/>
      <c r="F552" s="80"/>
      <c r="G552" s="80"/>
      <c r="H552" s="80"/>
      <c r="I552" s="80"/>
      <c r="J552" s="80"/>
      <c r="K552" s="80"/>
      <c r="L552" s="80"/>
      <c r="M552" s="80"/>
      <c r="N552" s="80"/>
      <c r="O552" s="80"/>
      <c r="P552" s="75"/>
      <c r="Q552" s="91"/>
      <c r="R552" s="33"/>
      <c r="S552" s="33"/>
      <c r="T552" s="33"/>
      <c r="U552" s="33"/>
      <c r="V552" s="33"/>
      <c r="W552" s="33"/>
      <c r="X552" s="33"/>
      <c r="Y552" s="33"/>
      <c r="Z552" s="31"/>
      <c r="AA552" s="31"/>
      <c r="AB552" s="31"/>
      <c r="AC552" s="31"/>
      <c r="AD552" s="31"/>
      <c r="AE552" s="31"/>
      <c r="AF552" s="31"/>
      <c r="AG552" s="31"/>
      <c r="AH552" s="31"/>
      <c r="AI552" s="31"/>
      <c r="AJ552" s="31"/>
      <c r="AK552" s="31"/>
      <c r="AL552" s="31"/>
      <c r="AM552" s="31"/>
      <c r="AN552" s="31"/>
      <c r="AO552" s="31"/>
      <c r="AP552" s="31"/>
      <c r="AQ552" s="23"/>
      <c r="AR552" s="23"/>
    </row>
    <row r="553" spans="1:44" ht="15" hidden="1">
      <c r="A553" s="15"/>
      <c r="B553" s="15"/>
      <c r="C553" s="15"/>
      <c r="D553" s="55"/>
      <c r="E553" s="80"/>
      <c r="F553" s="80"/>
      <c r="G553" s="80"/>
      <c r="H553" s="80"/>
      <c r="I553" s="80"/>
      <c r="J553" s="80"/>
      <c r="K553" s="80"/>
      <c r="L553" s="80"/>
      <c r="M553" s="80"/>
      <c r="N553" s="80"/>
      <c r="O553" s="80"/>
      <c r="P553" s="75"/>
      <c r="Q553" s="91"/>
      <c r="R553" s="75"/>
      <c r="S553" s="75"/>
      <c r="T553" s="75"/>
      <c r="U553" s="75"/>
      <c r="V553" s="75"/>
      <c r="W553" s="75"/>
      <c r="X553" s="75"/>
      <c r="Y553" s="75"/>
      <c r="Z553" s="17"/>
      <c r="AA553" s="17"/>
      <c r="AB553" s="17"/>
      <c r="AC553" s="17"/>
      <c r="AD553" s="17"/>
      <c r="AE553" s="17"/>
      <c r="AF553" s="17"/>
      <c r="AG553" s="17"/>
      <c r="AH553" s="17"/>
      <c r="AI553" s="17"/>
      <c r="AJ553" s="17"/>
      <c r="AK553" s="17"/>
      <c r="AL553" s="17"/>
      <c r="AM553" s="17"/>
      <c r="AN553" s="17"/>
      <c r="AO553" s="17"/>
      <c r="AP553" s="17"/>
      <c r="AQ553" s="16"/>
    </row>
    <row r="554" spans="1:44" s="27" customFormat="1" ht="15" hidden="1">
      <c r="A554" s="15"/>
      <c r="B554" s="15"/>
      <c r="C554" s="15"/>
      <c r="D554" s="78"/>
      <c r="E554" s="81"/>
      <c r="F554" s="81"/>
      <c r="G554" s="81"/>
      <c r="H554" s="81"/>
      <c r="I554" s="81"/>
      <c r="J554" s="81"/>
      <c r="K554" s="81"/>
      <c r="L554" s="81"/>
      <c r="M554" s="81"/>
      <c r="N554" s="81"/>
      <c r="O554" s="81"/>
      <c r="P554" s="81"/>
      <c r="Q554" s="91"/>
      <c r="R554" s="36"/>
      <c r="S554" s="36"/>
      <c r="T554" s="36"/>
      <c r="U554" s="36"/>
      <c r="V554" s="36"/>
      <c r="W554" s="36"/>
      <c r="X554" s="36"/>
      <c r="Y554" s="36"/>
      <c r="Z554" s="36"/>
      <c r="AA554" s="36"/>
      <c r="AB554" s="36"/>
      <c r="AC554" s="36"/>
      <c r="AD554" s="36"/>
      <c r="AE554" s="36"/>
      <c r="AF554" s="36"/>
      <c r="AG554" s="36"/>
      <c r="AH554" s="36"/>
      <c r="AI554" s="36"/>
      <c r="AJ554" s="36"/>
      <c r="AK554" s="36"/>
      <c r="AL554" s="31"/>
      <c r="AM554" s="31"/>
      <c r="AN554" s="31"/>
      <c r="AO554" s="31"/>
      <c r="AP554" s="31"/>
      <c r="AQ554" s="23"/>
      <c r="AR554" s="23"/>
    </row>
    <row r="555" spans="1:44" s="27" customFormat="1" ht="15" hidden="1">
      <c r="A555" s="16"/>
      <c r="B555" s="16"/>
      <c r="C555" s="16"/>
      <c r="D555" s="55"/>
      <c r="E555" s="82"/>
      <c r="F555" s="82"/>
      <c r="G555" s="84"/>
      <c r="H555" s="83"/>
      <c r="I555" s="83"/>
      <c r="J555" s="83"/>
      <c r="K555" s="83"/>
      <c r="L555" s="84"/>
      <c r="M555" s="83"/>
      <c r="N555" s="84"/>
      <c r="O555" s="83"/>
      <c r="P555" s="83"/>
      <c r="Q555" s="91"/>
      <c r="R555" s="37"/>
      <c r="S555" s="39"/>
      <c r="T555" s="39"/>
      <c r="U555" s="39"/>
      <c r="V555" s="39"/>
      <c r="W555" s="39"/>
      <c r="X555" s="39"/>
      <c r="Y555" s="39"/>
      <c r="Z555" s="39"/>
      <c r="AA555" s="37"/>
      <c r="AB555" s="38"/>
      <c r="AC555" s="37"/>
      <c r="AD555" s="38"/>
      <c r="AE555" s="37"/>
      <c r="AF555" s="38"/>
      <c r="AG555" s="37"/>
      <c r="AH555" s="38"/>
      <c r="AI555" s="37"/>
      <c r="AJ555" s="23"/>
      <c r="AK555" s="23"/>
      <c r="AL555" s="23"/>
      <c r="AM555" s="23"/>
      <c r="AN555" s="23"/>
      <c r="AO555" s="23"/>
      <c r="AP555" s="23"/>
      <c r="AQ555" s="23"/>
      <c r="AR555" s="23"/>
    </row>
    <row r="556" spans="1:44" s="27" customFormat="1" ht="13" hidden="1">
      <c r="A556" s="16"/>
      <c r="B556" s="16"/>
      <c r="C556" s="16"/>
      <c r="D556" s="79"/>
      <c r="E556" s="80"/>
      <c r="F556" s="80"/>
      <c r="G556" s="80"/>
      <c r="H556" s="93"/>
      <c r="I556" s="93"/>
      <c r="J556" s="93"/>
      <c r="K556" s="93"/>
      <c r="L556" s="80"/>
      <c r="M556" s="93"/>
      <c r="N556" s="80"/>
      <c r="O556" s="93"/>
      <c r="P556" s="94"/>
      <c r="Q556" s="91"/>
      <c r="R556" s="39"/>
      <c r="S556" s="39"/>
      <c r="T556" s="39"/>
      <c r="U556" s="39"/>
      <c r="V556" s="39"/>
      <c r="W556" s="39"/>
      <c r="X556" s="39"/>
      <c r="Y556" s="39"/>
      <c r="Z556" s="39"/>
      <c r="AA556" s="39"/>
      <c r="AB556" s="34"/>
      <c r="AC556" s="39"/>
      <c r="AD556" s="34"/>
      <c r="AE556" s="39"/>
      <c r="AF556" s="34"/>
      <c r="AG556" s="39"/>
      <c r="AH556" s="34"/>
      <c r="AI556" s="39"/>
      <c r="AJ556" s="23"/>
      <c r="AK556" s="23"/>
      <c r="AL556" s="23"/>
      <c r="AM556" s="23"/>
      <c r="AN556" s="23"/>
      <c r="AO556" s="23"/>
      <c r="AP556" s="23"/>
      <c r="AQ556" s="23"/>
      <c r="AR556" s="23"/>
    </row>
    <row r="557" spans="1:44" s="35" customFormat="1" ht="13" hidden="1">
      <c r="A557" s="85"/>
      <c r="B557" s="85"/>
      <c r="C557" s="85"/>
      <c r="D557" s="86"/>
      <c r="E557" s="87"/>
      <c r="F557" s="87"/>
      <c r="G557" s="88"/>
      <c r="H557" s="88"/>
      <c r="I557" s="88"/>
      <c r="J557" s="88"/>
      <c r="K557" s="88"/>
      <c r="L557" s="88"/>
      <c r="M557" s="88"/>
      <c r="N557" s="88"/>
      <c r="O557" s="88"/>
      <c r="P557" s="88"/>
      <c r="Q557" s="91"/>
      <c r="R557" s="40"/>
      <c r="S557" s="40"/>
      <c r="T557" s="40"/>
      <c r="U557" s="40"/>
      <c r="V557" s="40"/>
      <c r="W557" s="40"/>
      <c r="X557" s="40"/>
      <c r="Y557" s="40"/>
      <c r="Z557" s="40"/>
      <c r="AA557" s="40"/>
      <c r="AB557" s="40"/>
      <c r="AC557" s="40"/>
      <c r="AD557" s="40"/>
      <c r="AE557" s="40"/>
      <c r="AF557" s="40"/>
      <c r="AG557" s="40"/>
      <c r="AH557" s="40"/>
      <c r="AI557" s="40"/>
    </row>
    <row r="558" spans="1:44" s="32" customFormat="1" ht="15" hidden="1">
      <c r="A558" s="15"/>
      <c r="B558" s="15"/>
      <c r="C558" s="15"/>
      <c r="D558" s="89"/>
      <c r="E558" s="90"/>
      <c r="F558" s="90"/>
      <c r="G558" s="90"/>
      <c r="H558" s="90"/>
      <c r="I558" s="90"/>
      <c r="J558" s="90"/>
      <c r="K558" s="90"/>
      <c r="L558" s="90"/>
      <c r="M558" s="90"/>
      <c r="N558" s="90"/>
      <c r="O558" s="90"/>
      <c r="P558" s="90"/>
      <c r="Q558" s="91"/>
      <c r="R558" s="41"/>
      <c r="S558" s="41"/>
      <c r="T558" s="41"/>
      <c r="U558" s="41"/>
      <c r="V558" s="41"/>
      <c r="W558" s="41"/>
      <c r="X558" s="41"/>
      <c r="Y558" s="41"/>
      <c r="Z558" s="41"/>
      <c r="AA558" s="41"/>
      <c r="AB558" s="41"/>
      <c r="AC558" s="41"/>
      <c r="AD558" s="41"/>
      <c r="AE558" s="41"/>
      <c r="AF558" s="41"/>
      <c r="AG558" s="41"/>
      <c r="AH558" s="41"/>
      <c r="AI558" s="41"/>
    </row>
    <row r="559" spans="1:44" s="27" customFormat="1" ht="13" hidden="1">
      <c r="A559" s="16"/>
      <c r="B559" s="16"/>
      <c r="C559" s="16"/>
      <c r="D559" s="55"/>
      <c r="E559" s="91"/>
      <c r="F559" s="91"/>
      <c r="G559" s="16"/>
      <c r="H559" s="16"/>
      <c r="I559" s="16"/>
      <c r="J559" s="16"/>
      <c r="K559" s="16"/>
      <c r="L559" s="16"/>
      <c r="M559" s="16"/>
      <c r="N559" s="16"/>
      <c r="O559" s="16"/>
      <c r="P559" s="16"/>
      <c r="Q559" s="91"/>
      <c r="R559" s="23"/>
      <c r="S559" s="23"/>
      <c r="T559" s="23"/>
      <c r="U559" s="23"/>
      <c r="V559" s="23"/>
      <c r="W559" s="23"/>
      <c r="X559" s="23"/>
      <c r="Y559" s="23"/>
      <c r="Z559" s="23"/>
      <c r="AA559" s="23"/>
      <c r="AB559" s="23"/>
      <c r="AC559" s="23"/>
      <c r="AD559" s="23"/>
      <c r="AE559" s="23"/>
      <c r="AF559" s="23"/>
      <c r="AG559" s="23"/>
      <c r="AH559" s="23"/>
      <c r="AI559" s="23"/>
      <c r="AJ559" s="23"/>
      <c r="AK559" s="23"/>
      <c r="AL559" s="23"/>
      <c r="AM559" s="23"/>
      <c r="AN559" s="23"/>
      <c r="AO559" s="23"/>
      <c r="AP559" s="23"/>
      <c r="AQ559" s="23"/>
      <c r="AR559" s="23"/>
    </row>
    <row r="560" spans="1:44" s="27" customFormat="1" ht="13" hidden="1">
      <c r="A560" s="16"/>
      <c r="B560" s="16"/>
      <c r="C560" s="16"/>
      <c r="D560" s="55"/>
      <c r="E560" s="16"/>
      <c r="F560" s="16"/>
      <c r="G560" s="16"/>
      <c r="H560" s="16"/>
      <c r="I560" s="16"/>
      <c r="J560" s="16"/>
      <c r="K560" s="16"/>
      <c r="L560" s="16"/>
      <c r="M560" s="16"/>
      <c r="N560" s="16"/>
      <c r="O560" s="16"/>
      <c r="P560" s="16"/>
      <c r="Q560" s="91"/>
      <c r="R560" s="23"/>
      <c r="S560" s="23"/>
      <c r="T560" s="23"/>
      <c r="U560" s="23"/>
      <c r="V560" s="23"/>
      <c r="W560" s="23"/>
      <c r="X560" s="23"/>
      <c r="Y560" s="23"/>
      <c r="Z560" s="23"/>
      <c r="AA560" s="23"/>
      <c r="AB560" s="23"/>
      <c r="AC560" s="23"/>
      <c r="AD560" s="23"/>
      <c r="AE560" s="23"/>
      <c r="AF560" s="23"/>
      <c r="AG560" s="23"/>
      <c r="AH560" s="23"/>
      <c r="AI560" s="23"/>
      <c r="AJ560" s="23"/>
      <c r="AK560" s="23"/>
      <c r="AL560" s="23"/>
      <c r="AM560" s="23"/>
      <c r="AN560" s="23"/>
      <c r="AO560" s="23"/>
      <c r="AP560" s="23"/>
      <c r="AQ560" s="23"/>
      <c r="AR560" s="23"/>
    </row>
    <row r="561" spans="1:66" s="27" customFormat="1" ht="13" hidden="1">
      <c r="A561" s="16"/>
      <c r="B561" s="16"/>
      <c r="C561" s="16"/>
      <c r="D561" s="55"/>
      <c r="E561" s="16"/>
      <c r="F561" s="16"/>
      <c r="G561" s="16"/>
      <c r="H561" s="16"/>
      <c r="I561" s="16"/>
      <c r="J561" s="16"/>
      <c r="K561" s="16"/>
      <c r="L561" s="16"/>
      <c r="M561" s="16"/>
      <c r="N561" s="16"/>
      <c r="O561" s="16"/>
      <c r="P561" s="16"/>
      <c r="Q561" s="91">
        <f t="shared" ref="Q561:Q595" si="116">+P561</f>
        <v>0</v>
      </c>
      <c r="R561" s="23"/>
      <c r="S561" s="23"/>
      <c r="T561" s="23"/>
      <c r="U561" s="23"/>
      <c r="V561" s="23"/>
      <c r="W561" s="23"/>
      <c r="X561" s="23"/>
      <c r="Y561" s="23"/>
      <c r="Z561" s="23"/>
      <c r="AA561" s="23"/>
      <c r="AB561" s="23"/>
      <c r="AC561" s="23"/>
      <c r="AD561" s="23"/>
      <c r="AE561" s="23"/>
      <c r="AF561" s="23"/>
      <c r="AG561" s="23"/>
      <c r="AH561" s="23"/>
      <c r="AI561" s="23"/>
      <c r="AJ561" s="23"/>
      <c r="AK561" s="23"/>
      <c r="AL561" s="23"/>
      <c r="AM561" s="23"/>
      <c r="AN561" s="23"/>
      <c r="AO561" s="23"/>
      <c r="AP561" s="23"/>
      <c r="AQ561" s="23"/>
      <c r="AR561" s="23"/>
    </row>
    <row r="562" spans="1:66" s="27" customFormat="1" ht="13" hidden="1">
      <c r="A562" s="16"/>
      <c r="B562" s="16"/>
      <c r="C562" s="16"/>
      <c r="D562" s="55"/>
      <c r="E562" s="16"/>
      <c r="F562" s="16"/>
      <c r="G562" s="16"/>
      <c r="H562" s="16"/>
      <c r="I562" s="16"/>
      <c r="J562" s="16"/>
      <c r="K562" s="16"/>
      <c r="L562" s="16"/>
      <c r="M562" s="16"/>
      <c r="N562" s="16"/>
      <c r="O562" s="16"/>
      <c r="P562" s="16"/>
      <c r="Q562" s="91">
        <f t="shared" si="116"/>
        <v>0</v>
      </c>
      <c r="R562" s="23"/>
      <c r="S562" s="23"/>
      <c r="T562" s="23"/>
      <c r="U562" s="23"/>
      <c r="V562" s="23"/>
      <c r="W562" s="23"/>
      <c r="X562" s="23"/>
      <c r="Y562" s="23"/>
      <c r="Z562" s="23"/>
      <c r="AA562" s="23"/>
      <c r="AB562" s="23"/>
      <c r="AC562" s="23"/>
      <c r="AD562" s="23"/>
      <c r="AE562" s="23"/>
      <c r="AF562" s="23"/>
      <c r="AG562" s="23"/>
      <c r="AH562" s="23"/>
      <c r="AI562" s="23"/>
      <c r="AJ562" s="23"/>
      <c r="AK562" s="23"/>
      <c r="AL562" s="23"/>
      <c r="AM562" s="23"/>
      <c r="AN562" s="23"/>
      <c r="AO562" s="23"/>
      <c r="AP562" s="23"/>
      <c r="AQ562" s="23"/>
      <c r="AR562" s="23"/>
    </row>
    <row r="563" spans="1:66" s="27" customFormat="1" ht="13" hidden="1">
      <c r="A563" s="16"/>
      <c r="B563" s="16"/>
      <c r="C563" s="16"/>
      <c r="D563" s="55"/>
      <c r="E563" s="16"/>
      <c r="F563" s="16"/>
      <c r="G563" s="16"/>
      <c r="H563" s="16"/>
      <c r="I563" s="16"/>
      <c r="J563" s="16"/>
      <c r="K563" s="16"/>
      <c r="L563" s="16"/>
      <c r="M563" s="16"/>
      <c r="N563" s="16"/>
      <c r="O563" s="16"/>
      <c r="P563" s="16"/>
      <c r="Q563" s="91">
        <f t="shared" si="116"/>
        <v>0</v>
      </c>
      <c r="R563" s="23"/>
      <c r="S563" s="23"/>
      <c r="T563" s="23"/>
      <c r="U563" s="23"/>
      <c r="V563" s="23"/>
      <c r="W563" s="23"/>
      <c r="X563" s="23"/>
      <c r="Y563" s="23"/>
      <c r="Z563" s="23"/>
      <c r="AA563" s="23"/>
      <c r="AB563" s="23"/>
      <c r="AC563" s="23"/>
      <c r="AD563" s="23"/>
      <c r="AE563" s="23"/>
      <c r="AF563" s="23"/>
      <c r="AG563" s="23"/>
      <c r="AH563" s="23"/>
      <c r="AI563" s="23"/>
      <c r="AJ563" s="23"/>
      <c r="AK563" s="23"/>
      <c r="AL563" s="23"/>
      <c r="AM563" s="23"/>
      <c r="AN563" s="23"/>
      <c r="AO563" s="23"/>
      <c r="AP563" s="23"/>
      <c r="AQ563" s="23"/>
      <c r="AR563" s="23"/>
    </row>
    <row r="564" spans="1:66" s="27" customFormat="1" ht="13" hidden="1">
      <c r="A564" s="16"/>
      <c r="B564" s="16"/>
      <c r="C564" s="16"/>
      <c r="D564" s="55"/>
      <c r="E564" s="16"/>
      <c r="F564" s="16"/>
      <c r="G564" s="16"/>
      <c r="H564" s="16"/>
      <c r="I564" s="16"/>
      <c r="J564" s="16"/>
      <c r="K564" s="16"/>
      <c r="L564" s="16"/>
      <c r="M564" s="16"/>
      <c r="N564" s="16"/>
      <c r="O564" s="16"/>
      <c r="P564" s="16"/>
      <c r="Q564" s="91">
        <f t="shared" si="116"/>
        <v>0</v>
      </c>
      <c r="R564" s="23"/>
      <c r="S564" s="23"/>
      <c r="T564" s="23"/>
      <c r="U564" s="23"/>
      <c r="V564" s="23"/>
      <c r="W564" s="23"/>
      <c r="X564" s="23"/>
      <c r="Y564" s="23"/>
      <c r="Z564" s="23"/>
      <c r="AA564" s="23"/>
      <c r="AB564" s="23"/>
      <c r="AC564" s="23"/>
      <c r="AD564" s="23"/>
      <c r="AE564" s="23"/>
      <c r="AF564" s="23"/>
      <c r="AG564" s="23"/>
      <c r="AH564" s="23"/>
      <c r="AI564" s="23"/>
      <c r="AJ564" s="23"/>
      <c r="AK564" s="23"/>
      <c r="AL564" s="23"/>
      <c r="AM564" s="23"/>
      <c r="AN564" s="23"/>
      <c r="AO564" s="23"/>
      <c r="AP564" s="23"/>
      <c r="AQ564" s="23"/>
      <c r="AR564" s="23"/>
    </row>
    <row r="565" spans="1:66" s="23" customFormat="1" ht="13" hidden="1">
      <c r="A565" s="16"/>
      <c r="B565" s="16"/>
      <c r="C565" s="16"/>
      <c r="D565" s="55"/>
      <c r="E565" s="16"/>
      <c r="F565" s="16"/>
      <c r="G565" s="16"/>
      <c r="H565" s="16"/>
      <c r="I565" s="16"/>
      <c r="J565" s="16"/>
      <c r="K565" s="16"/>
      <c r="L565" s="16"/>
      <c r="M565" s="16"/>
      <c r="N565" s="16"/>
      <c r="O565" s="16"/>
      <c r="P565" s="16"/>
      <c r="Q565" s="91">
        <f t="shared" si="116"/>
        <v>0</v>
      </c>
    </row>
    <row r="566" spans="1:66" s="23" customFormat="1" ht="13" hidden="1">
      <c r="A566" s="16"/>
      <c r="B566" s="16"/>
      <c r="C566" s="16"/>
      <c r="D566" s="55"/>
      <c r="E566" s="16"/>
      <c r="F566" s="16"/>
      <c r="G566" s="16"/>
      <c r="H566" s="16"/>
      <c r="I566" s="16"/>
      <c r="J566" s="16"/>
      <c r="K566" s="16"/>
      <c r="L566" s="16"/>
      <c r="M566" s="16"/>
      <c r="N566" s="16"/>
      <c r="O566" s="16"/>
      <c r="P566" s="16"/>
      <c r="Q566" s="91">
        <f t="shared" si="116"/>
        <v>0</v>
      </c>
    </row>
    <row r="567" spans="1:66" s="23" customFormat="1" ht="13" hidden="1">
      <c r="A567" s="16"/>
      <c r="B567" s="16"/>
      <c r="C567" s="16"/>
      <c r="D567" s="55"/>
      <c r="E567" s="16"/>
      <c r="F567" s="16"/>
      <c r="G567" s="16"/>
      <c r="H567" s="16"/>
      <c r="I567" s="16"/>
      <c r="J567" s="16"/>
      <c r="K567" s="16"/>
      <c r="L567" s="16"/>
      <c r="M567" s="16"/>
      <c r="N567" s="16"/>
      <c r="O567" s="16"/>
      <c r="P567" s="16"/>
      <c r="Q567" s="91">
        <f t="shared" si="116"/>
        <v>0</v>
      </c>
    </row>
    <row r="568" spans="1:66" s="23" customFormat="1" ht="13" hidden="1">
      <c r="A568" s="16"/>
      <c r="B568" s="16"/>
      <c r="C568" s="16"/>
      <c r="D568" s="55"/>
      <c r="E568" s="16"/>
      <c r="F568" s="16"/>
      <c r="G568" s="16"/>
      <c r="H568" s="16"/>
      <c r="I568" s="16"/>
      <c r="J568" s="16"/>
      <c r="K568" s="16"/>
      <c r="L568" s="16"/>
      <c r="M568" s="16"/>
      <c r="N568" s="16"/>
      <c r="O568" s="16"/>
      <c r="P568" s="16"/>
      <c r="Q568" s="91">
        <f t="shared" si="116"/>
        <v>0</v>
      </c>
    </row>
    <row r="569" spans="1:66" s="23" customFormat="1" ht="13" hidden="1">
      <c r="A569" s="16"/>
      <c r="B569" s="16"/>
      <c r="C569" s="16"/>
      <c r="D569" s="55"/>
      <c r="E569" s="16"/>
      <c r="F569" s="16"/>
      <c r="G569" s="16"/>
      <c r="H569" s="16"/>
      <c r="I569" s="16"/>
      <c r="J569" s="16"/>
      <c r="K569" s="16"/>
      <c r="L569" s="16"/>
      <c r="M569" s="16"/>
      <c r="N569" s="16"/>
      <c r="O569" s="16"/>
      <c r="P569" s="16"/>
      <c r="Q569" s="91">
        <f t="shared" si="116"/>
        <v>0</v>
      </c>
    </row>
    <row r="570" spans="1:66" s="23" customFormat="1" ht="13" hidden="1">
      <c r="A570" s="16"/>
      <c r="B570" s="16"/>
      <c r="C570" s="16"/>
      <c r="D570" s="55"/>
      <c r="E570" s="16"/>
      <c r="F570" s="16"/>
      <c r="G570" s="16"/>
      <c r="H570" s="16"/>
      <c r="I570" s="16"/>
      <c r="J570" s="16"/>
      <c r="K570" s="16"/>
      <c r="L570" s="16"/>
      <c r="M570" s="16"/>
      <c r="N570" s="16"/>
      <c r="O570" s="16"/>
      <c r="P570" s="16"/>
      <c r="Q570" s="91">
        <f t="shared" si="116"/>
        <v>0</v>
      </c>
      <c r="X570" s="13"/>
      <c r="Y570" s="13"/>
      <c r="Z570" s="13"/>
      <c r="AA570" s="13"/>
      <c r="AB570" s="13"/>
      <c r="AC570" s="13"/>
      <c r="AD570" s="13"/>
      <c r="AE570" s="13"/>
      <c r="AF570" s="13"/>
      <c r="AG570" s="13"/>
      <c r="AH570" s="13"/>
      <c r="AI570" s="13"/>
      <c r="AJ570" s="13"/>
      <c r="AK570" s="13"/>
      <c r="AL570" s="13"/>
      <c r="AM570" s="13"/>
      <c r="AN570" s="13"/>
      <c r="AO570" s="13"/>
      <c r="AP570" s="13"/>
      <c r="AQ570" s="13"/>
      <c r="AR570" s="13"/>
      <c r="AS570" s="7"/>
      <c r="AT570" s="7"/>
      <c r="AU570" s="7"/>
      <c r="AV570" s="7"/>
      <c r="AW570" s="7"/>
      <c r="AX570" s="7"/>
      <c r="AY570" s="7"/>
      <c r="AZ570" s="7"/>
      <c r="BA570" s="7"/>
      <c r="BB570" s="7"/>
      <c r="BC570" s="7"/>
      <c r="BD570" s="7"/>
      <c r="BE570" s="7"/>
      <c r="BF570" s="7"/>
      <c r="BG570" s="7"/>
      <c r="BH570" s="7"/>
      <c r="BI570" s="7"/>
      <c r="BJ570" s="7"/>
      <c r="BK570" s="7"/>
      <c r="BL570" s="7"/>
      <c r="BM570" s="7"/>
      <c r="BN570" s="7"/>
    </row>
    <row r="571" spans="1:66" s="23" customFormat="1" ht="13" hidden="1">
      <c r="A571" s="16"/>
      <c r="B571" s="16"/>
      <c r="C571" s="16"/>
      <c r="D571" s="55"/>
      <c r="E571" s="16"/>
      <c r="F571" s="16"/>
      <c r="G571" s="16"/>
      <c r="H571" s="16"/>
      <c r="I571" s="16"/>
      <c r="J571" s="16"/>
      <c r="K571" s="16"/>
      <c r="L571" s="16"/>
      <c r="M571" s="16"/>
      <c r="N571" s="16"/>
      <c r="O571" s="16"/>
      <c r="P571" s="16"/>
      <c r="Q571" s="91">
        <f t="shared" si="116"/>
        <v>0</v>
      </c>
      <c r="X571" s="13"/>
      <c r="Y571" s="13"/>
      <c r="Z571" s="13"/>
      <c r="AA571" s="13"/>
      <c r="AB571" s="13"/>
      <c r="AC571" s="13"/>
      <c r="AD571" s="13"/>
      <c r="AE571" s="13"/>
      <c r="AF571" s="13"/>
      <c r="AG571" s="13"/>
      <c r="AH571" s="13"/>
      <c r="AI571" s="13"/>
      <c r="AJ571" s="13"/>
      <c r="AK571" s="13"/>
      <c r="AL571" s="13"/>
      <c r="AM571" s="13"/>
      <c r="AN571" s="13"/>
      <c r="AO571" s="13"/>
      <c r="AP571" s="13"/>
      <c r="AQ571" s="13"/>
      <c r="AR571" s="13"/>
      <c r="AS571" s="7"/>
      <c r="AT571" s="7"/>
      <c r="AU571" s="7"/>
      <c r="AV571" s="7"/>
      <c r="AW571" s="7"/>
      <c r="AX571" s="7"/>
      <c r="AY571" s="7"/>
      <c r="AZ571" s="7"/>
      <c r="BA571" s="7"/>
      <c r="BB571" s="7"/>
      <c r="BC571" s="7"/>
      <c r="BD571" s="7"/>
      <c r="BE571" s="7"/>
      <c r="BF571" s="7"/>
      <c r="BG571" s="7"/>
      <c r="BH571" s="7"/>
      <c r="BI571" s="7"/>
      <c r="BJ571" s="7"/>
      <c r="BK571" s="7"/>
      <c r="BL571" s="7"/>
      <c r="BM571" s="7"/>
      <c r="BN571" s="7"/>
    </row>
    <row r="572" spans="1:66" s="23" customFormat="1" ht="13" hidden="1">
      <c r="A572" s="16"/>
      <c r="B572" s="16"/>
      <c r="C572" s="16"/>
      <c r="D572" s="55"/>
      <c r="E572" s="16"/>
      <c r="F572" s="16"/>
      <c r="G572" s="16"/>
      <c r="H572" s="16"/>
      <c r="I572" s="16"/>
      <c r="J572" s="16"/>
      <c r="K572" s="16"/>
      <c r="L572" s="16"/>
      <c r="M572" s="16"/>
      <c r="N572" s="16"/>
      <c r="O572" s="16"/>
      <c r="P572" s="16"/>
      <c r="Q572" s="91">
        <f t="shared" si="116"/>
        <v>0</v>
      </c>
      <c r="X572" s="13"/>
      <c r="Y572" s="13"/>
      <c r="Z572" s="13"/>
      <c r="AA572" s="13"/>
      <c r="AB572" s="13"/>
      <c r="AC572" s="13"/>
      <c r="AD572" s="13"/>
      <c r="AE572" s="13"/>
      <c r="AF572" s="13"/>
      <c r="AG572" s="13"/>
      <c r="AH572" s="13"/>
      <c r="AI572" s="13"/>
      <c r="AJ572" s="13"/>
      <c r="AK572" s="13"/>
      <c r="AL572" s="13"/>
      <c r="AM572" s="13"/>
      <c r="AN572" s="13"/>
      <c r="AO572" s="13"/>
      <c r="AP572" s="13"/>
      <c r="AQ572" s="13"/>
      <c r="AR572" s="13"/>
      <c r="AS572" s="7"/>
      <c r="AT572" s="7"/>
      <c r="AU572" s="7"/>
      <c r="AV572" s="7"/>
      <c r="AW572" s="7"/>
      <c r="AX572" s="7"/>
      <c r="AY572" s="7"/>
      <c r="AZ572" s="7"/>
      <c r="BA572" s="7"/>
      <c r="BB572" s="7"/>
      <c r="BC572" s="7"/>
      <c r="BD572" s="7"/>
      <c r="BE572" s="7"/>
      <c r="BF572" s="7"/>
      <c r="BG572" s="7"/>
      <c r="BH572" s="7"/>
      <c r="BI572" s="7"/>
      <c r="BJ572" s="7"/>
      <c r="BK572" s="7"/>
      <c r="BL572" s="7"/>
      <c r="BM572" s="7"/>
      <c r="BN572" s="7"/>
    </row>
    <row r="573" spans="1:66" s="23" customFormat="1" ht="13" hidden="1">
      <c r="A573" s="16"/>
      <c r="B573" s="16"/>
      <c r="C573" s="16"/>
      <c r="D573" s="55"/>
      <c r="E573" s="16"/>
      <c r="F573" s="16"/>
      <c r="G573" s="16"/>
      <c r="H573" s="16"/>
      <c r="I573" s="16"/>
      <c r="J573" s="16"/>
      <c r="K573" s="16"/>
      <c r="L573" s="16"/>
      <c r="M573" s="16"/>
      <c r="N573" s="16"/>
      <c r="O573" s="16"/>
      <c r="P573" s="16"/>
      <c r="Q573" s="91">
        <f t="shared" si="116"/>
        <v>0</v>
      </c>
      <c r="X573" s="13"/>
      <c r="Y573" s="13"/>
      <c r="Z573" s="13"/>
      <c r="AA573" s="13"/>
      <c r="AB573" s="13"/>
      <c r="AC573" s="13"/>
      <c r="AD573" s="13"/>
      <c r="AE573" s="13"/>
      <c r="AF573" s="13"/>
      <c r="AG573" s="13"/>
      <c r="AH573" s="13"/>
      <c r="AI573" s="13"/>
      <c r="AJ573" s="13"/>
      <c r="AK573" s="13"/>
      <c r="AL573" s="13"/>
      <c r="AM573" s="13"/>
      <c r="AN573" s="13"/>
      <c r="AO573" s="13"/>
      <c r="AP573" s="13"/>
      <c r="AQ573" s="13"/>
      <c r="AR573" s="13"/>
      <c r="AS573" s="7"/>
      <c r="AT573" s="7"/>
      <c r="AU573" s="7"/>
      <c r="AV573" s="7"/>
      <c r="AW573" s="7"/>
      <c r="AX573" s="7"/>
      <c r="AY573" s="7"/>
      <c r="AZ573" s="7"/>
      <c r="BA573" s="7"/>
      <c r="BB573" s="7"/>
      <c r="BC573" s="7"/>
      <c r="BD573" s="7"/>
      <c r="BE573" s="7"/>
      <c r="BF573" s="7"/>
      <c r="BG573" s="7"/>
      <c r="BH573" s="7"/>
      <c r="BI573" s="7"/>
      <c r="BJ573" s="7"/>
      <c r="BK573" s="7"/>
      <c r="BL573" s="7"/>
      <c r="BM573" s="7"/>
      <c r="BN573" s="7"/>
    </row>
    <row r="574" spans="1:66" s="23" customFormat="1" ht="13" hidden="1">
      <c r="A574" s="16"/>
      <c r="B574" s="16"/>
      <c r="C574" s="16"/>
      <c r="D574" s="55"/>
      <c r="E574" s="16"/>
      <c r="F574" s="16"/>
      <c r="G574" s="16"/>
      <c r="H574" s="16"/>
      <c r="I574" s="16"/>
      <c r="J574" s="16"/>
      <c r="K574" s="16"/>
      <c r="L574" s="16"/>
      <c r="M574" s="16"/>
      <c r="N574" s="16"/>
      <c r="O574" s="16"/>
      <c r="P574" s="16"/>
      <c r="Q574" s="91">
        <f t="shared" si="116"/>
        <v>0</v>
      </c>
      <c r="X574" s="13"/>
      <c r="Y574" s="13"/>
      <c r="Z574" s="13"/>
      <c r="AA574" s="13"/>
      <c r="AB574" s="13"/>
      <c r="AC574" s="13"/>
      <c r="AD574" s="13"/>
      <c r="AE574" s="13"/>
      <c r="AF574" s="13"/>
      <c r="AG574" s="13"/>
      <c r="AH574" s="13"/>
      <c r="AI574" s="13"/>
      <c r="AJ574" s="13"/>
      <c r="AK574" s="13"/>
      <c r="AL574" s="13"/>
      <c r="AM574" s="13"/>
      <c r="AN574" s="13"/>
      <c r="AO574" s="13"/>
      <c r="AP574" s="13"/>
      <c r="AQ574" s="13"/>
      <c r="AR574" s="13"/>
      <c r="AS574" s="7"/>
      <c r="AT574" s="7"/>
      <c r="AU574" s="7"/>
      <c r="AV574" s="7"/>
      <c r="AW574" s="7"/>
      <c r="AX574" s="7"/>
      <c r="AY574" s="7"/>
      <c r="AZ574" s="7"/>
      <c r="BA574" s="7"/>
      <c r="BB574" s="7"/>
      <c r="BC574" s="7"/>
      <c r="BD574" s="7"/>
      <c r="BE574" s="7"/>
      <c r="BF574" s="7"/>
      <c r="BG574" s="7"/>
      <c r="BH574" s="7"/>
      <c r="BI574" s="7"/>
      <c r="BJ574" s="7"/>
      <c r="BK574" s="7"/>
      <c r="BL574" s="7"/>
      <c r="BM574" s="7"/>
      <c r="BN574" s="7"/>
    </row>
    <row r="575" spans="1:66" s="23" customFormat="1" ht="13" hidden="1">
      <c r="A575" s="16"/>
      <c r="B575" s="16"/>
      <c r="C575" s="16"/>
      <c r="D575" s="55"/>
      <c r="E575" s="16"/>
      <c r="F575" s="16"/>
      <c r="G575" s="16"/>
      <c r="H575" s="16"/>
      <c r="I575" s="16"/>
      <c r="J575" s="16"/>
      <c r="K575" s="16"/>
      <c r="L575" s="16"/>
      <c r="M575" s="16"/>
      <c r="N575" s="16"/>
      <c r="O575" s="16"/>
      <c r="P575" s="16"/>
      <c r="Q575" s="91">
        <f t="shared" si="116"/>
        <v>0</v>
      </c>
      <c r="X575" s="13"/>
      <c r="Y575" s="13"/>
      <c r="Z575" s="13"/>
      <c r="AA575" s="13"/>
      <c r="AB575" s="13"/>
      <c r="AC575" s="13"/>
      <c r="AD575" s="13"/>
      <c r="AE575" s="13"/>
      <c r="AF575" s="13"/>
      <c r="AG575" s="13"/>
      <c r="AH575" s="13"/>
      <c r="AI575" s="13"/>
      <c r="AJ575" s="13"/>
      <c r="AK575" s="13"/>
      <c r="AL575" s="13"/>
      <c r="AM575" s="13"/>
      <c r="AN575" s="13"/>
      <c r="AO575" s="13"/>
      <c r="AP575" s="13"/>
      <c r="AQ575" s="13"/>
      <c r="AR575" s="13"/>
      <c r="AS575" s="7"/>
      <c r="AT575" s="7"/>
      <c r="AU575" s="7"/>
      <c r="AV575" s="7"/>
      <c r="AW575" s="7"/>
      <c r="AX575" s="7"/>
      <c r="AY575" s="7"/>
      <c r="AZ575" s="7"/>
      <c r="BA575" s="7"/>
      <c r="BB575" s="7"/>
      <c r="BC575" s="7"/>
      <c r="BD575" s="7"/>
      <c r="BE575" s="7"/>
      <c r="BF575" s="7"/>
      <c r="BG575" s="7"/>
      <c r="BH575" s="7"/>
      <c r="BI575" s="7"/>
      <c r="BJ575" s="7"/>
      <c r="BK575" s="7"/>
      <c r="BL575" s="7"/>
      <c r="BM575" s="7"/>
      <c r="BN575" s="7"/>
    </row>
    <row r="576" spans="1:66" s="23" customFormat="1" ht="13" hidden="1">
      <c r="A576" s="16"/>
      <c r="B576" s="16"/>
      <c r="C576" s="16"/>
      <c r="D576" s="55"/>
      <c r="E576" s="16"/>
      <c r="F576" s="16"/>
      <c r="G576" s="16"/>
      <c r="H576" s="16"/>
      <c r="I576" s="16"/>
      <c r="J576" s="16"/>
      <c r="K576" s="16"/>
      <c r="L576" s="16"/>
      <c r="M576" s="16"/>
      <c r="N576" s="16"/>
      <c r="O576" s="16"/>
      <c r="P576" s="16"/>
      <c r="Q576" s="91">
        <f t="shared" si="116"/>
        <v>0</v>
      </c>
      <c r="X576" s="13"/>
      <c r="Y576" s="13"/>
      <c r="Z576" s="13"/>
      <c r="AA576" s="13"/>
      <c r="AB576" s="13"/>
      <c r="AC576" s="13"/>
      <c r="AD576" s="13"/>
      <c r="AE576" s="13"/>
      <c r="AF576" s="13"/>
      <c r="AG576" s="13"/>
      <c r="AH576" s="13"/>
      <c r="AI576" s="13"/>
      <c r="AJ576" s="13"/>
      <c r="AK576" s="13"/>
      <c r="AL576" s="13"/>
      <c r="AM576" s="13"/>
      <c r="AN576" s="13"/>
      <c r="AO576" s="13"/>
      <c r="AP576" s="13"/>
      <c r="AQ576" s="13"/>
      <c r="AR576" s="13"/>
      <c r="AS576" s="7"/>
      <c r="AT576" s="7"/>
      <c r="AU576" s="7"/>
      <c r="AV576" s="7"/>
      <c r="AW576" s="7"/>
      <c r="AX576" s="7"/>
      <c r="AY576" s="7"/>
      <c r="AZ576" s="7"/>
      <c r="BA576" s="7"/>
      <c r="BB576" s="7"/>
      <c r="BC576" s="7"/>
      <c r="BD576" s="7"/>
      <c r="BE576" s="7"/>
      <c r="BF576" s="7"/>
      <c r="BG576" s="7"/>
      <c r="BH576" s="7"/>
      <c r="BI576" s="7"/>
      <c r="BJ576" s="7"/>
      <c r="BK576" s="7"/>
      <c r="BL576" s="7"/>
      <c r="BM576" s="7"/>
      <c r="BN576" s="7"/>
    </row>
    <row r="577" spans="1:66" s="23" customFormat="1" ht="13" hidden="1">
      <c r="A577" s="16"/>
      <c r="B577" s="16"/>
      <c r="C577" s="16"/>
      <c r="D577" s="55"/>
      <c r="E577" s="16"/>
      <c r="F577" s="16"/>
      <c r="G577" s="16"/>
      <c r="H577" s="16"/>
      <c r="I577" s="16"/>
      <c r="J577" s="16"/>
      <c r="K577" s="16"/>
      <c r="L577" s="16"/>
      <c r="M577" s="16"/>
      <c r="N577" s="16"/>
      <c r="O577" s="16"/>
      <c r="P577" s="16"/>
      <c r="Q577" s="91">
        <f t="shared" si="116"/>
        <v>0</v>
      </c>
      <c r="X577" s="13"/>
      <c r="Y577" s="13"/>
      <c r="Z577" s="13"/>
      <c r="AA577" s="13"/>
      <c r="AB577" s="13"/>
      <c r="AC577" s="13"/>
      <c r="AD577" s="13"/>
      <c r="AE577" s="13"/>
      <c r="AF577" s="13"/>
      <c r="AG577" s="13"/>
      <c r="AH577" s="13"/>
      <c r="AI577" s="13"/>
      <c r="AJ577" s="13"/>
      <c r="AK577" s="13"/>
      <c r="AL577" s="13"/>
      <c r="AM577" s="13"/>
      <c r="AN577" s="13"/>
      <c r="AO577" s="13"/>
      <c r="AP577" s="13"/>
      <c r="AQ577" s="13"/>
      <c r="AR577" s="13"/>
      <c r="AS577" s="7"/>
      <c r="AT577" s="7"/>
      <c r="AU577" s="7"/>
      <c r="AV577" s="7"/>
      <c r="AW577" s="7"/>
      <c r="AX577" s="7"/>
      <c r="AY577" s="7"/>
      <c r="AZ577" s="7"/>
      <c r="BA577" s="7"/>
      <c r="BB577" s="7"/>
      <c r="BC577" s="7"/>
      <c r="BD577" s="7"/>
      <c r="BE577" s="7"/>
      <c r="BF577" s="7"/>
      <c r="BG577" s="7"/>
      <c r="BH577" s="7"/>
      <c r="BI577" s="7"/>
      <c r="BJ577" s="7"/>
      <c r="BK577" s="7"/>
      <c r="BL577" s="7"/>
      <c r="BM577" s="7"/>
      <c r="BN577" s="7"/>
    </row>
    <row r="578" spans="1:66" s="23" customFormat="1" ht="13" hidden="1">
      <c r="A578" s="16"/>
      <c r="B578" s="16"/>
      <c r="C578" s="16"/>
      <c r="D578" s="55"/>
      <c r="E578" s="16"/>
      <c r="F578" s="16"/>
      <c r="G578" s="16"/>
      <c r="H578" s="16"/>
      <c r="I578" s="16"/>
      <c r="J578" s="16"/>
      <c r="K578" s="16"/>
      <c r="L578" s="16"/>
      <c r="M578" s="16"/>
      <c r="N578" s="16"/>
      <c r="O578" s="16"/>
      <c r="P578" s="16"/>
      <c r="Q578" s="91">
        <f t="shared" si="116"/>
        <v>0</v>
      </c>
      <c r="X578" s="13"/>
      <c r="Y578" s="13"/>
      <c r="Z578" s="13"/>
      <c r="AA578" s="13"/>
      <c r="AB578" s="13"/>
      <c r="AC578" s="13"/>
      <c r="AD578" s="13"/>
      <c r="AE578" s="13"/>
      <c r="AF578" s="13"/>
      <c r="AG578" s="13"/>
      <c r="AH578" s="13"/>
      <c r="AI578" s="13"/>
      <c r="AJ578" s="13"/>
      <c r="AK578" s="13"/>
      <c r="AL578" s="13"/>
      <c r="AM578" s="13"/>
      <c r="AN578" s="13"/>
      <c r="AO578" s="13"/>
      <c r="AP578" s="13"/>
      <c r="AQ578" s="13"/>
      <c r="AR578" s="13"/>
      <c r="AS578" s="7"/>
      <c r="AT578" s="7"/>
      <c r="AU578" s="7"/>
      <c r="AV578" s="7"/>
      <c r="AW578" s="7"/>
      <c r="AX578" s="7"/>
      <c r="AY578" s="7"/>
      <c r="AZ578" s="7"/>
      <c r="BA578" s="7"/>
      <c r="BB578" s="7"/>
      <c r="BC578" s="7"/>
      <c r="BD578" s="7"/>
      <c r="BE578" s="7"/>
      <c r="BF578" s="7"/>
      <c r="BG578" s="7"/>
      <c r="BH578" s="7"/>
      <c r="BI578" s="7"/>
      <c r="BJ578" s="7"/>
      <c r="BK578" s="7"/>
      <c r="BL578" s="7"/>
      <c r="BM578" s="7"/>
      <c r="BN578" s="7"/>
    </row>
    <row r="579" spans="1:66" s="23" customFormat="1" ht="13" hidden="1">
      <c r="A579" s="16"/>
      <c r="B579" s="16"/>
      <c r="C579" s="16"/>
      <c r="D579" s="55"/>
      <c r="E579" s="16"/>
      <c r="F579" s="16"/>
      <c r="G579" s="16"/>
      <c r="H579" s="16"/>
      <c r="I579" s="16"/>
      <c r="J579" s="16"/>
      <c r="K579" s="16"/>
      <c r="L579" s="16"/>
      <c r="M579" s="16"/>
      <c r="N579" s="16"/>
      <c r="O579" s="16"/>
      <c r="P579" s="16"/>
      <c r="Q579" s="91">
        <f t="shared" si="116"/>
        <v>0</v>
      </c>
      <c r="X579" s="13"/>
      <c r="Y579" s="13"/>
      <c r="Z579" s="13"/>
      <c r="AA579" s="13"/>
      <c r="AB579" s="13"/>
      <c r="AC579" s="13"/>
      <c r="AD579" s="13"/>
      <c r="AE579" s="13"/>
      <c r="AF579" s="13"/>
      <c r="AG579" s="13"/>
      <c r="AH579" s="13"/>
      <c r="AI579" s="13"/>
      <c r="AJ579" s="13"/>
      <c r="AK579" s="13"/>
      <c r="AL579" s="13"/>
      <c r="AM579" s="13"/>
      <c r="AN579" s="13"/>
      <c r="AO579" s="13"/>
      <c r="AP579" s="13"/>
      <c r="AQ579" s="13"/>
      <c r="AR579" s="13"/>
      <c r="AS579" s="7"/>
      <c r="AT579" s="7"/>
      <c r="AU579" s="7"/>
      <c r="AV579" s="7"/>
      <c r="AW579" s="7"/>
      <c r="AX579" s="7"/>
      <c r="AY579" s="7"/>
      <c r="AZ579" s="7"/>
      <c r="BA579" s="7"/>
      <c r="BB579" s="7"/>
      <c r="BC579" s="7"/>
      <c r="BD579" s="7"/>
      <c r="BE579" s="7"/>
      <c r="BF579" s="7"/>
      <c r="BG579" s="7"/>
      <c r="BH579" s="7"/>
      <c r="BI579" s="7"/>
      <c r="BJ579" s="7"/>
      <c r="BK579" s="7"/>
      <c r="BL579" s="7"/>
      <c r="BM579" s="7"/>
      <c r="BN579" s="7"/>
    </row>
    <row r="580" spans="1:66" s="23" customFormat="1" ht="13" hidden="1">
      <c r="A580" s="16"/>
      <c r="B580" s="16"/>
      <c r="C580" s="16"/>
      <c r="D580" s="55"/>
      <c r="E580" s="16"/>
      <c r="F580" s="16"/>
      <c r="G580" s="16"/>
      <c r="H580" s="16"/>
      <c r="I580" s="16"/>
      <c r="J580" s="16"/>
      <c r="K580" s="16"/>
      <c r="L580" s="16"/>
      <c r="M580" s="16"/>
      <c r="N580" s="16"/>
      <c r="O580" s="16"/>
      <c r="P580" s="16"/>
      <c r="Q580" s="91">
        <f t="shared" si="116"/>
        <v>0</v>
      </c>
      <c r="X580" s="13"/>
      <c r="Y580" s="13"/>
      <c r="Z580" s="13"/>
      <c r="AA580" s="13"/>
      <c r="AB580" s="13"/>
      <c r="AC580" s="13"/>
      <c r="AD580" s="13"/>
      <c r="AE580" s="13"/>
      <c r="AF580" s="13"/>
      <c r="AG580" s="13"/>
      <c r="AH580" s="13"/>
      <c r="AI580" s="13"/>
      <c r="AJ580" s="13"/>
      <c r="AK580" s="13"/>
      <c r="AL580" s="13"/>
      <c r="AM580" s="13"/>
      <c r="AN580" s="13"/>
      <c r="AO580" s="13"/>
      <c r="AP580" s="13"/>
      <c r="AQ580" s="13"/>
      <c r="AR580" s="13"/>
      <c r="AS580" s="7"/>
      <c r="AT580" s="7"/>
      <c r="AU580" s="7"/>
      <c r="AV580" s="7"/>
      <c r="AW580" s="7"/>
      <c r="AX580" s="7"/>
      <c r="AY580" s="7"/>
      <c r="AZ580" s="7"/>
      <c r="BA580" s="7"/>
      <c r="BB580" s="7"/>
      <c r="BC580" s="7"/>
      <c r="BD580" s="7"/>
      <c r="BE580" s="7"/>
      <c r="BF580" s="7"/>
      <c r="BG580" s="7"/>
      <c r="BH580" s="7"/>
      <c r="BI580" s="7"/>
      <c r="BJ580" s="7"/>
      <c r="BK580" s="7"/>
      <c r="BL580" s="7"/>
      <c r="BM580" s="7"/>
      <c r="BN580" s="7"/>
    </row>
    <row r="581" spans="1:66" s="23" customFormat="1" ht="13" hidden="1">
      <c r="A581" s="16"/>
      <c r="B581" s="16"/>
      <c r="C581" s="16"/>
      <c r="D581" s="55"/>
      <c r="E581" s="16"/>
      <c r="F581" s="16"/>
      <c r="G581" s="16"/>
      <c r="H581" s="16"/>
      <c r="I581" s="16"/>
      <c r="J581" s="16"/>
      <c r="K581" s="16"/>
      <c r="L581" s="16"/>
      <c r="M581" s="16"/>
      <c r="N581" s="16"/>
      <c r="O581" s="16"/>
      <c r="P581" s="16"/>
      <c r="Q581" s="91">
        <f t="shared" si="116"/>
        <v>0</v>
      </c>
      <c r="X581" s="13"/>
      <c r="Y581" s="13"/>
      <c r="Z581" s="13"/>
      <c r="AA581" s="13"/>
      <c r="AB581" s="13"/>
      <c r="AC581" s="13"/>
      <c r="AD581" s="13"/>
      <c r="AE581" s="13"/>
      <c r="AF581" s="13"/>
      <c r="AG581" s="13"/>
      <c r="AH581" s="13"/>
      <c r="AI581" s="13"/>
      <c r="AJ581" s="13"/>
      <c r="AK581" s="13"/>
      <c r="AL581" s="13"/>
      <c r="AM581" s="13"/>
      <c r="AN581" s="13"/>
      <c r="AO581" s="13"/>
      <c r="AP581" s="13"/>
      <c r="AQ581" s="13"/>
      <c r="AR581" s="13"/>
      <c r="AS581" s="7"/>
      <c r="AT581" s="7"/>
      <c r="AU581" s="7"/>
      <c r="AV581" s="7"/>
      <c r="AW581" s="7"/>
      <c r="AX581" s="7"/>
      <c r="AY581" s="7"/>
      <c r="AZ581" s="7"/>
      <c r="BA581" s="7"/>
      <c r="BB581" s="7"/>
      <c r="BC581" s="7"/>
      <c r="BD581" s="7"/>
      <c r="BE581" s="7"/>
      <c r="BF581" s="7"/>
      <c r="BG581" s="7"/>
      <c r="BH581" s="7"/>
      <c r="BI581" s="7"/>
      <c r="BJ581" s="7"/>
      <c r="BK581" s="7"/>
      <c r="BL581" s="7"/>
      <c r="BM581" s="7"/>
      <c r="BN581" s="7"/>
    </row>
    <row r="582" spans="1:66" s="23" customFormat="1" ht="13" hidden="1">
      <c r="A582" s="16"/>
      <c r="B582" s="16"/>
      <c r="C582" s="16"/>
      <c r="D582" s="55"/>
      <c r="E582" s="16"/>
      <c r="F582" s="16"/>
      <c r="G582" s="16"/>
      <c r="H582" s="16"/>
      <c r="I582" s="16"/>
      <c r="J582" s="16"/>
      <c r="K582" s="16"/>
      <c r="L582" s="16"/>
      <c r="M582" s="16"/>
      <c r="N582" s="16"/>
      <c r="O582" s="16"/>
      <c r="P582" s="16"/>
      <c r="Q582" s="91">
        <f t="shared" si="116"/>
        <v>0</v>
      </c>
      <c r="X582" s="13"/>
      <c r="Y582" s="13"/>
      <c r="Z582" s="13"/>
      <c r="AA582" s="13"/>
      <c r="AB582" s="13"/>
      <c r="AC582" s="13"/>
      <c r="AD582" s="13"/>
      <c r="AE582" s="13"/>
      <c r="AF582" s="13"/>
      <c r="AG582" s="13"/>
      <c r="AH582" s="13"/>
      <c r="AI582" s="13"/>
      <c r="AJ582" s="13"/>
      <c r="AK582" s="13"/>
      <c r="AL582" s="13"/>
      <c r="AM582" s="13"/>
      <c r="AN582" s="13"/>
      <c r="AO582" s="13"/>
      <c r="AP582" s="13"/>
      <c r="AQ582" s="13"/>
      <c r="AR582" s="13"/>
      <c r="AS582" s="7"/>
      <c r="AT582" s="7"/>
      <c r="AU582" s="7"/>
      <c r="AV582" s="7"/>
      <c r="AW582" s="7"/>
      <c r="AX582" s="7"/>
      <c r="AY582" s="7"/>
      <c r="AZ582" s="7"/>
      <c r="BA582" s="7"/>
      <c r="BB582" s="7"/>
      <c r="BC582" s="7"/>
      <c r="BD582" s="7"/>
      <c r="BE582" s="7"/>
      <c r="BF582" s="7"/>
      <c r="BG582" s="7"/>
      <c r="BH582" s="7"/>
      <c r="BI582" s="7"/>
      <c r="BJ582" s="7"/>
      <c r="BK582" s="7"/>
      <c r="BL582" s="7"/>
      <c r="BM582" s="7"/>
      <c r="BN582" s="7"/>
    </row>
    <row r="583" spans="1:66" s="23" customFormat="1" ht="13" hidden="1">
      <c r="A583" s="16"/>
      <c r="B583" s="16"/>
      <c r="C583" s="16"/>
      <c r="D583" s="55"/>
      <c r="E583" s="16"/>
      <c r="F583" s="16"/>
      <c r="G583" s="16"/>
      <c r="H583" s="16"/>
      <c r="I583" s="16"/>
      <c r="J583" s="16"/>
      <c r="K583" s="16"/>
      <c r="L583" s="16"/>
      <c r="M583" s="16"/>
      <c r="N583" s="16"/>
      <c r="O583" s="16"/>
      <c r="P583" s="16"/>
      <c r="Q583" s="91">
        <f t="shared" si="116"/>
        <v>0</v>
      </c>
      <c r="X583" s="13"/>
      <c r="Y583" s="13"/>
      <c r="Z583" s="13"/>
      <c r="AA583" s="13"/>
      <c r="AB583" s="13"/>
      <c r="AC583" s="13"/>
      <c r="AD583" s="13"/>
      <c r="AE583" s="13"/>
      <c r="AF583" s="13"/>
      <c r="AG583" s="13"/>
      <c r="AH583" s="13"/>
      <c r="AI583" s="13"/>
      <c r="AJ583" s="13"/>
      <c r="AK583" s="13"/>
      <c r="AL583" s="13"/>
      <c r="AM583" s="13"/>
      <c r="AN583" s="13"/>
      <c r="AO583" s="13"/>
      <c r="AP583" s="13"/>
      <c r="AQ583" s="13"/>
      <c r="AR583" s="13"/>
      <c r="AS583" s="7"/>
      <c r="AT583" s="7"/>
      <c r="AU583" s="7"/>
      <c r="AV583" s="7"/>
      <c r="AW583" s="7"/>
      <c r="AX583" s="7"/>
      <c r="AY583" s="7"/>
      <c r="AZ583" s="7"/>
      <c r="BA583" s="7"/>
      <c r="BB583" s="7"/>
      <c r="BC583" s="7"/>
      <c r="BD583" s="7"/>
      <c r="BE583" s="7"/>
      <c r="BF583" s="7"/>
      <c r="BG583" s="7"/>
      <c r="BH583" s="7"/>
      <c r="BI583" s="7"/>
      <c r="BJ583" s="7"/>
      <c r="BK583" s="7"/>
      <c r="BL583" s="7"/>
      <c r="BM583" s="7"/>
      <c r="BN583" s="7"/>
    </row>
    <row r="584" spans="1:66" s="23" customFormat="1" ht="13" hidden="1">
      <c r="A584" s="16"/>
      <c r="B584" s="16"/>
      <c r="C584" s="16"/>
      <c r="D584" s="55"/>
      <c r="E584" s="16"/>
      <c r="F584" s="16"/>
      <c r="G584" s="16"/>
      <c r="H584" s="16"/>
      <c r="I584" s="16"/>
      <c r="J584" s="16"/>
      <c r="K584" s="16"/>
      <c r="L584" s="16"/>
      <c r="M584" s="16"/>
      <c r="N584" s="16"/>
      <c r="O584" s="16"/>
      <c r="P584" s="16"/>
      <c r="Q584" s="91">
        <f t="shared" si="116"/>
        <v>0</v>
      </c>
      <c r="X584" s="13"/>
      <c r="Y584" s="13"/>
      <c r="Z584" s="13"/>
      <c r="AA584" s="13"/>
      <c r="AB584" s="13"/>
      <c r="AC584" s="13"/>
      <c r="AD584" s="13"/>
      <c r="AE584" s="13"/>
      <c r="AF584" s="13"/>
      <c r="AG584" s="13"/>
      <c r="AH584" s="13"/>
      <c r="AI584" s="13"/>
      <c r="AJ584" s="13"/>
      <c r="AK584" s="13"/>
      <c r="AL584" s="13"/>
      <c r="AM584" s="13"/>
      <c r="AN584" s="13"/>
      <c r="AO584" s="13"/>
      <c r="AP584" s="13"/>
      <c r="AQ584" s="13"/>
      <c r="AR584" s="13"/>
      <c r="AS584" s="7"/>
      <c r="AT584" s="7"/>
      <c r="AU584" s="7"/>
      <c r="AV584" s="7"/>
      <c r="AW584" s="7"/>
      <c r="AX584" s="7"/>
      <c r="AY584" s="7"/>
      <c r="AZ584" s="7"/>
      <c r="BA584" s="7"/>
      <c r="BB584" s="7"/>
      <c r="BC584" s="7"/>
      <c r="BD584" s="7"/>
      <c r="BE584" s="7"/>
      <c r="BF584" s="7"/>
      <c r="BG584" s="7"/>
      <c r="BH584" s="7"/>
      <c r="BI584" s="7"/>
      <c r="BJ584" s="7"/>
      <c r="BK584" s="7"/>
      <c r="BL584" s="7"/>
      <c r="BM584" s="7"/>
      <c r="BN584" s="7"/>
    </row>
    <row r="585" spans="1:66" s="23" customFormat="1" ht="13" hidden="1">
      <c r="A585" s="16"/>
      <c r="B585" s="16"/>
      <c r="C585" s="16"/>
      <c r="D585" s="55"/>
      <c r="E585" s="16"/>
      <c r="F585" s="16"/>
      <c r="G585" s="16"/>
      <c r="H585" s="16"/>
      <c r="I585" s="16"/>
      <c r="J585" s="16"/>
      <c r="K585" s="16"/>
      <c r="L585" s="16"/>
      <c r="M585" s="16"/>
      <c r="N585" s="16"/>
      <c r="O585" s="16"/>
      <c r="P585" s="16"/>
      <c r="Q585" s="91">
        <f t="shared" si="116"/>
        <v>0</v>
      </c>
      <c r="X585" s="13"/>
      <c r="Y585" s="13"/>
      <c r="Z585" s="13"/>
      <c r="AA585" s="13"/>
      <c r="AB585" s="13"/>
      <c r="AC585" s="13"/>
      <c r="AD585" s="13"/>
      <c r="AE585" s="13"/>
      <c r="AF585" s="13"/>
      <c r="AG585" s="13"/>
      <c r="AH585" s="13"/>
      <c r="AI585" s="13"/>
      <c r="AJ585" s="13"/>
      <c r="AK585" s="13"/>
      <c r="AL585" s="13"/>
      <c r="AM585" s="13"/>
      <c r="AN585" s="13"/>
      <c r="AO585" s="13"/>
      <c r="AP585" s="13"/>
      <c r="AQ585" s="13"/>
      <c r="AR585" s="13"/>
      <c r="AS585" s="7"/>
      <c r="AT585" s="7"/>
      <c r="AU585" s="7"/>
      <c r="AV585" s="7"/>
      <c r="AW585" s="7"/>
      <c r="AX585" s="7"/>
      <c r="AY585" s="7"/>
      <c r="AZ585" s="7"/>
      <c r="BA585" s="7"/>
      <c r="BB585" s="7"/>
      <c r="BC585" s="7"/>
      <c r="BD585" s="7"/>
      <c r="BE585" s="7"/>
      <c r="BF585" s="7"/>
      <c r="BG585" s="7"/>
      <c r="BH585" s="7"/>
      <c r="BI585" s="7"/>
      <c r="BJ585" s="7"/>
      <c r="BK585" s="7"/>
      <c r="BL585" s="7"/>
      <c r="BM585" s="7"/>
      <c r="BN585" s="7"/>
    </row>
    <row r="586" spans="1:66" s="23" customFormat="1" ht="13" hidden="1">
      <c r="A586" s="16"/>
      <c r="B586" s="16"/>
      <c r="C586" s="16"/>
      <c r="D586" s="55"/>
      <c r="E586" s="16"/>
      <c r="F586" s="16"/>
      <c r="G586" s="16"/>
      <c r="H586" s="16"/>
      <c r="I586" s="16"/>
      <c r="J586" s="16"/>
      <c r="K586" s="16"/>
      <c r="L586" s="16"/>
      <c r="M586" s="16"/>
      <c r="N586" s="16"/>
      <c r="O586" s="16"/>
      <c r="P586" s="16"/>
      <c r="Q586" s="91">
        <f t="shared" si="116"/>
        <v>0</v>
      </c>
    </row>
    <row r="587" spans="1:66" s="23" customFormat="1" ht="13" hidden="1">
      <c r="A587" s="16"/>
      <c r="B587" s="16"/>
      <c r="C587" s="16"/>
      <c r="D587" s="55"/>
      <c r="E587" s="16"/>
      <c r="F587" s="16"/>
      <c r="G587" s="16"/>
      <c r="H587" s="16"/>
      <c r="I587" s="16"/>
      <c r="J587" s="16"/>
      <c r="K587" s="16"/>
      <c r="L587" s="16"/>
      <c r="M587" s="16"/>
      <c r="N587" s="16"/>
      <c r="O587" s="16"/>
      <c r="P587" s="16"/>
      <c r="Q587" s="91">
        <f t="shared" si="116"/>
        <v>0</v>
      </c>
    </row>
    <row r="588" spans="1:66" s="23" customFormat="1" ht="13" hidden="1">
      <c r="A588" s="16"/>
      <c r="B588" s="16"/>
      <c r="C588" s="16"/>
      <c r="D588" s="55"/>
      <c r="E588" s="16"/>
      <c r="F588" s="16"/>
      <c r="G588" s="16"/>
      <c r="H588" s="16"/>
      <c r="I588" s="16"/>
      <c r="J588" s="16"/>
      <c r="K588" s="16"/>
      <c r="L588" s="16"/>
      <c r="M588" s="16"/>
      <c r="N588" s="16"/>
      <c r="O588" s="16"/>
      <c r="P588" s="16"/>
      <c r="Q588" s="91">
        <f t="shared" si="116"/>
        <v>0</v>
      </c>
    </row>
    <row r="589" spans="1:66" s="23" customFormat="1" ht="13" hidden="1">
      <c r="A589" s="16"/>
      <c r="B589" s="16"/>
      <c r="C589" s="16"/>
      <c r="D589" s="55"/>
      <c r="E589" s="16"/>
      <c r="F589" s="16"/>
      <c r="G589" s="16"/>
      <c r="H589" s="16"/>
      <c r="I589" s="16"/>
      <c r="J589" s="16"/>
      <c r="K589" s="16"/>
      <c r="L589" s="16"/>
      <c r="M589" s="16"/>
      <c r="N589" s="16"/>
      <c r="O589" s="16"/>
      <c r="P589" s="16"/>
      <c r="Q589" s="91">
        <f t="shared" si="116"/>
        <v>0</v>
      </c>
    </row>
    <row r="590" spans="1:66" s="23" customFormat="1" ht="13" hidden="1">
      <c r="A590" s="16"/>
      <c r="B590" s="16"/>
      <c r="C590" s="16"/>
      <c r="D590" s="55"/>
      <c r="E590" s="16"/>
      <c r="F590" s="16"/>
      <c r="G590" s="16"/>
      <c r="H590" s="16"/>
      <c r="I590" s="16"/>
      <c r="J590" s="16"/>
      <c r="K590" s="16"/>
      <c r="L590" s="16"/>
      <c r="M590" s="16"/>
      <c r="N590" s="16"/>
      <c r="O590" s="16"/>
      <c r="P590" s="16"/>
      <c r="Q590" s="91">
        <f t="shared" si="116"/>
        <v>0</v>
      </c>
    </row>
    <row r="591" spans="1:66" s="23" customFormat="1" ht="13" hidden="1">
      <c r="A591" s="16"/>
      <c r="B591" s="16"/>
      <c r="C591" s="16"/>
      <c r="D591" s="55"/>
      <c r="E591" s="16"/>
      <c r="F591" s="16"/>
      <c r="G591" s="16"/>
      <c r="H591" s="16"/>
      <c r="I591" s="16"/>
      <c r="J591" s="16"/>
      <c r="K591" s="16"/>
      <c r="L591" s="16"/>
      <c r="M591" s="16"/>
      <c r="N591" s="16"/>
      <c r="O591" s="16"/>
      <c r="P591" s="16"/>
      <c r="Q591" s="91">
        <f t="shared" si="116"/>
        <v>0</v>
      </c>
    </row>
    <row r="592" spans="1:66" s="27" customFormat="1" ht="13" hidden="1">
      <c r="A592" s="3"/>
      <c r="B592" s="3"/>
      <c r="C592" s="3"/>
      <c r="D592" s="54"/>
      <c r="E592" s="3"/>
      <c r="F592" s="3"/>
      <c r="G592" s="3"/>
      <c r="H592" s="3"/>
      <c r="I592" s="3"/>
      <c r="J592" s="3"/>
      <c r="K592" s="3"/>
      <c r="L592" s="3"/>
      <c r="M592" s="3"/>
      <c r="N592" s="3"/>
      <c r="O592" s="3"/>
      <c r="P592" s="3"/>
      <c r="Q592" s="91">
        <f t="shared" si="116"/>
        <v>0</v>
      </c>
      <c r="R592" s="23"/>
      <c r="S592" s="23"/>
      <c r="T592" s="23"/>
      <c r="U592" s="23"/>
      <c r="V592" s="23"/>
      <c r="W592" s="23"/>
      <c r="X592" s="23"/>
      <c r="Y592" s="23"/>
      <c r="Z592" s="23"/>
      <c r="AA592" s="23"/>
      <c r="AB592" s="23"/>
      <c r="AC592" s="23"/>
      <c r="AD592" s="23"/>
      <c r="AE592" s="23"/>
      <c r="AF592" s="23"/>
      <c r="AG592" s="23"/>
      <c r="AH592" s="23"/>
      <c r="AI592" s="23"/>
      <c r="AJ592" s="23"/>
      <c r="AK592" s="23"/>
      <c r="AL592" s="23"/>
      <c r="AM592" s="23"/>
      <c r="AN592" s="23"/>
      <c r="AO592" s="23"/>
      <c r="AP592" s="23"/>
      <c r="AQ592" s="23"/>
      <c r="AR592" s="23"/>
    </row>
    <row r="593" spans="1:44" s="27" customFormat="1" ht="13" hidden="1">
      <c r="A593" s="3"/>
      <c r="B593" s="3"/>
      <c r="C593" s="3"/>
      <c r="D593" s="54"/>
      <c r="E593" s="3"/>
      <c r="F593" s="3"/>
      <c r="G593" s="3"/>
      <c r="H593" s="3"/>
      <c r="I593" s="3"/>
      <c r="J593" s="3"/>
      <c r="K593" s="3"/>
      <c r="L593" s="3"/>
      <c r="M593" s="3"/>
      <c r="N593" s="3"/>
      <c r="O593" s="3"/>
      <c r="P593" s="3"/>
      <c r="Q593" s="91">
        <f t="shared" si="116"/>
        <v>0</v>
      </c>
      <c r="R593" s="23"/>
      <c r="S593" s="23"/>
      <c r="T593" s="23"/>
      <c r="U593" s="23"/>
      <c r="V593" s="23"/>
      <c r="W593" s="23"/>
      <c r="X593" s="23"/>
      <c r="Y593" s="23"/>
      <c r="Z593" s="23"/>
      <c r="AA593" s="23"/>
      <c r="AB593" s="23"/>
      <c r="AC593" s="23"/>
      <c r="AD593" s="23"/>
      <c r="AE593" s="23"/>
      <c r="AF593" s="23"/>
      <c r="AG593" s="23"/>
      <c r="AH593" s="23"/>
      <c r="AI593" s="23"/>
      <c r="AJ593" s="23"/>
      <c r="AK593" s="23"/>
      <c r="AL593" s="23"/>
      <c r="AM593" s="23"/>
      <c r="AN593" s="23"/>
      <c r="AO593" s="23"/>
      <c r="AP593" s="23"/>
      <c r="AQ593" s="23"/>
      <c r="AR593" s="23"/>
    </row>
    <row r="594" spans="1:44" s="27" customFormat="1" ht="13" hidden="1">
      <c r="A594" s="3"/>
      <c r="B594" s="3"/>
      <c r="C594" s="3"/>
      <c r="D594" s="54"/>
      <c r="E594" s="3"/>
      <c r="F594" s="3"/>
      <c r="G594" s="3"/>
      <c r="H594" s="3"/>
      <c r="I594" s="3"/>
      <c r="J594" s="3"/>
      <c r="K594" s="3"/>
      <c r="L594" s="3"/>
      <c r="M594" s="3"/>
      <c r="N594" s="3"/>
      <c r="O594" s="3"/>
      <c r="P594" s="3"/>
      <c r="Q594" s="91">
        <f t="shared" si="116"/>
        <v>0</v>
      </c>
      <c r="R594" s="23"/>
      <c r="S594" s="23"/>
      <c r="T594" s="23"/>
      <c r="U594" s="23"/>
      <c r="V594" s="23"/>
      <c r="W594" s="23"/>
      <c r="X594" s="23"/>
      <c r="Y594" s="23"/>
      <c r="Z594" s="23"/>
      <c r="AA594" s="23"/>
      <c r="AB594" s="23"/>
      <c r="AC594" s="23"/>
      <c r="AD594" s="23"/>
      <c r="AE594" s="23"/>
      <c r="AF594" s="23"/>
      <c r="AG594" s="23"/>
      <c r="AH594" s="23"/>
      <c r="AI594" s="23"/>
      <c r="AJ594" s="23"/>
      <c r="AK594" s="23"/>
      <c r="AL594" s="23"/>
      <c r="AM594" s="23"/>
      <c r="AN594" s="23"/>
      <c r="AO594" s="23"/>
      <c r="AP594" s="23"/>
      <c r="AQ594" s="23"/>
      <c r="AR594" s="23"/>
    </row>
    <row r="595" spans="1:44" s="27" customFormat="1" ht="13" hidden="1">
      <c r="A595" s="3"/>
      <c r="B595" s="3"/>
      <c r="C595" s="3"/>
      <c r="D595" s="54"/>
      <c r="E595" s="3"/>
      <c r="F595" s="3"/>
      <c r="G595" s="3"/>
      <c r="H595" s="3"/>
      <c r="I595" s="3"/>
      <c r="J595" s="3"/>
      <c r="K595" s="3"/>
      <c r="L595" s="3"/>
      <c r="M595" s="3"/>
      <c r="N595" s="3"/>
      <c r="O595" s="3"/>
      <c r="P595" s="3"/>
      <c r="Q595" s="91">
        <f t="shared" si="116"/>
        <v>0</v>
      </c>
      <c r="R595" s="23"/>
      <c r="S595" s="23"/>
      <c r="T595" s="23"/>
      <c r="U595" s="23"/>
      <c r="V595" s="23"/>
      <c r="W595" s="23"/>
      <c r="X595" s="23"/>
      <c r="Y595" s="23"/>
      <c r="Z595" s="23"/>
      <c r="AA595" s="23"/>
      <c r="AB595" s="23"/>
      <c r="AC595" s="23"/>
      <c r="AD595" s="23"/>
      <c r="AE595" s="23"/>
      <c r="AF595" s="23"/>
      <c r="AG595" s="23"/>
      <c r="AH595" s="23"/>
      <c r="AI595" s="23"/>
      <c r="AJ595" s="23"/>
      <c r="AK595" s="23"/>
      <c r="AL595" s="23"/>
      <c r="AM595" s="23"/>
      <c r="AN595" s="23"/>
      <c r="AO595" s="23"/>
      <c r="AP595" s="23"/>
      <c r="AQ595" s="23"/>
      <c r="AR595" s="23"/>
    </row>
    <row r="596" spans="1:44" s="27" customFormat="1" ht="13" hidden="1">
      <c r="A596" s="3"/>
      <c r="B596" s="3"/>
      <c r="C596" s="3"/>
      <c r="D596" s="54"/>
      <c r="E596" s="3"/>
      <c r="F596" s="3"/>
      <c r="G596" s="3"/>
      <c r="H596" s="3"/>
      <c r="I596" s="3"/>
      <c r="J596" s="3"/>
      <c r="K596" s="3"/>
      <c r="L596" s="3"/>
      <c r="M596" s="3"/>
      <c r="N596" s="3"/>
      <c r="O596" s="3"/>
      <c r="P596" s="3"/>
      <c r="Q596" s="91">
        <f t="shared" ref="Q596:Q657" si="117">+P596</f>
        <v>0</v>
      </c>
      <c r="R596" s="23"/>
      <c r="S596" s="23"/>
      <c r="T596" s="23"/>
      <c r="U596" s="23"/>
      <c r="V596" s="23"/>
      <c r="W596" s="23"/>
      <c r="X596" s="23"/>
      <c r="Y596" s="23"/>
      <c r="Z596" s="23"/>
      <c r="AA596" s="23"/>
      <c r="AB596" s="23"/>
      <c r="AC596" s="23"/>
      <c r="AD596" s="23"/>
      <c r="AE596" s="23"/>
      <c r="AF596" s="23"/>
      <c r="AG596" s="23"/>
      <c r="AH596" s="23"/>
      <c r="AI596" s="23"/>
      <c r="AJ596" s="23"/>
      <c r="AK596" s="23"/>
      <c r="AL596" s="23"/>
      <c r="AM596" s="23"/>
      <c r="AN596" s="23"/>
      <c r="AO596" s="23"/>
      <c r="AP596" s="23"/>
      <c r="AQ596" s="23"/>
      <c r="AR596" s="23"/>
    </row>
    <row r="597" spans="1:44" s="27" customFormat="1" ht="13" hidden="1">
      <c r="A597" s="3"/>
      <c r="B597" s="3"/>
      <c r="C597" s="3"/>
      <c r="D597" s="54"/>
      <c r="E597" s="3"/>
      <c r="F597" s="3"/>
      <c r="G597" s="3"/>
      <c r="H597" s="3"/>
      <c r="I597" s="3"/>
      <c r="J597" s="3"/>
      <c r="K597" s="3"/>
      <c r="L597" s="3"/>
      <c r="M597" s="3"/>
      <c r="N597" s="3"/>
      <c r="O597" s="3"/>
      <c r="P597" s="3"/>
      <c r="Q597" s="91">
        <f t="shared" si="117"/>
        <v>0</v>
      </c>
      <c r="R597" s="23"/>
      <c r="S597" s="23"/>
      <c r="T597" s="23"/>
      <c r="U597" s="23"/>
      <c r="V597" s="23"/>
      <c r="W597" s="23"/>
      <c r="X597" s="23"/>
      <c r="Y597" s="23"/>
      <c r="Z597" s="23"/>
      <c r="AA597" s="23"/>
      <c r="AB597" s="23"/>
      <c r="AC597" s="23"/>
      <c r="AD597" s="23"/>
      <c r="AE597" s="23"/>
      <c r="AF597" s="23"/>
      <c r="AG597" s="23"/>
      <c r="AH597" s="23"/>
      <c r="AI597" s="23"/>
      <c r="AJ597" s="23"/>
      <c r="AK597" s="23"/>
      <c r="AL597" s="23"/>
      <c r="AM597" s="23"/>
      <c r="AN597" s="23"/>
      <c r="AO597" s="23"/>
      <c r="AP597" s="23"/>
      <c r="AQ597" s="23"/>
      <c r="AR597" s="23"/>
    </row>
    <row r="598" spans="1:44" s="27" customFormat="1" ht="13" hidden="1">
      <c r="A598" s="3"/>
      <c r="B598" s="3"/>
      <c r="C598" s="3"/>
      <c r="D598" s="54"/>
      <c r="E598" s="3"/>
      <c r="F598" s="3"/>
      <c r="G598" s="3"/>
      <c r="H598" s="3"/>
      <c r="I598" s="3"/>
      <c r="J598" s="3"/>
      <c r="K598" s="3"/>
      <c r="L598" s="3"/>
      <c r="M598" s="3"/>
      <c r="N598" s="3"/>
      <c r="O598" s="3"/>
      <c r="P598" s="3"/>
      <c r="Q598" s="91">
        <f t="shared" si="117"/>
        <v>0</v>
      </c>
      <c r="R598" s="23"/>
      <c r="S598" s="23"/>
      <c r="T598" s="23"/>
      <c r="U598" s="23"/>
      <c r="V598" s="23"/>
      <c r="W598" s="23"/>
      <c r="X598" s="23"/>
      <c r="Y598" s="23"/>
      <c r="Z598" s="23"/>
      <c r="AA598" s="23"/>
      <c r="AB598" s="23"/>
      <c r="AC598" s="23"/>
      <c r="AD598" s="23"/>
      <c r="AE598" s="23"/>
      <c r="AF598" s="23"/>
      <c r="AG598" s="23"/>
      <c r="AH598" s="23"/>
      <c r="AI598" s="23"/>
      <c r="AJ598" s="23"/>
      <c r="AK598" s="23"/>
      <c r="AL598" s="23"/>
      <c r="AM598" s="23"/>
      <c r="AN598" s="23"/>
      <c r="AO598" s="23"/>
      <c r="AP598" s="23"/>
      <c r="AQ598" s="23"/>
      <c r="AR598" s="23"/>
    </row>
    <row r="599" spans="1:44" s="27" customFormat="1" ht="13" hidden="1">
      <c r="A599" s="3"/>
      <c r="B599" s="3"/>
      <c r="C599" s="3"/>
      <c r="D599" s="54"/>
      <c r="E599" s="3"/>
      <c r="F599" s="3"/>
      <c r="G599" s="3"/>
      <c r="H599" s="3"/>
      <c r="I599" s="3"/>
      <c r="J599" s="3"/>
      <c r="K599" s="3"/>
      <c r="L599" s="3"/>
      <c r="M599" s="3"/>
      <c r="N599" s="3"/>
      <c r="O599" s="3"/>
      <c r="P599" s="3"/>
      <c r="Q599" s="91">
        <f t="shared" si="117"/>
        <v>0</v>
      </c>
      <c r="R599" s="23"/>
      <c r="S599" s="23"/>
      <c r="T599" s="23"/>
      <c r="U599" s="23"/>
      <c r="V599" s="23"/>
      <c r="W599" s="23"/>
      <c r="X599" s="23"/>
      <c r="Y599" s="23"/>
      <c r="Z599" s="23"/>
      <c r="AA599" s="23"/>
      <c r="AB599" s="23"/>
      <c r="AC599" s="23"/>
      <c r="AD599" s="23"/>
      <c r="AE599" s="23"/>
      <c r="AF599" s="23"/>
      <c r="AG599" s="23"/>
      <c r="AH599" s="23"/>
      <c r="AI599" s="23"/>
      <c r="AJ599" s="23"/>
      <c r="AK599" s="23"/>
      <c r="AL599" s="23"/>
      <c r="AM599" s="23"/>
      <c r="AN599" s="23"/>
      <c r="AO599" s="23"/>
      <c r="AP599" s="23"/>
      <c r="AQ599" s="23"/>
      <c r="AR599" s="23"/>
    </row>
    <row r="600" spans="1:44" s="27" customFormat="1" ht="13" hidden="1">
      <c r="A600" s="3"/>
      <c r="B600" s="3"/>
      <c r="C600" s="3"/>
      <c r="D600" s="54"/>
      <c r="E600" s="3"/>
      <c r="F600" s="3"/>
      <c r="G600" s="3"/>
      <c r="H600" s="3"/>
      <c r="I600" s="3"/>
      <c r="J600" s="3"/>
      <c r="K600" s="3"/>
      <c r="L600" s="3"/>
      <c r="M600" s="3"/>
      <c r="N600" s="3"/>
      <c r="O600" s="3"/>
      <c r="P600" s="3"/>
      <c r="Q600" s="91">
        <f t="shared" si="117"/>
        <v>0</v>
      </c>
      <c r="R600" s="23"/>
      <c r="S600" s="23"/>
      <c r="T600" s="23"/>
      <c r="U600" s="23"/>
      <c r="V600" s="23"/>
      <c r="W600" s="23"/>
      <c r="X600" s="23"/>
      <c r="Y600" s="23"/>
      <c r="Z600" s="23"/>
      <c r="AA600" s="23"/>
      <c r="AB600" s="23"/>
      <c r="AC600" s="23"/>
      <c r="AD600" s="23"/>
      <c r="AE600" s="23"/>
      <c r="AF600" s="23"/>
      <c r="AG600" s="23"/>
      <c r="AH600" s="23"/>
      <c r="AI600" s="23"/>
      <c r="AJ600" s="23"/>
      <c r="AK600" s="23"/>
      <c r="AL600" s="23"/>
      <c r="AM600" s="23"/>
      <c r="AN600" s="23"/>
      <c r="AO600" s="23"/>
      <c r="AP600" s="23"/>
      <c r="AQ600" s="23"/>
      <c r="AR600" s="23"/>
    </row>
    <row r="601" spans="1:44" s="27" customFormat="1" ht="13" hidden="1">
      <c r="A601" s="3"/>
      <c r="B601" s="3"/>
      <c r="C601" s="3"/>
      <c r="D601" s="54"/>
      <c r="E601" s="3"/>
      <c r="F601" s="3"/>
      <c r="G601" s="3"/>
      <c r="H601" s="3"/>
      <c r="I601" s="3"/>
      <c r="J601" s="3"/>
      <c r="K601" s="3"/>
      <c r="L601" s="3"/>
      <c r="M601" s="3"/>
      <c r="N601" s="3"/>
      <c r="O601" s="3"/>
      <c r="P601" s="3"/>
      <c r="Q601" s="91">
        <f t="shared" si="117"/>
        <v>0</v>
      </c>
      <c r="R601" s="23"/>
      <c r="S601" s="23"/>
      <c r="T601" s="23"/>
      <c r="U601" s="23"/>
      <c r="V601" s="23"/>
      <c r="W601" s="23"/>
      <c r="X601" s="23"/>
      <c r="Y601" s="23"/>
      <c r="Z601" s="23"/>
      <c r="AA601" s="23"/>
      <c r="AB601" s="23"/>
      <c r="AC601" s="23"/>
      <c r="AD601" s="23"/>
      <c r="AE601" s="23"/>
      <c r="AF601" s="23"/>
      <c r="AG601" s="23"/>
      <c r="AH601" s="23"/>
      <c r="AI601" s="23"/>
      <c r="AJ601" s="23"/>
      <c r="AK601" s="23"/>
      <c r="AL601" s="23"/>
      <c r="AM601" s="23"/>
      <c r="AN601" s="23"/>
      <c r="AO601" s="23"/>
      <c r="AP601" s="23"/>
      <c r="AQ601" s="23"/>
      <c r="AR601" s="23"/>
    </row>
    <row r="602" spans="1:44" s="27" customFormat="1" ht="13" hidden="1">
      <c r="A602" s="3"/>
      <c r="B602" s="3"/>
      <c r="C602" s="3"/>
      <c r="D602" s="54"/>
      <c r="E602" s="3"/>
      <c r="F602" s="3"/>
      <c r="G602" s="3"/>
      <c r="H602" s="3"/>
      <c r="I602" s="3"/>
      <c r="J602" s="3"/>
      <c r="K602" s="3"/>
      <c r="L602" s="3"/>
      <c r="M602" s="3"/>
      <c r="N602" s="3"/>
      <c r="O602" s="3"/>
      <c r="P602" s="3"/>
      <c r="Q602" s="91">
        <f t="shared" si="117"/>
        <v>0</v>
      </c>
      <c r="R602" s="23"/>
      <c r="S602" s="23"/>
      <c r="T602" s="23"/>
      <c r="U602" s="23"/>
      <c r="V602" s="23"/>
      <c r="W602" s="23"/>
      <c r="X602" s="23"/>
      <c r="Y602" s="23"/>
      <c r="Z602" s="23"/>
      <c r="AA602" s="23"/>
      <c r="AB602" s="23"/>
      <c r="AC602" s="23"/>
      <c r="AD602" s="23"/>
      <c r="AE602" s="23"/>
      <c r="AF602" s="23"/>
      <c r="AG602" s="23"/>
      <c r="AH602" s="23"/>
      <c r="AI602" s="23"/>
      <c r="AJ602" s="23"/>
      <c r="AK602" s="23"/>
      <c r="AL602" s="23"/>
      <c r="AM602" s="23"/>
      <c r="AN602" s="23"/>
      <c r="AO602" s="23"/>
      <c r="AP602" s="23"/>
      <c r="AQ602" s="23"/>
      <c r="AR602" s="23"/>
    </row>
    <row r="603" spans="1:44" s="27" customFormat="1" ht="13" hidden="1">
      <c r="A603" s="3"/>
      <c r="B603" s="3"/>
      <c r="C603" s="3"/>
      <c r="D603" s="54"/>
      <c r="E603" s="3"/>
      <c r="F603" s="3"/>
      <c r="G603" s="3"/>
      <c r="H603" s="3"/>
      <c r="I603" s="3"/>
      <c r="J603" s="3"/>
      <c r="K603" s="3"/>
      <c r="L603" s="3"/>
      <c r="M603" s="3"/>
      <c r="N603" s="3"/>
      <c r="O603" s="3"/>
      <c r="P603" s="3"/>
      <c r="Q603" s="91">
        <f t="shared" si="117"/>
        <v>0</v>
      </c>
      <c r="R603" s="23"/>
      <c r="S603" s="23"/>
      <c r="T603" s="23"/>
      <c r="U603" s="23"/>
      <c r="V603" s="23"/>
      <c r="W603" s="23"/>
      <c r="X603" s="23"/>
      <c r="Y603" s="23"/>
      <c r="Z603" s="23"/>
      <c r="AA603" s="23"/>
      <c r="AB603" s="23"/>
      <c r="AC603" s="23"/>
      <c r="AD603" s="23"/>
      <c r="AE603" s="23"/>
      <c r="AF603" s="23"/>
      <c r="AG603" s="23"/>
      <c r="AH603" s="23"/>
      <c r="AI603" s="23"/>
      <c r="AJ603" s="23"/>
      <c r="AK603" s="23"/>
      <c r="AL603" s="23"/>
      <c r="AM603" s="23"/>
      <c r="AN603" s="23"/>
      <c r="AO603" s="23"/>
      <c r="AP603" s="23"/>
      <c r="AQ603" s="23"/>
      <c r="AR603" s="23"/>
    </row>
    <row r="604" spans="1:44" s="27" customFormat="1" ht="13" hidden="1">
      <c r="A604" s="3"/>
      <c r="B604" s="3"/>
      <c r="C604" s="3"/>
      <c r="D604" s="54"/>
      <c r="E604" s="3"/>
      <c r="F604" s="3"/>
      <c r="G604" s="3"/>
      <c r="H604" s="3"/>
      <c r="I604" s="3"/>
      <c r="J604" s="3"/>
      <c r="K604" s="3"/>
      <c r="L604" s="3"/>
      <c r="M604" s="3"/>
      <c r="N604" s="3"/>
      <c r="O604" s="3"/>
      <c r="P604" s="3"/>
      <c r="Q604" s="91">
        <f t="shared" si="117"/>
        <v>0</v>
      </c>
      <c r="R604" s="23"/>
      <c r="S604" s="23"/>
      <c r="T604" s="23"/>
      <c r="U604" s="23"/>
      <c r="V604" s="23"/>
      <c r="W604" s="23"/>
      <c r="X604" s="23"/>
      <c r="Y604" s="23"/>
      <c r="Z604" s="23"/>
      <c r="AA604" s="23"/>
      <c r="AB604" s="23"/>
      <c r="AC604" s="23"/>
      <c r="AD604" s="23"/>
      <c r="AE604" s="23"/>
      <c r="AF604" s="23"/>
      <c r="AG604" s="23"/>
      <c r="AH604" s="23"/>
      <c r="AI604" s="23"/>
      <c r="AJ604" s="23"/>
      <c r="AK604" s="23"/>
      <c r="AL604" s="23"/>
      <c r="AM604" s="23"/>
      <c r="AN604" s="23"/>
      <c r="AO604" s="23"/>
      <c r="AP604" s="23"/>
      <c r="AQ604" s="23"/>
      <c r="AR604" s="23"/>
    </row>
    <row r="605" spans="1:44" s="27" customFormat="1" ht="13" hidden="1">
      <c r="A605" s="3"/>
      <c r="B605" s="3"/>
      <c r="C605" s="3"/>
      <c r="D605" s="54"/>
      <c r="E605" s="3"/>
      <c r="F605" s="3"/>
      <c r="G605" s="3"/>
      <c r="H605" s="3"/>
      <c r="I605" s="3"/>
      <c r="J605" s="3"/>
      <c r="K605" s="3"/>
      <c r="L605" s="3"/>
      <c r="M605" s="3"/>
      <c r="N605" s="3"/>
      <c r="O605" s="3"/>
      <c r="P605" s="3"/>
      <c r="Q605" s="91">
        <f t="shared" si="117"/>
        <v>0</v>
      </c>
      <c r="R605" s="23"/>
      <c r="S605" s="23"/>
      <c r="T605" s="23"/>
      <c r="U605" s="23"/>
      <c r="V605" s="23"/>
      <c r="W605" s="23"/>
      <c r="X605" s="23"/>
      <c r="Y605" s="23"/>
      <c r="Z605" s="23"/>
      <c r="AA605" s="23"/>
      <c r="AB605" s="23"/>
      <c r="AC605" s="23"/>
      <c r="AD605" s="23"/>
      <c r="AE605" s="23"/>
      <c r="AF605" s="23"/>
      <c r="AG605" s="23"/>
      <c r="AH605" s="23"/>
      <c r="AI605" s="23"/>
      <c r="AJ605" s="23"/>
      <c r="AK605" s="23"/>
      <c r="AL605" s="23"/>
      <c r="AM605" s="23"/>
      <c r="AN605" s="23"/>
      <c r="AO605" s="23"/>
      <c r="AP605" s="23"/>
      <c r="AQ605" s="23"/>
      <c r="AR605" s="23"/>
    </row>
    <row r="606" spans="1:44" s="27" customFormat="1" ht="13" hidden="1">
      <c r="A606" s="3"/>
      <c r="B606" s="3"/>
      <c r="C606" s="3"/>
      <c r="D606" s="54"/>
      <c r="E606" s="3"/>
      <c r="F606" s="3"/>
      <c r="G606" s="3"/>
      <c r="H606" s="3"/>
      <c r="I606" s="3"/>
      <c r="J606" s="3"/>
      <c r="K606" s="3"/>
      <c r="L606" s="3"/>
      <c r="M606" s="3"/>
      <c r="N606" s="3"/>
      <c r="O606" s="3"/>
      <c r="P606" s="3"/>
      <c r="Q606" s="91">
        <f t="shared" si="117"/>
        <v>0</v>
      </c>
      <c r="R606" s="23"/>
      <c r="S606" s="23"/>
      <c r="T606" s="23"/>
      <c r="U606" s="23"/>
      <c r="V606" s="23"/>
      <c r="W606" s="23"/>
      <c r="X606" s="23"/>
      <c r="Y606" s="23"/>
      <c r="Z606" s="23"/>
      <c r="AA606" s="23"/>
      <c r="AB606" s="23"/>
      <c r="AC606" s="23"/>
      <c r="AD606" s="23"/>
      <c r="AE606" s="23"/>
      <c r="AF606" s="23"/>
      <c r="AG606" s="23"/>
      <c r="AH606" s="23"/>
      <c r="AI606" s="23"/>
      <c r="AJ606" s="23"/>
      <c r="AK606" s="23"/>
      <c r="AL606" s="23"/>
      <c r="AM606" s="23"/>
      <c r="AN606" s="23"/>
      <c r="AO606" s="23"/>
      <c r="AP606" s="23"/>
      <c r="AQ606" s="23"/>
      <c r="AR606" s="23"/>
    </row>
    <row r="607" spans="1:44" s="27" customFormat="1" ht="13" hidden="1">
      <c r="A607" s="3"/>
      <c r="B607" s="3"/>
      <c r="C607" s="3"/>
      <c r="D607" s="54"/>
      <c r="E607" s="3"/>
      <c r="F607" s="3"/>
      <c r="G607" s="3"/>
      <c r="H607" s="3"/>
      <c r="I607" s="3"/>
      <c r="J607" s="3"/>
      <c r="K607" s="3"/>
      <c r="L607" s="3"/>
      <c r="M607" s="3"/>
      <c r="N607" s="3"/>
      <c r="O607" s="3"/>
      <c r="P607" s="3"/>
      <c r="Q607" s="91">
        <f t="shared" si="117"/>
        <v>0</v>
      </c>
      <c r="R607" s="23"/>
      <c r="S607" s="23"/>
      <c r="T607" s="23"/>
      <c r="U607" s="23"/>
      <c r="V607" s="23"/>
      <c r="W607" s="23"/>
      <c r="X607" s="23"/>
      <c r="Y607" s="23"/>
      <c r="Z607" s="23"/>
      <c r="AA607" s="23"/>
      <c r="AB607" s="23"/>
      <c r="AC607" s="23"/>
      <c r="AD607" s="23"/>
      <c r="AE607" s="23"/>
      <c r="AF607" s="23"/>
      <c r="AG607" s="23"/>
      <c r="AH607" s="23"/>
      <c r="AI607" s="23"/>
      <c r="AJ607" s="23"/>
      <c r="AK607" s="23"/>
      <c r="AL607" s="23"/>
      <c r="AM607" s="23"/>
      <c r="AN607" s="23"/>
      <c r="AO607" s="23"/>
      <c r="AP607" s="23"/>
      <c r="AQ607" s="23"/>
      <c r="AR607" s="23"/>
    </row>
    <row r="608" spans="1:44" s="27" customFormat="1" ht="13" hidden="1">
      <c r="A608" s="3"/>
      <c r="B608" s="3"/>
      <c r="C608" s="3"/>
      <c r="D608" s="54"/>
      <c r="E608" s="3"/>
      <c r="F608" s="3"/>
      <c r="G608" s="3"/>
      <c r="H608" s="3"/>
      <c r="I608" s="3"/>
      <c r="J608" s="3"/>
      <c r="K608" s="3"/>
      <c r="L608" s="3"/>
      <c r="M608" s="3"/>
      <c r="N608" s="3"/>
      <c r="O608" s="3"/>
      <c r="P608" s="3"/>
      <c r="Q608" s="91">
        <f t="shared" si="117"/>
        <v>0</v>
      </c>
      <c r="R608" s="23"/>
      <c r="S608" s="23"/>
      <c r="T608" s="23"/>
      <c r="U608" s="23"/>
      <c r="V608" s="23"/>
      <c r="W608" s="23"/>
      <c r="X608" s="23"/>
      <c r="Y608" s="23"/>
      <c r="Z608" s="23"/>
      <c r="AA608" s="23"/>
      <c r="AB608" s="23"/>
      <c r="AC608" s="23"/>
      <c r="AD608" s="23"/>
      <c r="AE608" s="23"/>
      <c r="AF608" s="23"/>
      <c r="AG608" s="23"/>
      <c r="AH608" s="23"/>
      <c r="AI608" s="23"/>
      <c r="AJ608" s="23"/>
      <c r="AK608" s="23"/>
      <c r="AL608" s="23"/>
      <c r="AM608" s="23"/>
      <c r="AN608" s="23"/>
      <c r="AO608" s="23"/>
      <c r="AP608" s="23"/>
      <c r="AQ608" s="23"/>
      <c r="AR608" s="23"/>
    </row>
    <row r="609" spans="1:44" s="27" customFormat="1" ht="13" hidden="1">
      <c r="A609" s="3"/>
      <c r="B609" s="3"/>
      <c r="C609" s="3"/>
      <c r="D609" s="54"/>
      <c r="E609" s="3"/>
      <c r="F609" s="3"/>
      <c r="G609" s="3"/>
      <c r="H609" s="3"/>
      <c r="I609" s="3"/>
      <c r="J609" s="3"/>
      <c r="K609" s="3"/>
      <c r="L609" s="3"/>
      <c r="M609" s="3"/>
      <c r="N609" s="3"/>
      <c r="O609" s="3"/>
      <c r="P609" s="3"/>
      <c r="Q609" s="91">
        <f t="shared" si="117"/>
        <v>0</v>
      </c>
      <c r="R609" s="23"/>
      <c r="S609" s="23"/>
      <c r="T609" s="23"/>
      <c r="U609" s="23"/>
      <c r="V609" s="23"/>
      <c r="W609" s="23"/>
      <c r="X609" s="23"/>
      <c r="Y609" s="23"/>
      <c r="Z609" s="23"/>
      <c r="AA609" s="23"/>
      <c r="AB609" s="23"/>
      <c r="AC609" s="23"/>
      <c r="AD609" s="23"/>
      <c r="AE609" s="23"/>
      <c r="AF609" s="23"/>
      <c r="AG609" s="23"/>
      <c r="AH609" s="23"/>
      <c r="AI609" s="23"/>
      <c r="AJ609" s="23"/>
      <c r="AK609" s="23"/>
      <c r="AL609" s="23"/>
      <c r="AM609" s="23"/>
      <c r="AN609" s="23"/>
      <c r="AO609" s="23"/>
      <c r="AP609" s="23"/>
      <c r="AQ609" s="23"/>
      <c r="AR609" s="23"/>
    </row>
    <row r="610" spans="1:44" s="27" customFormat="1" ht="13" hidden="1">
      <c r="A610" s="3"/>
      <c r="B610" s="3"/>
      <c r="C610" s="3"/>
      <c r="D610" s="54"/>
      <c r="E610" s="3"/>
      <c r="F610" s="3"/>
      <c r="G610" s="3"/>
      <c r="H610" s="3"/>
      <c r="I610" s="3"/>
      <c r="J610" s="3"/>
      <c r="K610" s="3"/>
      <c r="L610" s="3"/>
      <c r="M610" s="3"/>
      <c r="N610" s="3"/>
      <c r="O610" s="3"/>
      <c r="P610" s="3"/>
      <c r="Q610" s="91">
        <f t="shared" si="117"/>
        <v>0</v>
      </c>
      <c r="R610" s="23"/>
      <c r="S610" s="23"/>
      <c r="T610" s="23"/>
      <c r="U610" s="23"/>
      <c r="V610" s="23"/>
      <c r="W610" s="23"/>
      <c r="X610" s="23"/>
      <c r="Y610" s="23"/>
      <c r="Z610" s="23"/>
      <c r="AA610" s="23"/>
      <c r="AB610" s="23"/>
      <c r="AC610" s="23"/>
      <c r="AD610" s="23"/>
      <c r="AE610" s="23"/>
      <c r="AF610" s="23"/>
      <c r="AG610" s="23"/>
      <c r="AH610" s="23"/>
      <c r="AI610" s="23"/>
      <c r="AJ610" s="23"/>
      <c r="AK610" s="23"/>
      <c r="AL610" s="23"/>
      <c r="AM610" s="23"/>
      <c r="AN610" s="23"/>
      <c r="AO610" s="23"/>
      <c r="AP610" s="23"/>
      <c r="AQ610" s="23"/>
      <c r="AR610" s="23"/>
    </row>
    <row r="611" spans="1:44" s="27" customFormat="1" ht="13" hidden="1">
      <c r="A611" s="3"/>
      <c r="B611" s="3"/>
      <c r="C611" s="3"/>
      <c r="D611" s="54"/>
      <c r="E611" s="3"/>
      <c r="F611" s="3"/>
      <c r="G611" s="3"/>
      <c r="H611" s="3"/>
      <c r="I611" s="3"/>
      <c r="J611" s="3"/>
      <c r="K611" s="3"/>
      <c r="L611" s="3"/>
      <c r="M611" s="3"/>
      <c r="N611" s="3"/>
      <c r="O611" s="3"/>
      <c r="P611" s="3"/>
      <c r="Q611" s="91">
        <f t="shared" si="117"/>
        <v>0</v>
      </c>
      <c r="R611" s="23"/>
      <c r="S611" s="23"/>
      <c r="T611" s="23"/>
      <c r="U611" s="23"/>
      <c r="V611" s="23"/>
      <c r="W611" s="23"/>
      <c r="X611" s="23"/>
      <c r="Y611" s="23"/>
      <c r="Z611" s="23"/>
      <c r="AA611" s="23"/>
      <c r="AB611" s="23"/>
      <c r="AC611" s="23"/>
      <c r="AD611" s="23"/>
      <c r="AE611" s="23"/>
      <c r="AF611" s="23"/>
      <c r="AG611" s="23"/>
      <c r="AH611" s="23"/>
      <c r="AI611" s="23"/>
      <c r="AJ611" s="23"/>
      <c r="AK611" s="23"/>
      <c r="AL611" s="23"/>
      <c r="AM611" s="23"/>
      <c r="AN611" s="23"/>
      <c r="AO611" s="23"/>
      <c r="AP611" s="23"/>
      <c r="AQ611" s="23"/>
      <c r="AR611" s="23"/>
    </row>
    <row r="612" spans="1:44" s="22" customFormat="1" ht="13" hidden="1">
      <c r="A612" s="3"/>
      <c r="B612" s="3"/>
      <c r="C612" s="3"/>
      <c r="D612" s="54"/>
      <c r="E612" s="3"/>
      <c r="F612" s="3"/>
      <c r="G612" s="3"/>
      <c r="H612" s="3"/>
      <c r="I612" s="3"/>
      <c r="J612" s="3"/>
      <c r="K612" s="3"/>
      <c r="L612" s="3"/>
      <c r="M612" s="3"/>
      <c r="N612" s="3"/>
      <c r="O612" s="3"/>
      <c r="P612" s="3"/>
      <c r="Q612" s="91">
        <f t="shared" si="117"/>
        <v>0</v>
      </c>
      <c r="R612" s="23"/>
      <c r="S612" s="23"/>
      <c r="T612" s="23"/>
      <c r="U612" s="23"/>
      <c r="V612" s="23"/>
      <c r="W612" s="23"/>
      <c r="X612" s="21"/>
      <c r="Y612" s="21"/>
      <c r="Z612" s="21"/>
      <c r="AA612" s="21"/>
      <c r="AB612" s="21"/>
      <c r="AC612" s="21"/>
      <c r="AD612" s="21"/>
      <c r="AE612" s="21"/>
      <c r="AF612" s="21"/>
      <c r="AG612" s="21"/>
      <c r="AH612" s="21"/>
      <c r="AI612" s="21"/>
      <c r="AJ612" s="21"/>
      <c r="AK612" s="21"/>
      <c r="AL612" s="21"/>
      <c r="AM612" s="21"/>
      <c r="AN612" s="21"/>
      <c r="AO612" s="21"/>
      <c r="AP612" s="21"/>
      <c r="AQ612" s="21"/>
      <c r="AR612" s="21"/>
    </row>
    <row r="613" spans="1:44" s="22" customFormat="1" ht="13" hidden="1">
      <c r="A613" s="3"/>
      <c r="B613" s="3"/>
      <c r="C613" s="3"/>
      <c r="D613" s="54"/>
      <c r="E613" s="3"/>
      <c r="F613" s="3"/>
      <c r="G613" s="3"/>
      <c r="H613" s="3"/>
      <c r="I613" s="3"/>
      <c r="J613" s="3"/>
      <c r="K613" s="3"/>
      <c r="L613" s="3"/>
      <c r="M613" s="3"/>
      <c r="N613" s="3"/>
      <c r="O613" s="3"/>
      <c r="P613" s="3"/>
      <c r="Q613" s="91">
        <f t="shared" si="117"/>
        <v>0</v>
      </c>
      <c r="R613" s="23"/>
      <c r="S613" s="23"/>
      <c r="T613" s="23"/>
      <c r="U613" s="23"/>
      <c r="V613" s="23"/>
      <c r="W613" s="23"/>
      <c r="X613" s="21"/>
      <c r="Y613" s="21"/>
      <c r="Z613" s="21"/>
      <c r="AA613" s="21"/>
      <c r="AB613" s="21"/>
      <c r="AC613" s="21"/>
      <c r="AD613" s="21"/>
      <c r="AE613" s="21"/>
      <c r="AF613" s="21"/>
      <c r="AG613" s="21"/>
      <c r="AH613" s="21"/>
      <c r="AI613" s="21"/>
      <c r="AJ613" s="21"/>
      <c r="AK613" s="21"/>
      <c r="AL613" s="21"/>
      <c r="AM613" s="21"/>
      <c r="AN613" s="21"/>
      <c r="AO613" s="21"/>
      <c r="AP613" s="21"/>
      <c r="AQ613" s="21"/>
      <c r="AR613" s="21"/>
    </row>
    <row r="614" spans="1:44" s="22" customFormat="1" ht="13" hidden="1">
      <c r="A614" s="3"/>
      <c r="B614" s="3"/>
      <c r="C614" s="3"/>
      <c r="D614" s="54"/>
      <c r="E614" s="3"/>
      <c r="F614" s="3"/>
      <c r="G614" s="3"/>
      <c r="H614" s="3"/>
      <c r="I614" s="3"/>
      <c r="J614" s="3"/>
      <c r="K614" s="3"/>
      <c r="L614" s="3"/>
      <c r="M614" s="3"/>
      <c r="N614" s="3"/>
      <c r="O614" s="3"/>
      <c r="P614" s="3"/>
      <c r="Q614" s="91">
        <f t="shared" si="117"/>
        <v>0</v>
      </c>
      <c r="R614" s="23"/>
      <c r="S614" s="23"/>
      <c r="T614" s="23"/>
      <c r="U614" s="23"/>
      <c r="V614" s="23"/>
      <c r="W614" s="23"/>
      <c r="X614" s="21"/>
      <c r="Y614" s="21"/>
      <c r="Z614" s="21"/>
      <c r="AA614" s="21"/>
      <c r="AB614" s="21"/>
      <c r="AC614" s="21"/>
      <c r="AD614" s="21"/>
      <c r="AE614" s="21"/>
      <c r="AF614" s="21"/>
      <c r="AG614" s="21"/>
      <c r="AH614" s="21"/>
      <c r="AI614" s="21"/>
      <c r="AJ614" s="21"/>
      <c r="AK614" s="21"/>
      <c r="AL614" s="21"/>
      <c r="AM614" s="21"/>
      <c r="AN614" s="21"/>
      <c r="AO614" s="21"/>
      <c r="AP614" s="21"/>
      <c r="AQ614" s="21"/>
      <c r="AR614" s="21"/>
    </row>
    <row r="615" spans="1:44" s="22" customFormat="1" ht="13" hidden="1">
      <c r="A615" s="3"/>
      <c r="B615" s="3"/>
      <c r="C615" s="3"/>
      <c r="D615" s="54"/>
      <c r="E615" s="3"/>
      <c r="F615" s="3"/>
      <c r="G615" s="3"/>
      <c r="H615" s="3"/>
      <c r="I615" s="3"/>
      <c r="J615" s="3"/>
      <c r="K615" s="3"/>
      <c r="L615" s="3"/>
      <c r="M615" s="3"/>
      <c r="N615" s="3"/>
      <c r="O615" s="3"/>
      <c r="P615" s="3"/>
      <c r="Q615" s="91">
        <f t="shared" si="117"/>
        <v>0</v>
      </c>
      <c r="R615" s="23"/>
      <c r="S615" s="23"/>
      <c r="T615" s="23"/>
      <c r="U615" s="23"/>
      <c r="V615" s="23"/>
      <c r="W615" s="23"/>
      <c r="X615" s="21"/>
      <c r="Y615" s="21"/>
      <c r="Z615" s="21"/>
      <c r="AA615" s="21"/>
      <c r="AB615" s="21"/>
      <c r="AC615" s="21"/>
      <c r="AD615" s="21"/>
      <c r="AE615" s="21"/>
      <c r="AF615" s="21"/>
      <c r="AG615" s="21"/>
      <c r="AH615" s="21"/>
      <c r="AI615" s="21"/>
      <c r="AJ615" s="21"/>
      <c r="AK615" s="21"/>
      <c r="AL615" s="21"/>
      <c r="AM615" s="21"/>
      <c r="AN615" s="21"/>
      <c r="AO615" s="21"/>
      <c r="AP615" s="21"/>
      <c r="AQ615" s="21"/>
      <c r="AR615" s="21"/>
    </row>
    <row r="616" spans="1:44" s="22" customFormat="1" ht="13" hidden="1">
      <c r="A616" s="3"/>
      <c r="B616" s="3"/>
      <c r="C616" s="3"/>
      <c r="D616" s="54"/>
      <c r="E616" s="3"/>
      <c r="F616" s="3"/>
      <c r="G616" s="3"/>
      <c r="H616" s="3"/>
      <c r="I616" s="3"/>
      <c r="J616" s="3"/>
      <c r="K616" s="3"/>
      <c r="L616" s="3"/>
      <c r="M616" s="3"/>
      <c r="N616" s="3"/>
      <c r="O616" s="3"/>
      <c r="P616" s="3"/>
      <c r="Q616" s="91">
        <f t="shared" si="117"/>
        <v>0</v>
      </c>
      <c r="R616" s="23"/>
      <c r="S616" s="23"/>
      <c r="T616" s="23"/>
      <c r="U616" s="23"/>
      <c r="V616" s="23"/>
      <c r="W616" s="23"/>
      <c r="X616" s="21"/>
      <c r="Y616" s="21"/>
      <c r="Z616" s="21"/>
      <c r="AA616" s="21"/>
      <c r="AB616" s="21"/>
      <c r="AC616" s="21"/>
      <c r="AD616" s="21"/>
      <c r="AE616" s="21"/>
      <c r="AF616" s="21"/>
      <c r="AG616" s="21"/>
      <c r="AH616" s="21"/>
      <c r="AI616" s="21"/>
      <c r="AJ616" s="21"/>
      <c r="AK616" s="21"/>
      <c r="AL616" s="21"/>
      <c r="AM616" s="21"/>
      <c r="AN616" s="21"/>
      <c r="AO616" s="21"/>
      <c r="AP616" s="21"/>
      <c r="AQ616" s="21"/>
      <c r="AR616" s="21"/>
    </row>
    <row r="617" spans="1:44" s="22" customFormat="1" ht="13" hidden="1">
      <c r="A617" s="3"/>
      <c r="B617" s="3"/>
      <c r="C617" s="3"/>
      <c r="D617" s="54"/>
      <c r="E617" s="3"/>
      <c r="F617" s="3"/>
      <c r="G617" s="3"/>
      <c r="H617" s="3"/>
      <c r="I617" s="3"/>
      <c r="J617" s="3"/>
      <c r="K617" s="3"/>
      <c r="L617" s="3"/>
      <c r="M617" s="3"/>
      <c r="N617" s="3"/>
      <c r="O617" s="3"/>
      <c r="P617" s="3"/>
      <c r="Q617" s="91">
        <f t="shared" si="117"/>
        <v>0</v>
      </c>
      <c r="R617" s="23"/>
      <c r="S617" s="23"/>
      <c r="T617" s="23"/>
      <c r="U617" s="23"/>
      <c r="V617" s="23"/>
      <c r="W617" s="23"/>
      <c r="X617" s="21"/>
      <c r="Y617" s="21"/>
      <c r="Z617" s="21"/>
      <c r="AA617" s="21"/>
      <c r="AB617" s="21"/>
      <c r="AC617" s="21"/>
      <c r="AD617" s="21"/>
      <c r="AE617" s="21"/>
      <c r="AF617" s="21"/>
      <c r="AG617" s="21"/>
      <c r="AH617" s="21"/>
      <c r="AI617" s="21"/>
      <c r="AJ617" s="21"/>
      <c r="AK617" s="21"/>
      <c r="AL617" s="21"/>
      <c r="AM617" s="21"/>
      <c r="AN617" s="21"/>
      <c r="AO617" s="21"/>
      <c r="AP617" s="21"/>
      <c r="AQ617" s="21"/>
      <c r="AR617" s="21"/>
    </row>
    <row r="618" spans="1:44" s="22" customFormat="1" ht="13" hidden="1">
      <c r="A618" s="3"/>
      <c r="B618" s="3"/>
      <c r="C618" s="3"/>
      <c r="D618" s="54"/>
      <c r="E618" s="3"/>
      <c r="F618" s="3"/>
      <c r="G618" s="3"/>
      <c r="H618" s="3"/>
      <c r="I618" s="3"/>
      <c r="J618" s="3"/>
      <c r="K618" s="3"/>
      <c r="L618" s="3"/>
      <c r="M618" s="3"/>
      <c r="N618" s="3"/>
      <c r="O618" s="3"/>
      <c r="P618" s="3"/>
      <c r="Q618" s="91">
        <f t="shared" si="117"/>
        <v>0</v>
      </c>
      <c r="R618" s="23"/>
      <c r="S618" s="23"/>
      <c r="T618" s="23"/>
      <c r="U618" s="23"/>
      <c r="V618" s="23"/>
      <c r="W618" s="23"/>
      <c r="X618" s="21"/>
      <c r="Y618" s="21"/>
      <c r="Z618" s="21"/>
      <c r="AA618" s="21"/>
      <c r="AB618" s="21"/>
      <c r="AC618" s="21"/>
      <c r="AD618" s="21"/>
      <c r="AE618" s="21"/>
      <c r="AF618" s="21"/>
      <c r="AG618" s="21"/>
      <c r="AH618" s="21"/>
      <c r="AI618" s="21"/>
      <c r="AJ618" s="21"/>
      <c r="AK618" s="21"/>
      <c r="AL618" s="21"/>
      <c r="AM618" s="21"/>
      <c r="AN618" s="21"/>
      <c r="AO618" s="21"/>
      <c r="AP618" s="21"/>
      <c r="AQ618" s="21"/>
      <c r="AR618" s="21"/>
    </row>
    <row r="619" spans="1:44" s="22" customFormat="1" ht="13" hidden="1">
      <c r="A619" s="3"/>
      <c r="B619" s="3"/>
      <c r="C619" s="3"/>
      <c r="D619" s="54"/>
      <c r="E619" s="3"/>
      <c r="F619" s="3"/>
      <c r="G619" s="3"/>
      <c r="H619" s="3"/>
      <c r="I619" s="3"/>
      <c r="J619" s="3"/>
      <c r="K619" s="3"/>
      <c r="L619" s="3"/>
      <c r="M619" s="3"/>
      <c r="N619" s="3"/>
      <c r="O619" s="3"/>
      <c r="P619" s="3"/>
      <c r="Q619" s="91">
        <f t="shared" si="117"/>
        <v>0</v>
      </c>
      <c r="R619" s="23"/>
      <c r="S619" s="23"/>
      <c r="T619" s="23"/>
      <c r="U619" s="23"/>
      <c r="V619" s="23"/>
      <c r="W619" s="23"/>
      <c r="X619" s="21"/>
      <c r="Y619" s="21"/>
      <c r="Z619" s="21"/>
      <c r="AA619" s="21"/>
      <c r="AB619" s="21"/>
      <c r="AC619" s="21"/>
      <c r="AD619" s="21"/>
      <c r="AE619" s="21"/>
      <c r="AF619" s="21"/>
      <c r="AG619" s="21"/>
      <c r="AH619" s="21"/>
      <c r="AI619" s="21"/>
      <c r="AJ619" s="21"/>
      <c r="AK619" s="21"/>
      <c r="AL619" s="21"/>
      <c r="AM619" s="21"/>
      <c r="AN619" s="21"/>
      <c r="AO619" s="21"/>
      <c r="AP619" s="21"/>
      <c r="AQ619" s="21"/>
      <c r="AR619" s="21"/>
    </row>
    <row r="620" spans="1:44" s="22" customFormat="1" ht="13" hidden="1">
      <c r="A620" s="3"/>
      <c r="B620" s="3"/>
      <c r="C620" s="3"/>
      <c r="D620" s="54"/>
      <c r="E620" s="3"/>
      <c r="F620" s="3"/>
      <c r="G620" s="3"/>
      <c r="H620" s="3"/>
      <c r="I620" s="3"/>
      <c r="J620" s="3"/>
      <c r="K620" s="3"/>
      <c r="L620" s="3"/>
      <c r="M620" s="3"/>
      <c r="N620" s="3"/>
      <c r="O620" s="3"/>
      <c r="P620" s="3"/>
      <c r="Q620" s="91">
        <f t="shared" si="117"/>
        <v>0</v>
      </c>
      <c r="R620" s="23"/>
      <c r="S620" s="23"/>
      <c r="T620" s="23"/>
      <c r="U620" s="23"/>
      <c r="V620" s="23"/>
      <c r="W620" s="23"/>
      <c r="X620" s="21"/>
      <c r="Y620" s="21"/>
      <c r="Z620" s="21"/>
      <c r="AA620" s="21"/>
      <c r="AB620" s="21"/>
      <c r="AC620" s="21"/>
      <c r="AD620" s="21"/>
      <c r="AE620" s="21"/>
      <c r="AF620" s="21"/>
      <c r="AG620" s="21"/>
      <c r="AH620" s="21"/>
      <c r="AI620" s="21"/>
      <c r="AJ620" s="21"/>
      <c r="AK620" s="21"/>
      <c r="AL620" s="21"/>
      <c r="AM620" s="21"/>
      <c r="AN620" s="21"/>
      <c r="AO620" s="21"/>
      <c r="AP620" s="21"/>
      <c r="AQ620" s="21"/>
      <c r="AR620" s="21"/>
    </row>
    <row r="621" spans="1:44" s="22" customFormat="1" ht="13" hidden="1">
      <c r="A621" s="3"/>
      <c r="B621" s="3"/>
      <c r="C621" s="3"/>
      <c r="D621" s="54"/>
      <c r="E621" s="3"/>
      <c r="F621" s="3"/>
      <c r="G621" s="3"/>
      <c r="H621" s="3"/>
      <c r="I621" s="3"/>
      <c r="J621" s="3"/>
      <c r="K621" s="3"/>
      <c r="L621" s="3"/>
      <c r="M621" s="3"/>
      <c r="N621" s="3"/>
      <c r="O621" s="3"/>
      <c r="P621" s="3"/>
      <c r="Q621" s="91">
        <f t="shared" si="117"/>
        <v>0</v>
      </c>
      <c r="R621" s="23"/>
      <c r="S621" s="23"/>
      <c r="T621" s="23"/>
      <c r="U621" s="23"/>
      <c r="V621" s="23"/>
      <c r="W621" s="23"/>
      <c r="X621" s="21"/>
      <c r="Y621" s="21"/>
      <c r="Z621" s="21"/>
      <c r="AA621" s="21"/>
      <c r="AB621" s="21"/>
      <c r="AC621" s="21"/>
      <c r="AD621" s="21"/>
      <c r="AE621" s="21"/>
      <c r="AF621" s="21"/>
      <c r="AG621" s="21"/>
      <c r="AH621" s="21"/>
      <c r="AI621" s="21"/>
      <c r="AJ621" s="21"/>
      <c r="AK621" s="21"/>
      <c r="AL621" s="21"/>
      <c r="AM621" s="21"/>
      <c r="AN621" s="21"/>
      <c r="AO621" s="21"/>
      <c r="AP621" s="21"/>
      <c r="AQ621" s="21"/>
      <c r="AR621" s="21"/>
    </row>
    <row r="622" spans="1:44" s="22" customFormat="1" ht="13" hidden="1">
      <c r="A622" s="3"/>
      <c r="B622" s="3"/>
      <c r="C622" s="3"/>
      <c r="D622" s="54"/>
      <c r="E622" s="3"/>
      <c r="F622" s="3"/>
      <c r="G622" s="3"/>
      <c r="H622" s="3"/>
      <c r="I622" s="3"/>
      <c r="J622" s="3"/>
      <c r="K622" s="3"/>
      <c r="L622" s="3"/>
      <c r="M622" s="3"/>
      <c r="N622" s="3"/>
      <c r="O622" s="3"/>
      <c r="P622" s="3"/>
      <c r="Q622" s="91">
        <f t="shared" si="117"/>
        <v>0</v>
      </c>
      <c r="R622" s="23"/>
      <c r="S622" s="23"/>
      <c r="T622" s="23"/>
      <c r="U622" s="23"/>
      <c r="V622" s="23"/>
      <c r="W622" s="23"/>
      <c r="X622" s="21"/>
      <c r="Y622" s="21"/>
      <c r="Z622" s="21"/>
      <c r="AA622" s="21"/>
      <c r="AB622" s="21"/>
      <c r="AC622" s="21"/>
      <c r="AD622" s="21"/>
      <c r="AE622" s="21"/>
      <c r="AF622" s="21"/>
      <c r="AG622" s="21"/>
      <c r="AH622" s="21"/>
      <c r="AI622" s="21"/>
      <c r="AJ622" s="21"/>
      <c r="AK622" s="21"/>
      <c r="AL622" s="21"/>
      <c r="AM622" s="21"/>
      <c r="AN622" s="21"/>
      <c r="AO622" s="21"/>
      <c r="AP622" s="21"/>
      <c r="AQ622" s="21"/>
      <c r="AR622" s="21"/>
    </row>
    <row r="623" spans="1:44" s="22" customFormat="1" ht="13" hidden="1">
      <c r="A623" s="3"/>
      <c r="B623" s="3"/>
      <c r="C623" s="3"/>
      <c r="D623" s="54"/>
      <c r="E623" s="3"/>
      <c r="F623" s="3"/>
      <c r="G623" s="3"/>
      <c r="H623" s="3"/>
      <c r="I623" s="3"/>
      <c r="J623" s="3"/>
      <c r="K623" s="3"/>
      <c r="L623" s="3"/>
      <c r="M623" s="3"/>
      <c r="N623" s="3"/>
      <c r="O623" s="3"/>
      <c r="P623" s="3"/>
      <c r="Q623" s="91">
        <f t="shared" si="117"/>
        <v>0</v>
      </c>
      <c r="R623" s="23"/>
      <c r="S623" s="23"/>
      <c r="T623" s="23"/>
      <c r="U623" s="23"/>
      <c r="V623" s="23"/>
      <c r="W623" s="23"/>
      <c r="X623" s="21"/>
      <c r="Y623" s="21"/>
      <c r="Z623" s="21"/>
      <c r="AA623" s="21"/>
      <c r="AB623" s="21"/>
      <c r="AC623" s="21"/>
      <c r="AD623" s="21"/>
      <c r="AE623" s="21"/>
      <c r="AF623" s="21"/>
      <c r="AG623" s="21"/>
      <c r="AH623" s="21"/>
      <c r="AI623" s="21"/>
      <c r="AJ623" s="21"/>
      <c r="AK623" s="21"/>
      <c r="AL623" s="21"/>
      <c r="AM623" s="21"/>
      <c r="AN623" s="21"/>
      <c r="AO623" s="21"/>
      <c r="AP623" s="21"/>
      <c r="AQ623" s="21"/>
      <c r="AR623" s="21"/>
    </row>
    <row r="624" spans="1:44" s="22" customFormat="1" ht="13" hidden="1">
      <c r="A624" s="3"/>
      <c r="B624" s="3"/>
      <c r="C624" s="3"/>
      <c r="D624" s="54"/>
      <c r="E624" s="3"/>
      <c r="F624" s="3"/>
      <c r="G624" s="3"/>
      <c r="H624" s="3"/>
      <c r="I624" s="3"/>
      <c r="J624" s="3"/>
      <c r="K624" s="3"/>
      <c r="L624" s="3"/>
      <c r="M624" s="3"/>
      <c r="N624" s="3"/>
      <c r="O624" s="3"/>
      <c r="P624" s="3"/>
      <c r="Q624" s="91">
        <f t="shared" si="117"/>
        <v>0</v>
      </c>
      <c r="R624" s="23"/>
      <c r="S624" s="23"/>
      <c r="T624" s="23"/>
      <c r="U624" s="23"/>
      <c r="V624" s="23"/>
      <c r="W624" s="23"/>
      <c r="X624" s="21"/>
      <c r="Y624" s="21"/>
      <c r="Z624" s="21"/>
      <c r="AA624" s="21"/>
      <c r="AB624" s="21"/>
      <c r="AC624" s="21"/>
      <c r="AD624" s="21"/>
      <c r="AE624" s="21"/>
      <c r="AF624" s="21"/>
      <c r="AG624" s="21"/>
      <c r="AH624" s="21"/>
      <c r="AI624" s="21"/>
      <c r="AJ624" s="21"/>
      <c r="AK624" s="21"/>
      <c r="AL624" s="21"/>
      <c r="AM624" s="21"/>
      <c r="AN624" s="21"/>
      <c r="AO624" s="21"/>
      <c r="AP624" s="21"/>
      <c r="AQ624" s="21"/>
      <c r="AR624" s="21"/>
    </row>
    <row r="625" spans="1:44" s="22" customFormat="1" ht="13" hidden="1">
      <c r="A625" s="3"/>
      <c r="B625" s="3"/>
      <c r="C625" s="3"/>
      <c r="D625" s="54"/>
      <c r="E625" s="3"/>
      <c r="F625" s="3"/>
      <c r="G625" s="3"/>
      <c r="H625" s="3"/>
      <c r="I625" s="3"/>
      <c r="J625" s="3"/>
      <c r="K625" s="3"/>
      <c r="L625" s="3"/>
      <c r="M625" s="3"/>
      <c r="N625" s="3"/>
      <c r="O625" s="3"/>
      <c r="P625" s="3"/>
      <c r="Q625" s="91">
        <f t="shared" si="117"/>
        <v>0</v>
      </c>
      <c r="R625" s="23"/>
      <c r="S625" s="23"/>
      <c r="T625" s="23"/>
      <c r="U625" s="23"/>
      <c r="V625" s="23"/>
      <c r="W625" s="23"/>
      <c r="X625" s="21"/>
      <c r="Y625" s="21"/>
      <c r="Z625" s="21"/>
      <c r="AA625" s="21"/>
      <c r="AB625" s="21"/>
      <c r="AC625" s="21"/>
      <c r="AD625" s="21"/>
      <c r="AE625" s="21"/>
      <c r="AF625" s="21"/>
      <c r="AG625" s="21"/>
      <c r="AH625" s="21"/>
      <c r="AI625" s="21"/>
      <c r="AJ625" s="21"/>
      <c r="AK625" s="21"/>
      <c r="AL625" s="21"/>
      <c r="AM625" s="21"/>
      <c r="AN625" s="21"/>
      <c r="AO625" s="21"/>
      <c r="AP625" s="21"/>
      <c r="AQ625" s="21"/>
      <c r="AR625" s="21"/>
    </row>
    <row r="626" spans="1:44" s="22" customFormat="1" ht="13" hidden="1">
      <c r="A626" s="3"/>
      <c r="B626" s="3"/>
      <c r="C626" s="3"/>
      <c r="D626" s="54"/>
      <c r="E626" s="3"/>
      <c r="F626" s="3"/>
      <c r="G626" s="3"/>
      <c r="H626" s="3"/>
      <c r="I626" s="3"/>
      <c r="J626" s="3"/>
      <c r="K626" s="3"/>
      <c r="L626" s="3"/>
      <c r="M626" s="3"/>
      <c r="N626" s="3"/>
      <c r="O626" s="3"/>
      <c r="P626" s="3"/>
      <c r="Q626" s="91">
        <f t="shared" si="117"/>
        <v>0</v>
      </c>
      <c r="R626" s="23"/>
      <c r="S626" s="23"/>
      <c r="T626" s="23"/>
      <c r="U626" s="23"/>
      <c r="V626" s="23"/>
      <c r="W626" s="23"/>
      <c r="X626" s="21"/>
      <c r="Y626" s="21"/>
      <c r="Z626" s="21"/>
      <c r="AA626" s="21"/>
      <c r="AB626" s="21"/>
      <c r="AC626" s="21"/>
      <c r="AD626" s="21"/>
      <c r="AE626" s="21"/>
      <c r="AF626" s="21"/>
      <c r="AG626" s="21"/>
      <c r="AH626" s="21"/>
      <c r="AI626" s="21"/>
      <c r="AJ626" s="21"/>
      <c r="AK626" s="21"/>
      <c r="AL626" s="21"/>
      <c r="AM626" s="21"/>
      <c r="AN626" s="21"/>
      <c r="AO626" s="21"/>
      <c r="AP626" s="21"/>
      <c r="AQ626" s="21"/>
      <c r="AR626" s="21"/>
    </row>
    <row r="627" spans="1:44" s="22" customFormat="1" ht="13" hidden="1">
      <c r="A627" s="3"/>
      <c r="B627" s="3"/>
      <c r="C627" s="3"/>
      <c r="D627" s="54"/>
      <c r="E627" s="3"/>
      <c r="F627" s="3"/>
      <c r="G627" s="3"/>
      <c r="H627" s="3"/>
      <c r="I627" s="3"/>
      <c r="J627" s="3"/>
      <c r="K627" s="3"/>
      <c r="L627" s="3"/>
      <c r="M627" s="3"/>
      <c r="N627" s="3"/>
      <c r="O627" s="3"/>
      <c r="P627" s="3"/>
      <c r="Q627" s="91">
        <f t="shared" si="117"/>
        <v>0</v>
      </c>
      <c r="R627" s="23"/>
      <c r="S627" s="23"/>
      <c r="T627" s="23"/>
      <c r="U627" s="23"/>
      <c r="V627" s="23"/>
      <c r="W627" s="23"/>
      <c r="X627" s="21"/>
      <c r="Y627" s="21"/>
      <c r="Z627" s="21"/>
      <c r="AA627" s="21"/>
      <c r="AB627" s="21"/>
      <c r="AC627" s="21"/>
      <c r="AD627" s="21"/>
      <c r="AE627" s="21"/>
      <c r="AF627" s="21"/>
      <c r="AG627" s="21"/>
      <c r="AH627" s="21"/>
      <c r="AI627" s="21"/>
      <c r="AJ627" s="21"/>
      <c r="AK627" s="21"/>
      <c r="AL627" s="21"/>
      <c r="AM627" s="21"/>
      <c r="AN627" s="21"/>
      <c r="AO627" s="21"/>
      <c r="AP627" s="21"/>
      <c r="AQ627" s="21"/>
      <c r="AR627" s="21"/>
    </row>
    <row r="628" spans="1:44" s="22" customFormat="1" ht="13" hidden="1">
      <c r="A628" s="3"/>
      <c r="B628" s="3"/>
      <c r="C628" s="3"/>
      <c r="D628" s="54"/>
      <c r="E628" s="3"/>
      <c r="F628" s="3"/>
      <c r="G628" s="3"/>
      <c r="H628" s="3"/>
      <c r="I628" s="3"/>
      <c r="J628" s="3"/>
      <c r="K628" s="3"/>
      <c r="L628" s="3"/>
      <c r="M628" s="3"/>
      <c r="N628" s="3"/>
      <c r="O628" s="3"/>
      <c r="P628" s="3"/>
      <c r="Q628" s="91">
        <f t="shared" si="117"/>
        <v>0</v>
      </c>
      <c r="R628" s="23"/>
      <c r="S628" s="23"/>
      <c r="T628" s="23"/>
      <c r="U628" s="23"/>
      <c r="V628" s="23"/>
      <c r="W628" s="23"/>
      <c r="X628" s="21"/>
      <c r="Y628" s="21"/>
      <c r="Z628" s="21"/>
      <c r="AA628" s="21"/>
      <c r="AB628" s="21"/>
      <c r="AC628" s="21"/>
      <c r="AD628" s="21"/>
      <c r="AE628" s="21"/>
      <c r="AF628" s="21"/>
      <c r="AG628" s="21"/>
      <c r="AH628" s="21"/>
      <c r="AI628" s="21"/>
      <c r="AJ628" s="21"/>
      <c r="AK628" s="21"/>
      <c r="AL628" s="21"/>
      <c r="AM628" s="21"/>
      <c r="AN628" s="21"/>
      <c r="AO628" s="21"/>
      <c r="AP628" s="21"/>
      <c r="AQ628" s="21"/>
      <c r="AR628" s="21"/>
    </row>
    <row r="629" spans="1:44" s="22" customFormat="1" ht="13" hidden="1">
      <c r="A629" s="3"/>
      <c r="B629" s="3"/>
      <c r="C629" s="3"/>
      <c r="D629" s="54"/>
      <c r="E629" s="3"/>
      <c r="F629" s="3"/>
      <c r="G629" s="3"/>
      <c r="H629" s="3"/>
      <c r="I629" s="3"/>
      <c r="J629" s="3"/>
      <c r="K629" s="3"/>
      <c r="L629" s="3"/>
      <c r="M629" s="3"/>
      <c r="N629" s="3"/>
      <c r="O629" s="3"/>
      <c r="P629" s="3"/>
      <c r="Q629" s="91">
        <f t="shared" si="117"/>
        <v>0</v>
      </c>
      <c r="R629" s="23"/>
      <c r="S629" s="23"/>
      <c r="T629" s="23"/>
      <c r="U629" s="23"/>
      <c r="V629" s="23"/>
      <c r="W629" s="23"/>
      <c r="X629" s="21"/>
      <c r="Y629" s="21"/>
      <c r="Z629" s="21"/>
      <c r="AA629" s="21"/>
      <c r="AB629" s="21"/>
      <c r="AC629" s="21"/>
      <c r="AD629" s="21"/>
      <c r="AE629" s="21"/>
      <c r="AF629" s="21"/>
      <c r="AG629" s="21"/>
      <c r="AH629" s="21"/>
      <c r="AI629" s="21"/>
      <c r="AJ629" s="21"/>
      <c r="AK629" s="21"/>
      <c r="AL629" s="21"/>
      <c r="AM629" s="21"/>
      <c r="AN629" s="21"/>
      <c r="AO629" s="21"/>
      <c r="AP629" s="21"/>
      <c r="AQ629" s="21"/>
      <c r="AR629" s="21"/>
    </row>
    <row r="630" spans="1:44" s="22" customFormat="1" ht="13" hidden="1">
      <c r="A630" s="3"/>
      <c r="B630" s="3"/>
      <c r="C630" s="3"/>
      <c r="D630" s="54"/>
      <c r="E630" s="3"/>
      <c r="F630" s="3"/>
      <c r="G630" s="3"/>
      <c r="H630" s="3"/>
      <c r="I630" s="3"/>
      <c r="J630" s="3"/>
      <c r="K630" s="3"/>
      <c r="L630" s="3"/>
      <c r="M630" s="3"/>
      <c r="N630" s="3"/>
      <c r="O630" s="3"/>
      <c r="P630" s="3"/>
      <c r="Q630" s="91">
        <f t="shared" si="117"/>
        <v>0</v>
      </c>
      <c r="R630" s="23"/>
      <c r="S630" s="23"/>
      <c r="T630" s="23"/>
      <c r="U630" s="23"/>
      <c r="V630" s="23"/>
      <c r="W630" s="23"/>
      <c r="X630" s="21"/>
      <c r="Y630" s="21"/>
      <c r="Z630" s="21"/>
      <c r="AA630" s="21"/>
      <c r="AB630" s="21"/>
      <c r="AC630" s="21"/>
      <c r="AD630" s="21"/>
      <c r="AE630" s="21"/>
      <c r="AF630" s="21"/>
      <c r="AG630" s="21"/>
      <c r="AH630" s="21"/>
      <c r="AI630" s="21"/>
      <c r="AJ630" s="21"/>
      <c r="AK630" s="21"/>
      <c r="AL630" s="21"/>
      <c r="AM630" s="21"/>
      <c r="AN630" s="21"/>
      <c r="AO630" s="21"/>
      <c r="AP630" s="21"/>
      <c r="AQ630" s="21"/>
      <c r="AR630" s="21"/>
    </row>
    <row r="631" spans="1:44" s="22" customFormat="1" ht="13" hidden="1">
      <c r="A631" s="3"/>
      <c r="B631" s="3"/>
      <c r="C631" s="3"/>
      <c r="D631" s="54"/>
      <c r="E631" s="3"/>
      <c r="F631" s="3"/>
      <c r="G631" s="3"/>
      <c r="H631" s="3"/>
      <c r="I631" s="3"/>
      <c r="J631" s="3"/>
      <c r="K631" s="3"/>
      <c r="L631" s="3"/>
      <c r="M631" s="3"/>
      <c r="N631" s="3"/>
      <c r="O631" s="3"/>
      <c r="P631" s="3"/>
      <c r="Q631" s="91">
        <f t="shared" si="117"/>
        <v>0</v>
      </c>
      <c r="R631" s="23"/>
      <c r="S631" s="23"/>
      <c r="T631" s="23"/>
      <c r="U631" s="23"/>
      <c r="V631" s="23"/>
      <c r="W631" s="23"/>
      <c r="X631" s="21"/>
      <c r="Y631" s="21"/>
      <c r="Z631" s="21"/>
      <c r="AA631" s="21"/>
      <c r="AB631" s="21"/>
      <c r="AC631" s="21"/>
      <c r="AD631" s="21"/>
      <c r="AE631" s="21"/>
      <c r="AF631" s="21"/>
      <c r="AG631" s="21"/>
      <c r="AH631" s="21"/>
      <c r="AI631" s="21"/>
      <c r="AJ631" s="21"/>
      <c r="AK631" s="21"/>
      <c r="AL631" s="21"/>
      <c r="AM631" s="21"/>
      <c r="AN631" s="21"/>
      <c r="AO631" s="21"/>
      <c r="AP631" s="21"/>
      <c r="AQ631" s="21"/>
      <c r="AR631" s="21"/>
    </row>
    <row r="632" spans="1:44" s="22" customFormat="1" ht="13" hidden="1">
      <c r="A632" s="3"/>
      <c r="B632" s="3"/>
      <c r="C632" s="3"/>
      <c r="D632" s="54"/>
      <c r="E632" s="3"/>
      <c r="F632" s="3"/>
      <c r="G632" s="3"/>
      <c r="H632" s="3"/>
      <c r="I632" s="3"/>
      <c r="J632" s="3"/>
      <c r="K632" s="3"/>
      <c r="L632" s="3"/>
      <c r="M632" s="3"/>
      <c r="N632" s="3"/>
      <c r="O632" s="3"/>
      <c r="P632" s="3"/>
      <c r="Q632" s="91">
        <f t="shared" si="117"/>
        <v>0</v>
      </c>
      <c r="R632" s="23"/>
      <c r="S632" s="23"/>
      <c r="T632" s="23"/>
      <c r="U632" s="23"/>
      <c r="V632" s="23"/>
      <c r="W632" s="23"/>
      <c r="X632" s="21"/>
      <c r="Y632" s="21"/>
      <c r="Z632" s="21"/>
      <c r="AA632" s="21"/>
      <c r="AB632" s="21"/>
      <c r="AC632" s="21"/>
      <c r="AD632" s="21"/>
      <c r="AE632" s="21"/>
      <c r="AF632" s="21"/>
      <c r="AG632" s="21"/>
      <c r="AH632" s="21"/>
      <c r="AI632" s="21"/>
      <c r="AJ632" s="21"/>
      <c r="AK632" s="21"/>
      <c r="AL632" s="21"/>
      <c r="AM632" s="21"/>
      <c r="AN632" s="21"/>
      <c r="AO632" s="21"/>
      <c r="AP632" s="21"/>
      <c r="AQ632" s="21"/>
      <c r="AR632" s="21"/>
    </row>
    <row r="633" spans="1:44" s="22" customFormat="1" ht="13" hidden="1">
      <c r="A633" s="3"/>
      <c r="B633" s="3"/>
      <c r="C633" s="3"/>
      <c r="D633" s="54"/>
      <c r="E633" s="3"/>
      <c r="F633" s="3"/>
      <c r="G633" s="3"/>
      <c r="H633" s="3"/>
      <c r="I633" s="3"/>
      <c r="J633" s="3"/>
      <c r="K633" s="3"/>
      <c r="L633" s="3"/>
      <c r="M633" s="3"/>
      <c r="N633" s="3"/>
      <c r="O633" s="3"/>
      <c r="P633" s="3"/>
      <c r="Q633" s="91">
        <f t="shared" si="117"/>
        <v>0</v>
      </c>
      <c r="R633" s="23"/>
      <c r="S633" s="23"/>
      <c r="T633" s="23"/>
      <c r="U633" s="23"/>
      <c r="V633" s="23"/>
      <c r="W633" s="23"/>
      <c r="X633" s="21"/>
      <c r="Y633" s="21"/>
      <c r="Z633" s="21"/>
      <c r="AA633" s="21"/>
      <c r="AB633" s="21"/>
      <c r="AC633" s="21"/>
      <c r="AD633" s="21"/>
      <c r="AE633" s="21"/>
      <c r="AF633" s="21"/>
      <c r="AG633" s="21"/>
      <c r="AH633" s="21"/>
      <c r="AI633" s="21"/>
      <c r="AJ633" s="21"/>
      <c r="AK633" s="21"/>
      <c r="AL633" s="21"/>
      <c r="AM633" s="21"/>
      <c r="AN633" s="21"/>
      <c r="AO633" s="21"/>
      <c r="AP633" s="21"/>
      <c r="AQ633" s="21"/>
      <c r="AR633" s="21"/>
    </row>
    <row r="634" spans="1:44" s="22" customFormat="1" ht="13" hidden="1">
      <c r="A634" s="3"/>
      <c r="B634" s="3"/>
      <c r="C634" s="3"/>
      <c r="D634" s="54"/>
      <c r="E634" s="3"/>
      <c r="F634" s="3"/>
      <c r="G634" s="3"/>
      <c r="H634" s="3"/>
      <c r="I634" s="3"/>
      <c r="J634" s="3"/>
      <c r="K634" s="3"/>
      <c r="L634" s="3"/>
      <c r="M634" s="3"/>
      <c r="N634" s="3"/>
      <c r="O634" s="3"/>
      <c r="P634" s="3"/>
      <c r="Q634" s="91">
        <f t="shared" si="117"/>
        <v>0</v>
      </c>
      <c r="R634" s="23"/>
      <c r="S634" s="23"/>
      <c r="T634" s="23"/>
      <c r="U634" s="23"/>
      <c r="V634" s="23"/>
      <c r="W634" s="23"/>
      <c r="X634" s="21"/>
      <c r="Y634" s="21"/>
      <c r="Z634" s="21"/>
      <c r="AA634" s="21"/>
      <c r="AB634" s="21"/>
      <c r="AC634" s="21"/>
      <c r="AD634" s="21"/>
      <c r="AE634" s="21"/>
      <c r="AF634" s="21"/>
      <c r="AG634" s="21"/>
      <c r="AH634" s="21"/>
      <c r="AI634" s="21"/>
      <c r="AJ634" s="21"/>
      <c r="AK634" s="21"/>
      <c r="AL634" s="21"/>
      <c r="AM634" s="21"/>
      <c r="AN634" s="21"/>
      <c r="AO634" s="21"/>
      <c r="AP634" s="21"/>
      <c r="AQ634" s="21"/>
      <c r="AR634" s="21"/>
    </row>
    <row r="635" spans="1:44" s="22" customFormat="1" ht="13" hidden="1">
      <c r="A635" s="3"/>
      <c r="B635" s="3"/>
      <c r="C635" s="3"/>
      <c r="D635" s="54"/>
      <c r="E635" s="3"/>
      <c r="F635" s="3"/>
      <c r="G635" s="3"/>
      <c r="H635" s="3"/>
      <c r="I635" s="3"/>
      <c r="J635" s="3"/>
      <c r="K635" s="3"/>
      <c r="L635" s="3"/>
      <c r="M635" s="3"/>
      <c r="N635" s="3"/>
      <c r="O635" s="3"/>
      <c r="P635" s="3"/>
      <c r="Q635" s="91">
        <f t="shared" si="117"/>
        <v>0</v>
      </c>
      <c r="R635" s="23"/>
      <c r="S635" s="23"/>
      <c r="T635" s="23"/>
      <c r="U635" s="23"/>
      <c r="V635" s="23"/>
      <c r="W635" s="23"/>
      <c r="X635" s="21"/>
      <c r="Y635" s="21"/>
      <c r="Z635" s="21"/>
      <c r="AA635" s="21"/>
      <c r="AB635" s="21"/>
      <c r="AC635" s="21"/>
      <c r="AD635" s="21"/>
      <c r="AE635" s="21"/>
      <c r="AF635" s="21"/>
      <c r="AG635" s="21"/>
      <c r="AH635" s="21"/>
      <c r="AI635" s="21"/>
      <c r="AJ635" s="21"/>
      <c r="AK635" s="21"/>
      <c r="AL635" s="21"/>
      <c r="AM635" s="21"/>
      <c r="AN635" s="21"/>
      <c r="AO635" s="21"/>
      <c r="AP635" s="21"/>
      <c r="AQ635" s="21"/>
      <c r="AR635" s="21"/>
    </row>
    <row r="636" spans="1:44" s="22" customFormat="1" ht="13" hidden="1">
      <c r="A636" s="3"/>
      <c r="B636" s="3"/>
      <c r="C636" s="3"/>
      <c r="D636" s="54"/>
      <c r="E636" s="3"/>
      <c r="F636" s="3"/>
      <c r="G636" s="3"/>
      <c r="H636" s="3"/>
      <c r="I636" s="3"/>
      <c r="J636" s="3"/>
      <c r="K636" s="3"/>
      <c r="L636" s="3"/>
      <c r="M636" s="3"/>
      <c r="N636" s="3"/>
      <c r="O636" s="3"/>
      <c r="P636" s="3"/>
      <c r="Q636" s="91">
        <f t="shared" si="117"/>
        <v>0</v>
      </c>
      <c r="R636" s="23"/>
      <c r="S636" s="23"/>
      <c r="T636" s="23"/>
      <c r="U636" s="23"/>
      <c r="V636" s="23"/>
      <c r="W636" s="23"/>
      <c r="X636" s="21"/>
      <c r="Y636" s="21"/>
      <c r="Z636" s="21"/>
      <c r="AA636" s="21"/>
      <c r="AB636" s="21"/>
      <c r="AC636" s="21"/>
      <c r="AD636" s="21"/>
      <c r="AE636" s="21"/>
      <c r="AF636" s="21"/>
      <c r="AG636" s="21"/>
      <c r="AH636" s="21"/>
      <c r="AI636" s="21"/>
      <c r="AJ636" s="21"/>
      <c r="AK636" s="21"/>
      <c r="AL636" s="21"/>
      <c r="AM636" s="21"/>
      <c r="AN636" s="21"/>
      <c r="AO636" s="21"/>
      <c r="AP636" s="21"/>
      <c r="AQ636" s="21"/>
      <c r="AR636" s="21"/>
    </row>
    <row r="637" spans="1:44" s="22" customFormat="1" ht="13" hidden="1">
      <c r="A637" s="3"/>
      <c r="B637" s="3"/>
      <c r="C637" s="3"/>
      <c r="D637" s="54"/>
      <c r="E637" s="3"/>
      <c r="F637" s="3"/>
      <c r="G637" s="3"/>
      <c r="H637" s="3"/>
      <c r="I637" s="3"/>
      <c r="J637" s="3"/>
      <c r="K637" s="3"/>
      <c r="L637" s="3"/>
      <c r="M637" s="3"/>
      <c r="N637" s="3"/>
      <c r="O637" s="3"/>
      <c r="P637" s="3"/>
      <c r="Q637" s="91">
        <f t="shared" si="117"/>
        <v>0</v>
      </c>
      <c r="R637" s="23"/>
      <c r="S637" s="23"/>
      <c r="T637" s="23"/>
      <c r="U637" s="23"/>
      <c r="V637" s="23"/>
      <c r="W637" s="23"/>
      <c r="X637" s="21"/>
      <c r="Y637" s="21"/>
      <c r="Z637" s="21"/>
      <c r="AA637" s="21"/>
      <c r="AB637" s="21"/>
      <c r="AC637" s="21"/>
      <c r="AD637" s="21"/>
      <c r="AE637" s="21"/>
      <c r="AF637" s="21"/>
      <c r="AG637" s="21"/>
      <c r="AH637" s="21"/>
      <c r="AI637" s="21"/>
      <c r="AJ637" s="21"/>
      <c r="AK637" s="21"/>
      <c r="AL637" s="21"/>
      <c r="AM637" s="21"/>
      <c r="AN637" s="21"/>
      <c r="AO637" s="21"/>
      <c r="AP637" s="21"/>
      <c r="AQ637" s="21"/>
      <c r="AR637" s="21"/>
    </row>
    <row r="638" spans="1:44" s="22" customFormat="1" ht="13" hidden="1">
      <c r="A638" s="3"/>
      <c r="B638" s="3"/>
      <c r="C638" s="3"/>
      <c r="D638" s="54"/>
      <c r="E638" s="3"/>
      <c r="F638" s="3"/>
      <c r="G638" s="3"/>
      <c r="H638" s="3"/>
      <c r="I638" s="3"/>
      <c r="J638" s="3"/>
      <c r="K638" s="3"/>
      <c r="L638" s="3"/>
      <c r="M638" s="3"/>
      <c r="N638" s="3"/>
      <c r="O638" s="3"/>
      <c r="P638" s="3"/>
      <c r="Q638" s="91">
        <f t="shared" si="117"/>
        <v>0</v>
      </c>
      <c r="R638" s="23"/>
      <c r="S638" s="23"/>
      <c r="T638" s="23"/>
      <c r="U638" s="23"/>
      <c r="V638" s="23"/>
      <c r="W638" s="23"/>
      <c r="X638" s="21"/>
      <c r="Y638" s="21"/>
      <c r="Z638" s="21"/>
      <c r="AA638" s="21"/>
      <c r="AB638" s="21"/>
      <c r="AC638" s="21"/>
      <c r="AD638" s="21"/>
      <c r="AE638" s="21"/>
      <c r="AF638" s="21"/>
      <c r="AG638" s="21"/>
      <c r="AH638" s="21"/>
      <c r="AI638" s="21"/>
      <c r="AJ638" s="21"/>
      <c r="AK638" s="21"/>
      <c r="AL638" s="21"/>
      <c r="AM638" s="21"/>
      <c r="AN638" s="21"/>
      <c r="AO638" s="21"/>
      <c r="AP638" s="21"/>
      <c r="AQ638" s="21"/>
      <c r="AR638" s="21"/>
    </row>
    <row r="639" spans="1:44" s="22" customFormat="1" ht="13" hidden="1">
      <c r="A639" s="3"/>
      <c r="B639" s="3"/>
      <c r="C639" s="3"/>
      <c r="D639" s="54"/>
      <c r="E639" s="3"/>
      <c r="F639" s="3"/>
      <c r="G639" s="3"/>
      <c r="H639" s="3"/>
      <c r="I639" s="3"/>
      <c r="J639" s="3"/>
      <c r="K639" s="3"/>
      <c r="L639" s="3"/>
      <c r="M639" s="3"/>
      <c r="N639" s="3"/>
      <c r="O639" s="3"/>
      <c r="P639" s="3"/>
      <c r="Q639" s="91">
        <f t="shared" si="117"/>
        <v>0</v>
      </c>
      <c r="R639" s="23"/>
      <c r="S639" s="23"/>
      <c r="T639" s="23"/>
      <c r="U639" s="23"/>
      <c r="V639" s="23"/>
      <c r="W639" s="23"/>
      <c r="X639" s="21"/>
      <c r="Y639" s="21"/>
      <c r="Z639" s="21"/>
      <c r="AA639" s="21"/>
      <c r="AB639" s="21"/>
      <c r="AC639" s="21"/>
      <c r="AD639" s="21"/>
      <c r="AE639" s="21"/>
      <c r="AF639" s="21"/>
      <c r="AG639" s="21"/>
      <c r="AH639" s="21"/>
      <c r="AI639" s="21"/>
      <c r="AJ639" s="21"/>
      <c r="AK639" s="21"/>
      <c r="AL639" s="21"/>
      <c r="AM639" s="21"/>
      <c r="AN639" s="21"/>
      <c r="AO639" s="21"/>
      <c r="AP639" s="21"/>
      <c r="AQ639" s="21"/>
      <c r="AR639" s="21"/>
    </row>
    <row r="640" spans="1:44" s="22" customFormat="1" ht="13" hidden="1">
      <c r="A640" s="3"/>
      <c r="B640" s="3"/>
      <c r="C640" s="3"/>
      <c r="D640" s="54"/>
      <c r="E640" s="3"/>
      <c r="F640" s="3"/>
      <c r="G640" s="3"/>
      <c r="H640" s="3"/>
      <c r="I640" s="3"/>
      <c r="J640" s="3"/>
      <c r="K640" s="3"/>
      <c r="L640" s="3"/>
      <c r="M640" s="3"/>
      <c r="N640" s="3"/>
      <c r="O640" s="3"/>
      <c r="P640" s="3"/>
      <c r="Q640" s="91">
        <f t="shared" si="117"/>
        <v>0</v>
      </c>
      <c r="R640" s="23"/>
      <c r="S640" s="23"/>
      <c r="T640" s="23"/>
      <c r="U640" s="23"/>
      <c r="V640" s="23"/>
      <c r="W640" s="23"/>
      <c r="X640" s="21"/>
      <c r="Y640" s="21"/>
      <c r="Z640" s="21"/>
      <c r="AA640" s="21"/>
      <c r="AB640" s="21"/>
      <c r="AC640" s="21"/>
      <c r="AD640" s="21"/>
      <c r="AE640" s="21"/>
      <c r="AF640" s="21"/>
      <c r="AG640" s="21"/>
      <c r="AH640" s="21"/>
      <c r="AI640" s="21"/>
      <c r="AJ640" s="21"/>
      <c r="AK640" s="21"/>
      <c r="AL640" s="21"/>
      <c r="AM640" s="21"/>
      <c r="AN640" s="21"/>
      <c r="AO640" s="21"/>
      <c r="AP640" s="21"/>
      <c r="AQ640" s="21"/>
      <c r="AR640" s="21"/>
    </row>
    <row r="641" spans="1:44" s="22" customFormat="1" ht="13" hidden="1">
      <c r="A641" s="3"/>
      <c r="B641" s="3"/>
      <c r="C641" s="3"/>
      <c r="D641" s="54"/>
      <c r="E641" s="3"/>
      <c r="F641" s="3"/>
      <c r="G641" s="3"/>
      <c r="H641" s="3"/>
      <c r="I641" s="3"/>
      <c r="J641" s="3"/>
      <c r="K641" s="3"/>
      <c r="L641" s="3"/>
      <c r="M641" s="3"/>
      <c r="N641" s="3"/>
      <c r="O641" s="3"/>
      <c r="P641" s="3"/>
      <c r="Q641" s="91">
        <f t="shared" si="117"/>
        <v>0</v>
      </c>
      <c r="R641" s="23"/>
      <c r="S641" s="23"/>
      <c r="T641" s="23"/>
      <c r="U641" s="23"/>
      <c r="V641" s="23"/>
      <c r="W641" s="23"/>
      <c r="X641" s="21"/>
      <c r="Y641" s="21"/>
      <c r="Z641" s="21"/>
      <c r="AA641" s="21"/>
      <c r="AB641" s="21"/>
      <c r="AC641" s="21"/>
      <c r="AD641" s="21"/>
      <c r="AE641" s="21"/>
      <c r="AF641" s="21"/>
      <c r="AG641" s="21"/>
      <c r="AH641" s="21"/>
      <c r="AI641" s="21"/>
      <c r="AJ641" s="21"/>
      <c r="AK641" s="21"/>
      <c r="AL641" s="21"/>
      <c r="AM641" s="21"/>
      <c r="AN641" s="21"/>
      <c r="AO641" s="21"/>
      <c r="AP641" s="21"/>
      <c r="AQ641" s="21"/>
      <c r="AR641" s="21"/>
    </row>
    <row r="642" spans="1:44" s="22" customFormat="1" ht="13" hidden="1">
      <c r="A642" s="3"/>
      <c r="B642" s="3"/>
      <c r="C642" s="3"/>
      <c r="D642" s="54"/>
      <c r="E642" s="3"/>
      <c r="F642" s="3"/>
      <c r="G642" s="3"/>
      <c r="H642" s="3"/>
      <c r="I642" s="3"/>
      <c r="J642" s="3"/>
      <c r="K642" s="3"/>
      <c r="L642" s="3"/>
      <c r="M642" s="3"/>
      <c r="N642" s="3"/>
      <c r="O642" s="3"/>
      <c r="P642" s="3"/>
      <c r="Q642" s="91">
        <f t="shared" si="117"/>
        <v>0</v>
      </c>
      <c r="R642" s="23"/>
      <c r="S642" s="23"/>
      <c r="T642" s="23"/>
      <c r="U642" s="23"/>
      <c r="V642" s="23"/>
      <c r="W642" s="23"/>
      <c r="X642" s="21"/>
      <c r="Y642" s="21"/>
      <c r="Z642" s="21"/>
      <c r="AA642" s="21"/>
      <c r="AB642" s="21"/>
      <c r="AC642" s="21"/>
      <c r="AD642" s="21"/>
      <c r="AE642" s="21"/>
      <c r="AF642" s="21"/>
      <c r="AG642" s="21"/>
      <c r="AH642" s="21"/>
      <c r="AI642" s="21"/>
      <c r="AJ642" s="21"/>
      <c r="AK642" s="21"/>
      <c r="AL642" s="21"/>
      <c r="AM642" s="21"/>
      <c r="AN642" s="21"/>
      <c r="AO642" s="21"/>
      <c r="AP642" s="21"/>
      <c r="AQ642" s="21"/>
      <c r="AR642" s="21"/>
    </row>
    <row r="643" spans="1:44" s="22" customFormat="1" ht="13" hidden="1">
      <c r="A643" s="3"/>
      <c r="B643" s="3"/>
      <c r="C643" s="3"/>
      <c r="D643" s="54"/>
      <c r="E643" s="3"/>
      <c r="F643" s="3"/>
      <c r="G643" s="3"/>
      <c r="H643" s="3"/>
      <c r="I643" s="3"/>
      <c r="J643" s="3"/>
      <c r="K643" s="3"/>
      <c r="L643" s="3"/>
      <c r="M643" s="3"/>
      <c r="N643" s="3"/>
      <c r="O643" s="3"/>
      <c r="P643" s="3"/>
      <c r="Q643" s="91">
        <f t="shared" si="117"/>
        <v>0</v>
      </c>
      <c r="R643" s="23"/>
      <c r="S643" s="23"/>
      <c r="T643" s="23"/>
      <c r="U643" s="23"/>
      <c r="V643" s="23"/>
      <c r="W643" s="23"/>
      <c r="X643" s="21"/>
      <c r="Y643" s="21"/>
      <c r="Z643" s="21"/>
      <c r="AA643" s="21"/>
      <c r="AB643" s="21"/>
      <c r="AC643" s="21"/>
      <c r="AD643" s="21"/>
      <c r="AE643" s="21"/>
      <c r="AF643" s="21"/>
      <c r="AG643" s="21"/>
      <c r="AH643" s="21"/>
      <c r="AI643" s="21"/>
      <c r="AJ643" s="21"/>
      <c r="AK643" s="21"/>
      <c r="AL643" s="21"/>
      <c r="AM643" s="21"/>
      <c r="AN643" s="21"/>
      <c r="AO643" s="21"/>
      <c r="AP643" s="21"/>
      <c r="AQ643" s="21"/>
      <c r="AR643" s="21"/>
    </row>
    <row r="644" spans="1:44" s="22" customFormat="1" ht="13" hidden="1">
      <c r="A644" s="3"/>
      <c r="B644" s="3"/>
      <c r="C644" s="3"/>
      <c r="D644" s="54"/>
      <c r="E644" s="3"/>
      <c r="F644" s="3"/>
      <c r="G644" s="3"/>
      <c r="H644" s="3"/>
      <c r="I644" s="3"/>
      <c r="J644" s="3"/>
      <c r="K644" s="3"/>
      <c r="L644" s="3"/>
      <c r="M644" s="3"/>
      <c r="N644" s="3"/>
      <c r="O644" s="3"/>
      <c r="P644" s="3"/>
      <c r="Q644" s="91">
        <f t="shared" si="117"/>
        <v>0</v>
      </c>
      <c r="R644" s="23"/>
      <c r="S644" s="23"/>
      <c r="T644" s="23"/>
      <c r="U644" s="23"/>
      <c r="V644" s="23"/>
      <c r="W644" s="23"/>
      <c r="X644" s="21"/>
      <c r="Y644" s="21"/>
      <c r="Z644" s="21"/>
      <c r="AA644" s="21"/>
      <c r="AB644" s="21"/>
      <c r="AC644" s="21"/>
      <c r="AD644" s="21"/>
      <c r="AE644" s="21"/>
      <c r="AF644" s="21"/>
      <c r="AG644" s="21"/>
      <c r="AH644" s="21"/>
      <c r="AI644" s="21"/>
      <c r="AJ644" s="21"/>
      <c r="AK644" s="21"/>
      <c r="AL644" s="21"/>
      <c r="AM644" s="21"/>
      <c r="AN644" s="21"/>
      <c r="AO644" s="21"/>
      <c r="AP644" s="21"/>
      <c r="AQ644" s="21"/>
      <c r="AR644" s="21"/>
    </row>
    <row r="645" spans="1:44" s="22" customFormat="1" ht="13" hidden="1">
      <c r="A645" s="3"/>
      <c r="B645" s="3"/>
      <c r="C645" s="3"/>
      <c r="D645" s="54"/>
      <c r="E645" s="3"/>
      <c r="F645" s="3"/>
      <c r="G645" s="3"/>
      <c r="H645" s="3"/>
      <c r="I645" s="3"/>
      <c r="J645" s="3"/>
      <c r="K645" s="3"/>
      <c r="L645" s="3"/>
      <c r="M645" s="3"/>
      <c r="N645" s="3"/>
      <c r="O645" s="3"/>
      <c r="P645" s="3"/>
      <c r="Q645" s="91">
        <f t="shared" si="117"/>
        <v>0</v>
      </c>
      <c r="R645" s="23"/>
      <c r="S645" s="23"/>
      <c r="T645" s="23"/>
      <c r="U645" s="23"/>
      <c r="V645" s="23"/>
      <c r="W645" s="23"/>
      <c r="X645" s="21"/>
      <c r="Y645" s="21"/>
      <c r="Z645" s="21"/>
      <c r="AA645" s="21"/>
      <c r="AB645" s="21"/>
      <c r="AC645" s="21"/>
      <c r="AD645" s="21"/>
      <c r="AE645" s="21"/>
      <c r="AF645" s="21"/>
      <c r="AG645" s="21"/>
      <c r="AH645" s="21"/>
      <c r="AI645" s="21"/>
      <c r="AJ645" s="21"/>
      <c r="AK645" s="21"/>
      <c r="AL645" s="21"/>
      <c r="AM645" s="21"/>
      <c r="AN645" s="21"/>
      <c r="AO645" s="21"/>
      <c r="AP645" s="21"/>
      <c r="AQ645" s="21"/>
      <c r="AR645" s="21"/>
    </row>
    <row r="646" spans="1:44" s="22" customFormat="1" ht="13" hidden="1">
      <c r="A646" s="3"/>
      <c r="B646" s="3"/>
      <c r="C646" s="3"/>
      <c r="D646" s="54"/>
      <c r="E646" s="3"/>
      <c r="F646" s="3"/>
      <c r="G646" s="3"/>
      <c r="H646" s="3"/>
      <c r="I646" s="3"/>
      <c r="J646" s="3"/>
      <c r="K646" s="3"/>
      <c r="L646" s="3"/>
      <c r="M646" s="3"/>
      <c r="N646" s="3"/>
      <c r="O646" s="3"/>
      <c r="P646" s="3"/>
      <c r="Q646" s="91">
        <f t="shared" si="117"/>
        <v>0</v>
      </c>
      <c r="R646" s="23"/>
      <c r="S646" s="23"/>
      <c r="T646" s="23"/>
      <c r="U646" s="23"/>
      <c r="V646" s="23"/>
      <c r="W646" s="23"/>
      <c r="X646" s="21"/>
      <c r="Y646" s="21"/>
      <c r="Z646" s="21"/>
      <c r="AA646" s="21"/>
      <c r="AB646" s="21"/>
      <c r="AC646" s="21"/>
      <c r="AD646" s="21"/>
      <c r="AE646" s="21"/>
      <c r="AF646" s="21"/>
      <c r="AG646" s="21"/>
      <c r="AH646" s="21"/>
      <c r="AI646" s="21"/>
      <c r="AJ646" s="21"/>
      <c r="AK646" s="21"/>
      <c r="AL646" s="21"/>
      <c r="AM646" s="21"/>
      <c r="AN646" s="21"/>
      <c r="AO646" s="21"/>
      <c r="AP646" s="21"/>
      <c r="AQ646" s="21"/>
      <c r="AR646" s="21"/>
    </row>
    <row r="647" spans="1:44" s="22" customFormat="1" ht="13" hidden="1">
      <c r="A647" s="3"/>
      <c r="B647" s="3"/>
      <c r="C647" s="3"/>
      <c r="D647" s="54"/>
      <c r="E647" s="3"/>
      <c r="F647" s="3"/>
      <c r="G647" s="3"/>
      <c r="H647" s="3"/>
      <c r="I647" s="3"/>
      <c r="J647" s="3"/>
      <c r="K647" s="3"/>
      <c r="L647" s="3"/>
      <c r="M647" s="3"/>
      <c r="N647" s="3"/>
      <c r="O647" s="3"/>
      <c r="P647" s="3"/>
      <c r="Q647" s="91">
        <f t="shared" si="117"/>
        <v>0</v>
      </c>
      <c r="R647" s="23"/>
      <c r="S647" s="23"/>
      <c r="T647" s="23"/>
      <c r="U647" s="23"/>
      <c r="V647" s="23"/>
      <c r="W647" s="23"/>
      <c r="X647" s="21"/>
      <c r="Y647" s="21"/>
      <c r="Z647" s="21"/>
      <c r="AA647" s="21"/>
      <c r="AB647" s="21"/>
      <c r="AC647" s="21"/>
      <c r="AD647" s="21"/>
      <c r="AE647" s="21"/>
      <c r="AF647" s="21"/>
      <c r="AG647" s="21"/>
      <c r="AH647" s="21"/>
      <c r="AI647" s="21"/>
      <c r="AJ647" s="21"/>
      <c r="AK647" s="21"/>
      <c r="AL647" s="21"/>
      <c r="AM647" s="21"/>
      <c r="AN647" s="21"/>
      <c r="AO647" s="21"/>
      <c r="AP647" s="21"/>
      <c r="AQ647" s="21"/>
      <c r="AR647" s="21"/>
    </row>
    <row r="648" spans="1:44" s="22" customFormat="1" ht="13" hidden="1">
      <c r="A648" s="3"/>
      <c r="B648" s="3"/>
      <c r="C648" s="3"/>
      <c r="D648" s="54"/>
      <c r="E648" s="3"/>
      <c r="F648" s="3"/>
      <c r="G648" s="3"/>
      <c r="H648" s="3"/>
      <c r="I648" s="3"/>
      <c r="J648" s="3"/>
      <c r="K648" s="3"/>
      <c r="L648" s="3"/>
      <c r="M648" s="3"/>
      <c r="N648" s="3"/>
      <c r="O648" s="3"/>
      <c r="P648" s="3"/>
      <c r="Q648" s="91">
        <f t="shared" si="117"/>
        <v>0</v>
      </c>
      <c r="R648" s="23"/>
      <c r="S648" s="23"/>
      <c r="T648" s="23"/>
      <c r="U648" s="23"/>
      <c r="V648" s="23"/>
      <c r="W648" s="23"/>
      <c r="X648" s="21"/>
      <c r="Y648" s="21"/>
      <c r="Z648" s="21"/>
      <c r="AA648" s="21"/>
      <c r="AB648" s="21"/>
      <c r="AC648" s="21"/>
      <c r="AD648" s="21"/>
      <c r="AE648" s="21"/>
      <c r="AF648" s="21"/>
      <c r="AG648" s="21"/>
      <c r="AH648" s="21"/>
      <c r="AI648" s="21"/>
      <c r="AJ648" s="21"/>
      <c r="AK648" s="21"/>
      <c r="AL648" s="21"/>
      <c r="AM648" s="21"/>
      <c r="AN648" s="21"/>
      <c r="AO648" s="21"/>
      <c r="AP648" s="21"/>
      <c r="AQ648" s="21"/>
      <c r="AR648" s="21"/>
    </row>
    <row r="649" spans="1:44" s="22" customFormat="1" ht="13" hidden="1">
      <c r="A649" s="3"/>
      <c r="B649" s="3"/>
      <c r="C649" s="3"/>
      <c r="D649" s="54"/>
      <c r="E649" s="3"/>
      <c r="F649" s="3"/>
      <c r="G649" s="3"/>
      <c r="H649" s="3"/>
      <c r="I649" s="3"/>
      <c r="J649" s="3"/>
      <c r="K649" s="3"/>
      <c r="L649" s="3"/>
      <c r="M649" s="3"/>
      <c r="N649" s="3"/>
      <c r="O649" s="3"/>
      <c r="P649" s="3"/>
      <c r="Q649" s="91">
        <f t="shared" si="117"/>
        <v>0</v>
      </c>
      <c r="R649" s="23"/>
      <c r="S649" s="23"/>
      <c r="T649" s="23"/>
      <c r="U649" s="23"/>
      <c r="V649" s="23"/>
      <c r="W649" s="23"/>
      <c r="X649" s="21"/>
      <c r="Y649" s="21"/>
      <c r="Z649" s="21"/>
      <c r="AA649" s="21"/>
      <c r="AB649" s="21"/>
      <c r="AC649" s="21"/>
      <c r="AD649" s="21"/>
      <c r="AE649" s="21"/>
      <c r="AF649" s="21"/>
      <c r="AG649" s="21"/>
      <c r="AH649" s="21"/>
      <c r="AI649" s="21"/>
      <c r="AJ649" s="21"/>
      <c r="AK649" s="21"/>
      <c r="AL649" s="21"/>
      <c r="AM649" s="21"/>
      <c r="AN649" s="21"/>
      <c r="AO649" s="21"/>
      <c r="AP649" s="21"/>
      <c r="AQ649" s="21"/>
      <c r="AR649" s="21"/>
    </row>
    <row r="650" spans="1:44" s="22" customFormat="1" ht="13" hidden="1">
      <c r="A650" s="3"/>
      <c r="B650" s="3"/>
      <c r="C650" s="3"/>
      <c r="D650" s="54"/>
      <c r="E650" s="3"/>
      <c r="F650" s="3"/>
      <c r="G650" s="3"/>
      <c r="H650" s="3"/>
      <c r="I650" s="3"/>
      <c r="J650" s="3"/>
      <c r="K650" s="3"/>
      <c r="L650" s="3"/>
      <c r="M650" s="3"/>
      <c r="N650" s="3"/>
      <c r="O650" s="3"/>
      <c r="P650" s="3"/>
      <c r="Q650" s="91">
        <f t="shared" si="117"/>
        <v>0</v>
      </c>
      <c r="R650" s="23"/>
      <c r="S650" s="23"/>
      <c r="T650" s="23"/>
      <c r="U650" s="23"/>
      <c r="V650" s="23"/>
      <c r="W650" s="23"/>
      <c r="X650" s="21"/>
      <c r="Y650" s="21"/>
      <c r="Z650" s="21"/>
      <c r="AA650" s="21"/>
      <c r="AB650" s="21"/>
      <c r="AC650" s="21"/>
      <c r="AD650" s="21"/>
      <c r="AE650" s="21"/>
      <c r="AF650" s="21"/>
      <c r="AG650" s="21"/>
      <c r="AH650" s="21"/>
      <c r="AI650" s="21"/>
      <c r="AJ650" s="21"/>
      <c r="AK650" s="21"/>
      <c r="AL650" s="21"/>
      <c r="AM650" s="21"/>
      <c r="AN650" s="21"/>
      <c r="AO650" s="21"/>
      <c r="AP650" s="21"/>
      <c r="AQ650" s="21"/>
      <c r="AR650" s="21"/>
    </row>
    <row r="651" spans="1:44" s="22" customFormat="1" ht="13" hidden="1">
      <c r="A651" s="3"/>
      <c r="B651" s="3"/>
      <c r="C651" s="3"/>
      <c r="D651" s="54"/>
      <c r="E651" s="3"/>
      <c r="F651" s="3"/>
      <c r="G651" s="3"/>
      <c r="H651" s="3"/>
      <c r="I651" s="3"/>
      <c r="J651" s="3"/>
      <c r="K651" s="3"/>
      <c r="L651" s="3"/>
      <c r="M651" s="3"/>
      <c r="N651" s="3"/>
      <c r="O651" s="3"/>
      <c r="P651" s="3"/>
      <c r="Q651" s="91">
        <f t="shared" si="117"/>
        <v>0</v>
      </c>
      <c r="R651" s="23"/>
      <c r="S651" s="23"/>
      <c r="T651" s="23"/>
      <c r="U651" s="23"/>
      <c r="V651" s="23"/>
      <c r="W651" s="23"/>
      <c r="X651" s="21"/>
      <c r="Y651" s="21"/>
      <c r="Z651" s="21"/>
      <c r="AA651" s="21"/>
      <c r="AB651" s="21"/>
      <c r="AC651" s="21"/>
      <c r="AD651" s="21"/>
      <c r="AE651" s="21"/>
      <c r="AF651" s="21"/>
      <c r="AG651" s="21"/>
      <c r="AH651" s="21"/>
      <c r="AI651" s="21"/>
      <c r="AJ651" s="21"/>
      <c r="AK651" s="21"/>
      <c r="AL651" s="21"/>
      <c r="AM651" s="21"/>
      <c r="AN651" s="21"/>
      <c r="AO651" s="21"/>
      <c r="AP651" s="21"/>
      <c r="AQ651" s="21"/>
      <c r="AR651" s="21"/>
    </row>
    <row r="652" spans="1:44" s="22" customFormat="1" ht="13" hidden="1">
      <c r="A652" s="3"/>
      <c r="B652" s="3"/>
      <c r="C652" s="3"/>
      <c r="D652" s="54"/>
      <c r="E652" s="3"/>
      <c r="F652" s="3"/>
      <c r="G652" s="3"/>
      <c r="H652" s="3"/>
      <c r="I652" s="3"/>
      <c r="J652" s="3"/>
      <c r="K652" s="3"/>
      <c r="L652" s="3"/>
      <c r="M652" s="3"/>
      <c r="N652" s="3"/>
      <c r="O652" s="3"/>
      <c r="P652" s="3"/>
      <c r="Q652" s="91">
        <f t="shared" si="117"/>
        <v>0</v>
      </c>
      <c r="R652" s="23"/>
      <c r="S652" s="23"/>
      <c r="T652" s="23"/>
      <c r="U652" s="23"/>
      <c r="V652" s="23"/>
      <c r="W652" s="23"/>
      <c r="X652" s="21"/>
      <c r="Y652" s="21"/>
      <c r="Z652" s="21"/>
      <c r="AA652" s="21"/>
      <c r="AB652" s="21"/>
      <c r="AC652" s="21"/>
      <c r="AD652" s="21"/>
      <c r="AE652" s="21"/>
      <c r="AF652" s="21"/>
      <c r="AG652" s="21"/>
      <c r="AH652" s="21"/>
      <c r="AI652" s="21"/>
      <c r="AJ652" s="21"/>
      <c r="AK652" s="21"/>
      <c r="AL652" s="21"/>
      <c r="AM652" s="21"/>
      <c r="AN652" s="21"/>
      <c r="AO652" s="21"/>
      <c r="AP652" s="21"/>
      <c r="AQ652" s="21"/>
      <c r="AR652" s="21"/>
    </row>
    <row r="653" spans="1:44" s="22" customFormat="1" ht="13" hidden="1">
      <c r="A653" s="3"/>
      <c r="B653" s="3"/>
      <c r="C653" s="3"/>
      <c r="D653" s="54"/>
      <c r="E653" s="3"/>
      <c r="F653" s="3"/>
      <c r="G653" s="3"/>
      <c r="H653" s="3"/>
      <c r="I653" s="3"/>
      <c r="J653" s="3"/>
      <c r="K653" s="3"/>
      <c r="L653" s="3"/>
      <c r="M653" s="3"/>
      <c r="N653" s="3"/>
      <c r="O653" s="3"/>
      <c r="P653" s="3"/>
      <c r="Q653" s="91">
        <f t="shared" si="117"/>
        <v>0</v>
      </c>
      <c r="R653" s="23"/>
      <c r="S653" s="23"/>
      <c r="T653" s="23"/>
      <c r="U653" s="23"/>
      <c r="V653" s="23"/>
      <c r="W653" s="23"/>
      <c r="X653" s="21"/>
      <c r="Y653" s="21"/>
      <c r="Z653" s="21"/>
      <c r="AA653" s="21"/>
      <c r="AB653" s="21"/>
      <c r="AC653" s="21"/>
      <c r="AD653" s="21"/>
      <c r="AE653" s="21"/>
      <c r="AF653" s="21"/>
      <c r="AG653" s="21"/>
      <c r="AH653" s="21"/>
      <c r="AI653" s="21"/>
      <c r="AJ653" s="21"/>
      <c r="AK653" s="21"/>
      <c r="AL653" s="21"/>
      <c r="AM653" s="21"/>
      <c r="AN653" s="21"/>
      <c r="AO653" s="21"/>
      <c r="AP653" s="21"/>
      <c r="AQ653" s="21"/>
      <c r="AR653" s="21"/>
    </row>
    <row r="654" spans="1:44" s="22" customFormat="1" ht="13" hidden="1">
      <c r="A654" s="3"/>
      <c r="B654" s="3"/>
      <c r="C654" s="3"/>
      <c r="D654" s="54"/>
      <c r="E654" s="3"/>
      <c r="F654" s="3"/>
      <c r="G654" s="3"/>
      <c r="H654" s="3"/>
      <c r="I654" s="3"/>
      <c r="J654" s="3"/>
      <c r="K654" s="3"/>
      <c r="L654" s="3"/>
      <c r="M654" s="3"/>
      <c r="N654" s="3"/>
      <c r="O654" s="3"/>
      <c r="P654" s="3"/>
      <c r="Q654" s="91">
        <f t="shared" si="117"/>
        <v>0</v>
      </c>
      <c r="R654" s="23"/>
      <c r="S654" s="23"/>
      <c r="T654" s="23"/>
      <c r="U654" s="23"/>
      <c r="V654" s="23"/>
      <c r="W654" s="23"/>
      <c r="X654" s="21"/>
      <c r="Y654" s="21"/>
      <c r="Z654" s="21"/>
      <c r="AA654" s="21"/>
      <c r="AB654" s="21"/>
      <c r="AC654" s="21"/>
      <c r="AD654" s="21"/>
      <c r="AE654" s="21"/>
      <c r="AF654" s="21"/>
      <c r="AG654" s="21"/>
      <c r="AH654" s="21"/>
      <c r="AI654" s="21"/>
      <c r="AJ654" s="21"/>
      <c r="AK654" s="21"/>
      <c r="AL654" s="21"/>
      <c r="AM654" s="21"/>
      <c r="AN654" s="21"/>
      <c r="AO654" s="21"/>
      <c r="AP654" s="21"/>
      <c r="AQ654" s="21"/>
      <c r="AR654" s="21"/>
    </row>
    <row r="655" spans="1:44" s="22" customFormat="1" ht="13" hidden="1">
      <c r="A655" s="3"/>
      <c r="B655" s="3"/>
      <c r="C655" s="3"/>
      <c r="D655" s="54"/>
      <c r="E655" s="3"/>
      <c r="F655" s="3"/>
      <c r="G655" s="3"/>
      <c r="H655" s="3"/>
      <c r="I655" s="3"/>
      <c r="J655" s="3"/>
      <c r="K655" s="3"/>
      <c r="L655" s="3"/>
      <c r="M655" s="3"/>
      <c r="N655" s="3"/>
      <c r="O655" s="3"/>
      <c r="P655" s="3"/>
      <c r="Q655" s="91">
        <f t="shared" si="117"/>
        <v>0</v>
      </c>
      <c r="R655" s="23"/>
      <c r="S655" s="23"/>
      <c r="T655" s="23"/>
      <c r="U655" s="23"/>
      <c r="V655" s="23"/>
      <c r="W655" s="23"/>
      <c r="X655" s="21"/>
      <c r="Y655" s="21"/>
      <c r="Z655" s="21"/>
      <c r="AA655" s="21"/>
      <c r="AB655" s="21"/>
      <c r="AC655" s="21"/>
      <c r="AD655" s="21"/>
      <c r="AE655" s="21"/>
      <c r="AF655" s="21"/>
      <c r="AG655" s="21"/>
      <c r="AH655" s="21"/>
      <c r="AI655" s="21"/>
      <c r="AJ655" s="21"/>
      <c r="AK655" s="21"/>
      <c r="AL655" s="21"/>
      <c r="AM655" s="21"/>
      <c r="AN655" s="21"/>
      <c r="AO655" s="21"/>
      <c r="AP655" s="21"/>
      <c r="AQ655" s="21"/>
      <c r="AR655" s="21"/>
    </row>
    <row r="656" spans="1:44" s="22" customFormat="1" ht="13" hidden="1">
      <c r="A656" s="3"/>
      <c r="B656" s="3"/>
      <c r="C656" s="3"/>
      <c r="D656" s="54"/>
      <c r="E656" s="3"/>
      <c r="F656" s="3"/>
      <c r="G656" s="3"/>
      <c r="H656" s="3"/>
      <c r="I656" s="3"/>
      <c r="J656" s="3"/>
      <c r="K656" s="3"/>
      <c r="L656" s="3"/>
      <c r="M656" s="3"/>
      <c r="N656" s="3"/>
      <c r="O656" s="3"/>
      <c r="P656" s="3"/>
      <c r="Q656" s="91">
        <f t="shared" si="117"/>
        <v>0</v>
      </c>
      <c r="R656" s="23"/>
      <c r="S656" s="23"/>
      <c r="T656" s="23"/>
      <c r="U656" s="23"/>
      <c r="V656" s="23"/>
      <c r="W656" s="23"/>
      <c r="X656" s="21"/>
      <c r="Y656" s="21"/>
      <c r="Z656" s="21"/>
      <c r="AA656" s="21"/>
      <c r="AB656" s="21"/>
      <c r="AC656" s="21"/>
      <c r="AD656" s="21"/>
      <c r="AE656" s="21"/>
      <c r="AF656" s="21"/>
      <c r="AG656" s="21"/>
      <c r="AH656" s="21"/>
      <c r="AI656" s="21"/>
      <c r="AJ656" s="21"/>
      <c r="AK656" s="21"/>
      <c r="AL656" s="21"/>
      <c r="AM656" s="21"/>
      <c r="AN656" s="21"/>
      <c r="AO656" s="21"/>
      <c r="AP656" s="21"/>
      <c r="AQ656" s="21"/>
      <c r="AR656" s="21"/>
    </row>
    <row r="657" spans="1:44" s="22" customFormat="1" ht="13" hidden="1">
      <c r="A657" s="3"/>
      <c r="B657" s="3"/>
      <c r="C657" s="3"/>
      <c r="D657" s="54"/>
      <c r="E657" s="3"/>
      <c r="F657" s="3"/>
      <c r="G657" s="3"/>
      <c r="H657" s="3"/>
      <c r="I657" s="3"/>
      <c r="J657" s="3"/>
      <c r="K657" s="3"/>
      <c r="L657" s="3"/>
      <c r="M657" s="3"/>
      <c r="N657" s="3"/>
      <c r="O657" s="3"/>
      <c r="P657" s="3"/>
      <c r="Q657" s="91">
        <f t="shared" si="117"/>
        <v>0</v>
      </c>
      <c r="R657" s="23"/>
      <c r="S657" s="23"/>
      <c r="T657" s="23"/>
      <c r="U657" s="23"/>
      <c r="V657" s="23"/>
      <c r="W657" s="23"/>
      <c r="X657" s="21"/>
      <c r="Y657" s="21"/>
      <c r="Z657" s="21"/>
      <c r="AA657" s="21"/>
      <c r="AB657" s="21"/>
      <c r="AC657" s="21"/>
      <c r="AD657" s="21"/>
      <c r="AE657" s="21"/>
      <c r="AF657" s="21"/>
      <c r="AG657" s="21"/>
      <c r="AH657" s="21"/>
      <c r="AI657" s="21"/>
      <c r="AJ657" s="21"/>
      <c r="AK657" s="21"/>
      <c r="AL657" s="21"/>
      <c r="AM657" s="21"/>
      <c r="AN657" s="21"/>
      <c r="AO657" s="21"/>
      <c r="AP657" s="21"/>
      <c r="AQ657" s="21"/>
      <c r="AR657" s="21"/>
    </row>
    <row r="658" spans="1:44" s="22" customFormat="1" ht="13" hidden="1">
      <c r="A658" s="3"/>
      <c r="B658" s="3"/>
      <c r="C658" s="3"/>
      <c r="D658" s="54"/>
      <c r="E658" s="3"/>
      <c r="F658" s="3"/>
      <c r="G658" s="3"/>
      <c r="H658" s="3"/>
      <c r="I658" s="3"/>
      <c r="J658" s="3"/>
      <c r="K658" s="3"/>
      <c r="L658" s="3"/>
      <c r="M658" s="3"/>
      <c r="N658" s="3"/>
      <c r="O658" s="3"/>
      <c r="P658" s="3"/>
      <c r="Q658" s="91">
        <f t="shared" ref="Q658:Q681" si="118">+P658</f>
        <v>0</v>
      </c>
      <c r="R658" s="23"/>
      <c r="S658" s="23"/>
      <c r="T658" s="23"/>
      <c r="U658" s="23"/>
      <c r="V658" s="23"/>
      <c r="W658" s="23"/>
      <c r="X658" s="21"/>
      <c r="Y658" s="21"/>
      <c r="Z658" s="21"/>
      <c r="AA658" s="21"/>
      <c r="AB658" s="21"/>
      <c r="AC658" s="21"/>
      <c r="AD658" s="21"/>
      <c r="AE658" s="21"/>
      <c r="AF658" s="21"/>
      <c r="AG658" s="21"/>
      <c r="AH658" s="21"/>
      <c r="AI658" s="21"/>
      <c r="AJ658" s="21"/>
      <c r="AK658" s="21"/>
      <c r="AL658" s="21"/>
      <c r="AM658" s="21"/>
      <c r="AN658" s="21"/>
      <c r="AO658" s="21"/>
      <c r="AP658" s="21"/>
      <c r="AQ658" s="21"/>
      <c r="AR658" s="21"/>
    </row>
    <row r="659" spans="1:44" s="22" customFormat="1" ht="13" hidden="1">
      <c r="A659" s="3"/>
      <c r="B659" s="3"/>
      <c r="C659" s="3"/>
      <c r="D659" s="54"/>
      <c r="E659" s="3"/>
      <c r="F659" s="3"/>
      <c r="G659" s="3"/>
      <c r="H659" s="3"/>
      <c r="I659" s="3"/>
      <c r="J659" s="3"/>
      <c r="K659" s="3"/>
      <c r="L659" s="3"/>
      <c r="M659" s="3"/>
      <c r="N659" s="3"/>
      <c r="O659" s="3"/>
      <c r="P659" s="3"/>
      <c r="Q659" s="91">
        <f t="shared" si="118"/>
        <v>0</v>
      </c>
      <c r="R659" s="23"/>
      <c r="S659" s="23"/>
      <c r="T659" s="23"/>
      <c r="U659" s="23"/>
      <c r="V659" s="23"/>
      <c r="W659" s="23"/>
      <c r="X659" s="21"/>
      <c r="Y659" s="21"/>
      <c r="Z659" s="21"/>
      <c r="AA659" s="21"/>
      <c r="AB659" s="21"/>
      <c r="AC659" s="21"/>
      <c r="AD659" s="21"/>
      <c r="AE659" s="21"/>
      <c r="AF659" s="21"/>
      <c r="AG659" s="21"/>
      <c r="AH659" s="21"/>
      <c r="AI659" s="21"/>
      <c r="AJ659" s="21"/>
      <c r="AK659" s="21"/>
      <c r="AL659" s="21"/>
      <c r="AM659" s="21"/>
      <c r="AN659" s="21"/>
      <c r="AO659" s="21"/>
      <c r="AP659" s="21"/>
      <c r="AQ659" s="21"/>
      <c r="AR659" s="21"/>
    </row>
    <row r="660" spans="1:44" s="22" customFormat="1" ht="13" hidden="1">
      <c r="A660" s="3"/>
      <c r="B660" s="3"/>
      <c r="C660" s="3"/>
      <c r="D660" s="54"/>
      <c r="E660" s="3"/>
      <c r="F660" s="3"/>
      <c r="G660" s="3"/>
      <c r="H660" s="3"/>
      <c r="I660" s="3"/>
      <c r="J660" s="3"/>
      <c r="K660" s="3"/>
      <c r="L660" s="3"/>
      <c r="M660" s="3"/>
      <c r="N660" s="3"/>
      <c r="O660" s="3"/>
      <c r="P660" s="3"/>
      <c r="Q660" s="91">
        <f t="shared" si="118"/>
        <v>0</v>
      </c>
      <c r="R660" s="23"/>
      <c r="S660" s="23"/>
      <c r="T660" s="23"/>
      <c r="U660" s="23"/>
      <c r="V660" s="23"/>
      <c r="W660" s="23"/>
      <c r="X660" s="21"/>
      <c r="Y660" s="21"/>
      <c r="Z660" s="21"/>
      <c r="AA660" s="21"/>
      <c r="AB660" s="21"/>
      <c r="AC660" s="21"/>
      <c r="AD660" s="21"/>
      <c r="AE660" s="21"/>
      <c r="AF660" s="21"/>
      <c r="AG660" s="21"/>
      <c r="AH660" s="21"/>
      <c r="AI660" s="21"/>
      <c r="AJ660" s="21"/>
      <c r="AK660" s="21"/>
      <c r="AL660" s="21"/>
      <c r="AM660" s="21"/>
      <c r="AN660" s="21"/>
      <c r="AO660" s="21"/>
      <c r="AP660" s="21"/>
      <c r="AQ660" s="21"/>
      <c r="AR660" s="21"/>
    </row>
    <row r="661" spans="1:44" s="22" customFormat="1" ht="13" hidden="1">
      <c r="A661" s="3"/>
      <c r="B661" s="3"/>
      <c r="C661" s="3"/>
      <c r="D661" s="54"/>
      <c r="E661" s="3"/>
      <c r="F661" s="3"/>
      <c r="G661" s="3"/>
      <c r="H661" s="3"/>
      <c r="I661" s="3"/>
      <c r="J661" s="3"/>
      <c r="K661" s="3"/>
      <c r="L661" s="3"/>
      <c r="M661" s="3"/>
      <c r="N661" s="3"/>
      <c r="O661" s="3"/>
      <c r="P661" s="3"/>
      <c r="Q661" s="91">
        <f t="shared" si="118"/>
        <v>0</v>
      </c>
      <c r="R661" s="23"/>
      <c r="S661" s="23"/>
      <c r="T661" s="23"/>
      <c r="U661" s="23"/>
      <c r="V661" s="23"/>
      <c r="W661" s="23"/>
      <c r="X661" s="21"/>
      <c r="Y661" s="21"/>
      <c r="Z661" s="21"/>
      <c r="AA661" s="21"/>
      <c r="AB661" s="21"/>
      <c r="AC661" s="21"/>
      <c r="AD661" s="21"/>
      <c r="AE661" s="21"/>
      <c r="AF661" s="21"/>
      <c r="AG661" s="21"/>
      <c r="AH661" s="21"/>
      <c r="AI661" s="21"/>
      <c r="AJ661" s="21"/>
      <c r="AK661" s="21"/>
      <c r="AL661" s="21"/>
      <c r="AM661" s="21"/>
      <c r="AN661" s="21"/>
      <c r="AO661" s="21"/>
      <c r="AP661" s="21"/>
      <c r="AQ661" s="21"/>
      <c r="AR661" s="21"/>
    </row>
    <row r="662" spans="1:44" s="22" customFormat="1" ht="13" hidden="1">
      <c r="A662" s="3"/>
      <c r="B662" s="3"/>
      <c r="C662" s="3"/>
      <c r="D662" s="54"/>
      <c r="E662" s="3"/>
      <c r="F662" s="3"/>
      <c r="G662" s="3"/>
      <c r="H662" s="3"/>
      <c r="I662" s="3"/>
      <c r="J662" s="3"/>
      <c r="K662" s="3"/>
      <c r="L662" s="3"/>
      <c r="M662" s="3"/>
      <c r="N662" s="3"/>
      <c r="O662" s="3"/>
      <c r="P662" s="3"/>
      <c r="Q662" s="91">
        <f t="shared" si="118"/>
        <v>0</v>
      </c>
      <c r="R662" s="23"/>
      <c r="S662" s="23"/>
      <c r="T662" s="23"/>
      <c r="U662" s="23"/>
      <c r="V662" s="23"/>
      <c r="W662" s="23"/>
      <c r="X662" s="21"/>
      <c r="Y662" s="21"/>
      <c r="Z662" s="21"/>
      <c r="AA662" s="21"/>
      <c r="AB662" s="21"/>
      <c r="AC662" s="21"/>
      <c r="AD662" s="21"/>
      <c r="AE662" s="21"/>
      <c r="AF662" s="21"/>
      <c r="AG662" s="21"/>
      <c r="AH662" s="21"/>
      <c r="AI662" s="21"/>
      <c r="AJ662" s="21"/>
      <c r="AK662" s="21"/>
      <c r="AL662" s="21"/>
      <c r="AM662" s="21"/>
      <c r="AN662" s="21"/>
      <c r="AO662" s="21"/>
      <c r="AP662" s="21"/>
      <c r="AQ662" s="21"/>
      <c r="AR662" s="21"/>
    </row>
    <row r="663" spans="1:44" s="22" customFormat="1" ht="13" hidden="1">
      <c r="A663" s="3"/>
      <c r="B663" s="3"/>
      <c r="C663" s="3"/>
      <c r="D663" s="54"/>
      <c r="E663" s="3"/>
      <c r="F663" s="3"/>
      <c r="G663" s="3"/>
      <c r="H663" s="3"/>
      <c r="I663" s="3"/>
      <c r="J663" s="3"/>
      <c r="K663" s="3"/>
      <c r="L663" s="3"/>
      <c r="M663" s="3"/>
      <c r="N663" s="3"/>
      <c r="O663" s="3"/>
      <c r="P663" s="3"/>
      <c r="Q663" s="91">
        <f t="shared" si="118"/>
        <v>0</v>
      </c>
      <c r="R663" s="23"/>
      <c r="S663" s="23"/>
      <c r="T663" s="23"/>
      <c r="U663" s="23"/>
      <c r="V663" s="23"/>
      <c r="W663" s="23"/>
      <c r="X663" s="21"/>
      <c r="Y663" s="21"/>
      <c r="Z663" s="21"/>
      <c r="AA663" s="21"/>
      <c r="AB663" s="21"/>
      <c r="AC663" s="21"/>
      <c r="AD663" s="21"/>
      <c r="AE663" s="21"/>
      <c r="AF663" s="21"/>
      <c r="AG663" s="21"/>
      <c r="AH663" s="21"/>
      <c r="AI663" s="21"/>
      <c r="AJ663" s="21"/>
      <c r="AK663" s="21"/>
      <c r="AL663" s="21"/>
      <c r="AM663" s="21"/>
      <c r="AN663" s="21"/>
      <c r="AO663" s="21"/>
      <c r="AP663" s="21"/>
      <c r="AQ663" s="21"/>
      <c r="AR663" s="21"/>
    </row>
    <row r="664" spans="1:44" s="22" customFormat="1" ht="13" hidden="1">
      <c r="A664" s="3"/>
      <c r="B664" s="3"/>
      <c r="C664" s="3"/>
      <c r="D664" s="54"/>
      <c r="E664" s="3"/>
      <c r="F664" s="3"/>
      <c r="G664" s="3"/>
      <c r="H664" s="3"/>
      <c r="I664" s="3"/>
      <c r="J664" s="3"/>
      <c r="K664" s="3"/>
      <c r="L664" s="3"/>
      <c r="M664" s="3"/>
      <c r="N664" s="3"/>
      <c r="O664" s="3"/>
      <c r="P664" s="3"/>
      <c r="Q664" s="91">
        <f t="shared" si="118"/>
        <v>0</v>
      </c>
      <c r="R664" s="23"/>
      <c r="S664" s="23"/>
      <c r="T664" s="23"/>
      <c r="U664" s="23"/>
      <c r="V664" s="23"/>
      <c r="W664" s="23"/>
      <c r="X664" s="21"/>
      <c r="Y664" s="21"/>
      <c r="Z664" s="21"/>
      <c r="AA664" s="21"/>
      <c r="AB664" s="21"/>
      <c r="AC664" s="21"/>
      <c r="AD664" s="21"/>
      <c r="AE664" s="21"/>
      <c r="AF664" s="21"/>
      <c r="AG664" s="21"/>
      <c r="AH664" s="21"/>
      <c r="AI664" s="21"/>
      <c r="AJ664" s="21"/>
      <c r="AK664" s="21"/>
      <c r="AL664" s="21"/>
      <c r="AM664" s="21"/>
      <c r="AN664" s="21"/>
      <c r="AO664" s="21"/>
      <c r="AP664" s="21"/>
      <c r="AQ664" s="21"/>
      <c r="AR664" s="21"/>
    </row>
    <row r="665" spans="1:44" s="22" customFormat="1" ht="13" hidden="1">
      <c r="A665" s="3"/>
      <c r="B665" s="3"/>
      <c r="C665" s="3"/>
      <c r="D665" s="54"/>
      <c r="E665" s="3"/>
      <c r="F665" s="3"/>
      <c r="G665" s="3"/>
      <c r="H665" s="3"/>
      <c r="I665" s="3"/>
      <c r="J665" s="3"/>
      <c r="K665" s="3"/>
      <c r="L665" s="3"/>
      <c r="M665" s="3"/>
      <c r="N665" s="3"/>
      <c r="O665" s="3"/>
      <c r="P665" s="3"/>
      <c r="Q665" s="91">
        <f t="shared" si="118"/>
        <v>0</v>
      </c>
      <c r="R665" s="23"/>
      <c r="S665" s="23"/>
      <c r="T665" s="23"/>
      <c r="U665" s="23"/>
      <c r="V665" s="23"/>
      <c r="W665" s="23"/>
      <c r="X665" s="21"/>
      <c r="Y665" s="21"/>
      <c r="Z665" s="21"/>
      <c r="AA665" s="21"/>
      <c r="AB665" s="21"/>
      <c r="AC665" s="21"/>
      <c r="AD665" s="21"/>
      <c r="AE665" s="21"/>
      <c r="AF665" s="21"/>
      <c r="AG665" s="21"/>
      <c r="AH665" s="21"/>
      <c r="AI665" s="21"/>
      <c r="AJ665" s="21"/>
      <c r="AK665" s="21"/>
      <c r="AL665" s="21"/>
      <c r="AM665" s="21"/>
      <c r="AN665" s="21"/>
      <c r="AO665" s="21"/>
      <c r="AP665" s="21"/>
      <c r="AQ665" s="21"/>
      <c r="AR665" s="21"/>
    </row>
    <row r="666" spans="1:44" s="22" customFormat="1" ht="13" hidden="1">
      <c r="A666" s="3"/>
      <c r="B666" s="3"/>
      <c r="C666" s="3"/>
      <c r="D666" s="54"/>
      <c r="E666" s="3"/>
      <c r="F666" s="3"/>
      <c r="G666" s="3"/>
      <c r="H666" s="3"/>
      <c r="I666" s="3"/>
      <c r="J666" s="3"/>
      <c r="K666" s="3"/>
      <c r="L666" s="3"/>
      <c r="M666" s="3"/>
      <c r="N666" s="3"/>
      <c r="O666" s="3"/>
      <c r="P666" s="3"/>
      <c r="Q666" s="91">
        <f t="shared" si="118"/>
        <v>0</v>
      </c>
      <c r="R666" s="23"/>
      <c r="S666" s="23"/>
      <c r="T666" s="23"/>
      <c r="U666" s="23"/>
      <c r="V666" s="23"/>
      <c r="W666" s="23"/>
      <c r="X666" s="21"/>
      <c r="Y666" s="21"/>
      <c r="Z666" s="21"/>
      <c r="AA666" s="21"/>
      <c r="AB666" s="21"/>
      <c r="AC666" s="21"/>
      <c r="AD666" s="21"/>
      <c r="AE666" s="21"/>
      <c r="AF666" s="21"/>
      <c r="AG666" s="21"/>
      <c r="AH666" s="21"/>
      <c r="AI666" s="21"/>
      <c r="AJ666" s="21"/>
      <c r="AK666" s="21"/>
      <c r="AL666" s="21"/>
      <c r="AM666" s="21"/>
      <c r="AN666" s="21"/>
      <c r="AO666" s="21"/>
      <c r="AP666" s="21"/>
      <c r="AQ666" s="21"/>
      <c r="AR666" s="21"/>
    </row>
    <row r="667" spans="1:44" s="22" customFormat="1" ht="13" hidden="1">
      <c r="A667" s="3"/>
      <c r="B667" s="3"/>
      <c r="C667" s="3"/>
      <c r="D667" s="54"/>
      <c r="E667" s="3"/>
      <c r="F667" s="3"/>
      <c r="G667" s="3"/>
      <c r="H667" s="3"/>
      <c r="I667" s="3"/>
      <c r="J667" s="3"/>
      <c r="K667" s="3"/>
      <c r="L667" s="3"/>
      <c r="M667" s="3"/>
      <c r="N667" s="3"/>
      <c r="O667" s="3"/>
      <c r="P667" s="3"/>
      <c r="Q667" s="91">
        <f t="shared" si="118"/>
        <v>0</v>
      </c>
      <c r="R667" s="23"/>
      <c r="S667" s="23"/>
      <c r="T667" s="23"/>
      <c r="U667" s="23"/>
      <c r="V667" s="23"/>
      <c r="W667" s="23"/>
      <c r="X667" s="21"/>
      <c r="Y667" s="21"/>
      <c r="Z667" s="21"/>
      <c r="AA667" s="21"/>
      <c r="AB667" s="21"/>
      <c r="AC667" s="21"/>
      <c r="AD667" s="21"/>
      <c r="AE667" s="21"/>
      <c r="AF667" s="21"/>
      <c r="AG667" s="21"/>
      <c r="AH667" s="21"/>
      <c r="AI667" s="21"/>
      <c r="AJ667" s="21"/>
      <c r="AK667" s="21"/>
      <c r="AL667" s="21"/>
      <c r="AM667" s="21"/>
      <c r="AN667" s="21"/>
      <c r="AO667" s="21"/>
      <c r="AP667" s="21"/>
      <c r="AQ667" s="21"/>
      <c r="AR667" s="21"/>
    </row>
    <row r="668" spans="1:44" s="22" customFormat="1" ht="13" hidden="1">
      <c r="A668" s="3"/>
      <c r="B668" s="3"/>
      <c r="C668" s="3"/>
      <c r="D668" s="54"/>
      <c r="E668" s="3"/>
      <c r="F668" s="3"/>
      <c r="G668" s="3"/>
      <c r="H668" s="3"/>
      <c r="I668" s="3"/>
      <c r="J668" s="3"/>
      <c r="K668" s="3"/>
      <c r="L668" s="3"/>
      <c r="M668" s="3"/>
      <c r="N668" s="3"/>
      <c r="O668" s="3"/>
      <c r="P668" s="3"/>
      <c r="Q668" s="91">
        <f t="shared" si="118"/>
        <v>0</v>
      </c>
      <c r="R668" s="23"/>
      <c r="S668" s="23"/>
      <c r="T668" s="23"/>
      <c r="U668" s="23"/>
      <c r="V668" s="23"/>
      <c r="W668" s="23"/>
      <c r="X668" s="21"/>
      <c r="Y668" s="21"/>
      <c r="Z668" s="21"/>
      <c r="AA668" s="21"/>
      <c r="AB668" s="21"/>
      <c r="AC668" s="21"/>
      <c r="AD668" s="21"/>
      <c r="AE668" s="21"/>
      <c r="AF668" s="21"/>
      <c r="AG668" s="21"/>
      <c r="AH668" s="21"/>
      <c r="AI668" s="21"/>
      <c r="AJ668" s="21"/>
      <c r="AK668" s="21"/>
      <c r="AL668" s="21"/>
      <c r="AM668" s="21"/>
      <c r="AN668" s="21"/>
      <c r="AO668" s="21"/>
      <c r="AP668" s="21"/>
      <c r="AQ668" s="21"/>
      <c r="AR668" s="21"/>
    </row>
    <row r="669" spans="1:44" s="22" customFormat="1" ht="13" hidden="1">
      <c r="A669" s="3"/>
      <c r="B669" s="3"/>
      <c r="C669" s="3"/>
      <c r="D669" s="54"/>
      <c r="E669" s="3"/>
      <c r="F669" s="3"/>
      <c r="G669" s="3"/>
      <c r="H669" s="3"/>
      <c r="I669" s="3"/>
      <c r="J669" s="3"/>
      <c r="K669" s="3"/>
      <c r="L669" s="3"/>
      <c r="M669" s="3"/>
      <c r="N669" s="3"/>
      <c r="O669" s="3"/>
      <c r="P669" s="3"/>
      <c r="Q669" s="91">
        <f t="shared" si="118"/>
        <v>0</v>
      </c>
      <c r="R669" s="23"/>
      <c r="S669" s="23"/>
      <c r="T669" s="23"/>
      <c r="U669" s="23"/>
      <c r="V669" s="23"/>
      <c r="W669" s="23"/>
      <c r="X669" s="21"/>
      <c r="Y669" s="21"/>
      <c r="Z669" s="21"/>
      <c r="AA669" s="21"/>
      <c r="AB669" s="21"/>
      <c r="AC669" s="21"/>
      <c r="AD669" s="21"/>
      <c r="AE669" s="21"/>
      <c r="AF669" s="21"/>
      <c r="AG669" s="21"/>
      <c r="AH669" s="21"/>
      <c r="AI669" s="21"/>
      <c r="AJ669" s="21"/>
      <c r="AK669" s="21"/>
      <c r="AL669" s="21"/>
      <c r="AM669" s="21"/>
      <c r="AN669" s="21"/>
      <c r="AO669" s="21"/>
      <c r="AP669" s="21"/>
      <c r="AQ669" s="21"/>
      <c r="AR669" s="21"/>
    </row>
    <row r="670" spans="1:44" s="22" customFormat="1" ht="13" hidden="1">
      <c r="A670" s="3"/>
      <c r="B670" s="3"/>
      <c r="C670" s="3"/>
      <c r="D670" s="54"/>
      <c r="E670" s="3"/>
      <c r="F670" s="3"/>
      <c r="G670" s="3"/>
      <c r="H670" s="3"/>
      <c r="I670" s="3"/>
      <c r="J670" s="3"/>
      <c r="K670" s="3"/>
      <c r="L670" s="3"/>
      <c r="M670" s="3"/>
      <c r="N670" s="3"/>
      <c r="O670" s="3"/>
      <c r="P670" s="3"/>
      <c r="Q670" s="91">
        <f t="shared" si="118"/>
        <v>0</v>
      </c>
      <c r="R670" s="23"/>
      <c r="S670" s="23"/>
      <c r="T670" s="23"/>
      <c r="U670" s="23"/>
      <c r="V670" s="23"/>
      <c r="W670" s="23"/>
      <c r="X670" s="21"/>
      <c r="Y670" s="21"/>
      <c r="Z670" s="21"/>
      <c r="AA670" s="21"/>
      <c r="AB670" s="21"/>
      <c r="AC670" s="21"/>
      <c r="AD670" s="21"/>
      <c r="AE670" s="21"/>
      <c r="AF670" s="21"/>
      <c r="AG670" s="21"/>
      <c r="AH670" s="21"/>
      <c r="AI670" s="21"/>
      <c r="AJ670" s="21"/>
      <c r="AK670" s="21"/>
      <c r="AL670" s="21"/>
      <c r="AM670" s="21"/>
      <c r="AN670" s="21"/>
      <c r="AO670" s="21"/>
      <c r="AP670" s="21"/>
      <c r="AQ670" s="21"/>
      <c r="AR670" s="21"/>
    </row>
    <row r="671" spans="1:44" s="22" customFormat="1" ht="13" hidden="1">
      <c r="A671" s="3"/>
      <c r="B671" s="3"/>
      <c r="C671" s="3"/>
      <c r="D671" s="54"/>
      <c r="E671" s="3"/>
      <c r="F671" s="3"/>
      <c r="G671" s="3"/>
      <c r="H671" s="3"/>
      <c r="I671" s="3"/>
      <c r="J671" s="3"/>
      <c r="K671" s="3"/>
      <c r="L671" s="3"/>
      <c r="M671" s="3"/>
      <c r="N671" s="3"/>
      <c r="O671" s="3"/>
      <c r="P671" s="3"/>
      <c r="Q671" s="91">
        <f t="shared" si="118"/>
        <v>0</v>
      </c>
      <c r="R671" s="23"/>
      <c r="S671" s="23"/>
      <c r="T671" s="23"/>
      <c r="U671" s="23"/>
      <c r="V671" s="23"/>
      <c r="W671" s="23"/>
      <c r="X671" s="21"/>
      <c r="Y671" s="21"/>
      <c r="Z671" s="21"/>
      <c r="AA671" s="21"/>
      <c r="AB671" s="21"/>
      <c r="AC671" s="21"/>
      <c r="AD671" s="21"/>
      <c r="AE671" s="21"/>
      <c r="AF671" s="21"/>
      <c r="AG671" s="21"/>
      <c r="AH671" s="21"/>
      <c r="AI671" s="21"/>
      <c r="AJ671" s="21"/>
      <c r="AK671" s="21"/>
      <c r="AL671" s="21"/>
      <c r="AM671" s="21"/>
      <c r="AN671" s="21"/>
      <c r="AO671" s="21"/>
      <c r="AP671" s="21"/>
      <c r="AQ671" s="21"/>
      <c r="AR671" s="21"/>
    </row>
    <row r="672" spans="1:44" s="22" customFormat="1" ht="13" hidden="1">
      <c r="A672" s="3"/>
      <c r="B672" s="3"/>
      <c r="C672" s="3"/>
      <c r="D672" s="54"/>
      <c r="E672" s="3"/>
      <c r="F672" s="3"/>
      <c r="G672" s="3"/>
      <c r="H672" s="3"/>
      <c r="I672" s="3"/>
      <c r="J672" s="3"/>
      <c r="K672" s="3"/>
      <c r="L672" s="3"/>
      <c r="M672" s="3"/>
      <c r="N672" s="3"/>
      <c r="O672" s="3"/>
      <c r="P672" s="3"/>
      <c r="Q672" s="91">
        <f t="shared" si="118"/>
        <v>0</v>
      </c>
      <c r="R672" s="23"/>
      <c r="S672" s="23"/>
      <c r="T672" s="23"/>
      <c r="U672" s="23"/>
      <c r="V672" s="23"/>
      <c r="W672" s="23"/>
      <c r="X672" s="21"/>
      <c r="Y672" s="21"/>
      <c r="Z672" s="21"/>
      <c r="AA672" s="21"/>
      <c r="AB672" s="21"/>
      <c r="AC672" s="21"/>
      <c r="AD672" s="21"/>
      <c r="AE672" s="21"/>
      <c r="AF672" s="21"/>
      <c r="AG672" s="21"/>
      <c r="AH672" s="21"/>
      <c r="AI672" s="21"/>
      <c r="AJ672" s="21"/>
      <c r="AK672" s="21"/>
      <c r="AL672" s="21"/>
      <c r="AM672" s="21"/>
      <c r="AN672" s="21"/>
      <c r="AO672" s="21"/>
      <c r="AP672" s="21"/>
      <c r="AQ672" s="21"/>
      <c r="AR672" s="21"/>
    </row>
    <row r="673" spans="1:44" s="22" customFormat="1" ht="13" hidden="1">
      <c r="A673" s="3"/>
      <c r="B673" s="3"/>
      <c r="C673" s="3"/>
      <c r="D673" s="54"/>
      <c r="E673" s="3"/>
      <c r="F673" s="3"/>
      <c r="G673" s="3"/>
      <c r="H673" s="3"/>
      <c r="I673" s="3"/>
      <c r="J673" s="3"/>
      <c r="K673" s="3"/>
      <c r="L673" s="3"/>
      <c r="M673" s="3"/>
      <c r="N673" s="3"/>
      <c r="O673" s="3"/>
      <c r="P673" s="3"/>
      <c r="Q673" s="91">
        <f t="shared" si="118"/>
        <v>0</v>
      </c>
      <c r="R673" s="23"/>
      <c r="S673" s="23"/>
      <c r="T673" s="23"/>
      <c r="U673" s="23"/>
      <c r="V673" s="23"/>
      <c r="W673" s="23"/>
      <c r="X673" s="21"/>
      <c r="Y673" s="21"/>
      <c r="Z673" s="21"/>
      <c r="AA673" s="21"/>
      <c r="AB673" s="21"/>
      <c r="AC673" s="21"/>
      <c r="AD673" s="21"/>
      <c r="AE673" s="21"/>
      <c r="AF673" s="21"/>
      <c r="AG673" s="21"/>
      <c r="AH673" s="21"/>
      <c r="AI673" s="21"/>
      <c r="AJ673" s="21"/>
      <c r="AK673" s="21"/>
      <c r="AL673" s="21"/>
      <c r="AM673" s="21"/>
      <c r="AN673" s="21"/>
      <c r="AO673" s="21"/>
      <c r="AP673" s="21"/>
      <c r="AQ673" s="21"/>
      <c r="AR673" s="21"/>
    </row>
    <row r="674" spans="1:44" s="22" customFormat="1" ht="13" hidden="1">
      <c r="A674" s="3"/>
      <c r="B674" s="3"/>
      <c r="C674" s="3"/>
      <c r="D674" s="54"/>
      <c r="E674" s="3"/>
      <c r="F674" s="3"/>
      <c r="G674" s="3"/>
      <c r="H674" s="3"/>
      <c r="I674" s="3"/>
      <c r="J674" s="3"/>
      <c r="K674" s="3"/>
      <c r="L674" s="3"/>
      <c r="M674" s="3"/>
      <c r="N674" s="3"/>
      <c r="O674" s="3"/>
      <c r="P674" s="3"/>
      <c r="Q674" s="91">
        <f t="shared" si="118"/>
        <v>0</v>
      </c>
      <c r="R674" s="23"/>
      <c r="S674" s="23"/>
      <c r="T674" s="23"/>
      <c r="U674" s="23"/>
      <c r="V674" s="23"/>
      <c r="W674" s="23"/>
      <c r="X674" s="21"/>
      <c r="Y674" s="21"/>
      <c r="Z674" s="21"/>
      <c r="AA674" s="21"/>
      <c r="AB674" s="21"/>
      <c r="AC674" s="21"/>
      <c r="AD674" s="21"/>
      <c r="AE674" s="21"/>
      <c r="AF674" s="21"/>
      <c r="AG674" s="21"/>
      <c r="AH674" s="21"/>
      <c r="AI674" s="21"/>
      <c r="AJ674" s="21"/>
      <c r="AK674" s="21"/>
      <c r="AL674" s="21"/>
      <c r="AM674" s="21"/>
      <c r="AN674" s="21"/>
      <c r="AO674" s="21"/>
      <c r="AP674" s="21"/>
      <c r="AQ674" s="21"/>
      <c r="AR674" s="21"/>
    </row>
    <row r="675" spans="1:44" s="22" customFormat="1" ht="13" hidden="1">
      <c r="A675" s="3"/>
      <c r="B675" s="3"/>
      <c r="C675" s="3"/>
      <c r="D675" s="54"/>
      <c r="E675" s="3"/>
      <c r="F675" s="3"/>
      <c r="G675" s="3"/>
      <c r="H675" s="3"/>
      <c r="I675" s="3"/>
      <c r="J675" s="3"/>
      <c r="K675" s="3"/>
      <c r="L675" s="3"/>
      <c r="M675" s="3"/>
      <c r="N675" s="3"/>
      <c r="O675" s="3"/>
      <c r="P675" s="3"/>
      <c r="Q675" s="91">
        <f t="shared" si="118"/>
        <v>0</v>
      </c>
      <c r="R675" s="23"/>
      <c r="S675" s="23"/>
      <c r="T675" s="23"/>
      <c r="U675" s="23"/>
      <c r="V675" s="23"/>
      <c r="W675" s="23"/>
      <c r="X675" s="21"/>
      <c r="Y675" s="21"/>
      <c r="Z675" s="21"/>
      <c r="AA675" s="21"/>
      <c r="AB675" s="21"/>
      <c r="AC675" s="21"/>
      <c r="AD675" s="21"/>
      <c r="AE675" s="21"/>
      <c r="AF675" s="21"/>
      <c r="AG675" s="21"/>
      <c r="AH675" s="21"/>
      <c r="AI675" s="21"/>
      <c r="AJ675" s="21"/>
      <c r="AK675" s="21"/>
      <c r="AL675" s="21"/>
      <c r="AM675" s="21"/>
      <c r="AN675" s="21"/>
      <c r="AO675" s="21"/>
      <c r="AP675" s="21"/>
      <c r="AQ675" s="21"/>
      <c r="AR675" s="21"/>
    </row>
    <row r="676" spans="1:44" s="22" customFormat="1" ht="13" hidden="1">
      <c r="A676" s="3"/>
      <c r="B676" s="3"/>
      <c r="C676" s="3"/>
      <c r="D676" s="54"/>
      <c r="E676" s="3"/>
      <c r="F676" s="3"/>
      <c r="G676" s="3"/>
      <c r="H676" s="3"/>
      <c r="I676" s="3"/>
      <c r="J676" s="3"/>
      <c r="K676" s="3"/>
      <c r="L676" s="3"/>
      <c r="M676" s="3"/>
      <c r="N676" s="3"/>
      <c r="O676" s="3"/>
      <c r="P676" s="3"/>
      <c r="Q676" s="91">
        <f t="shared" si="118"/>
        <v>0</v>
      </c>
      <c r="R676" s="23"/>
      <c r="S676" s="23"/>
      <c r="T676" s="23"/>
      <c r="U676" s="23"/>
      <c r="V676" s="23"/>
      <c r="W676" s="23"/>
      <c r="X676" s="21"/>
      <c r="Y676" s="21"/>
      <c r="Z676" s="21"/>
      <c r="AA676" s="21"/>
      <c r="AB676" s="21"/>
      <c r="AC676" s="21"/>
      <c r="AD676" s="21"/>
      <c r="AE676" s="21"/>
      <c r="AF676" s="21"/>
      <c r="AG676" s="21"/>
      <c r="AH676" s="21"/>
      <c r="AI676" s="21"/>
      <c r="AJ676" s="21"/>
      <c r="AK676" s="21"/>
      <c r="AL676" s="21"/>
      <c r="AM676" s="21"/>
      <c r="AN676" s="21"/>
      <c r="AO676" s="21"/>
      <c r="AP676" s="21"/>
      <c r="AQ676" s="21"/>
      <c r="AR676" s="21"/>
    </row>
    <row r="677" spans="1:44" s="22" customFormat="1" ht="13" hidden="1">
      <c r="A677" s="3"/>
      <c r="B677" s="3"/>
      <c r="C677" s="3"/>
      <c r="D677" s="54"/>
      <c r="E677" s="3"/>
      <c r="F677" s="3"/>
      <c r="G677" s="3"/>
      <c r="H677" s="3"/>
      <c r="I677" s="3"/>
      <c r="J677" s="3"/>
      <c r="K677" s="3"/>
      <c r="L677" s="3"/>
      <c r="M677" s="3"/>
      <c r="N677" s="3"/>
      <c r="O677" s="3"/>
      <c r="P677" s="3"/>
      <c r="Q677" s="91">
        <f t="shared" si="118"/>
        <v>0</v>
      </c>
      <c r="R677" s="23"/>
      <c r="S677" s="23"/>
      <c r="T677" s="23"/>
      <c r="U677" s="23"/>
      <c r="V677" s="23"/>
      <c r="W677" s="23"/>
      <c r="X677" s="21"/>
      <c r="Y677" s="21"/>
      <c r="Z677" s="21"/>
      <c r="AA677" s="21"/>
      <c r="AB677" s="21"/>
      <c r="AC677" s="21"/>
      <c r="AD677" s="21"/>
      <c r="AE677" s="21"/>
      <c r="AF677" s="21"/>
      <c r="AG677" s="21"/>
      <c r="AH677" s="21"/>
      <c r="AI677" s="21"/>
      <c r="AJ677" s="21"/>
      <c r="AK677" s="21"/>
      <c r="AL677" s="21"/>
      <c r="AM677" s="21"/>
      <c r="AN677" s="21"/>
      <c r="AO677" s="21"/>
      <c r="AP677" s="21"/>
      <c r="AQ677" s="21"/>
      <c r="AR677" s="21"/>
    </row>
    <row r="678" spans="1:44" s="22" customFormat="1" ht="13" hidden="1">
      <c r="A678" s="3"/>
      <c r="B678" s="3"/>
      <c r="C678" s="3"/>
      <c r="D678" s="54"/>
      <c r="E678" s="3"/>
      <c r="F678" s="3"/>
      <c r="G678" s="3"/>
      <c r="H678" s="3"/>
      <c r="I678" s="3"/>
      <c r="J678" s="3"/>
      <c r="K678" s="3"/>
      <c r="L678" s="3"/>
      <c r="M678" s="3"/>
      <c r="N678" s="3"/>
      <c r="O678" s="3"/>
      <c r="P678" s="3"/>
      <c r="Q678" s="91">
        <f t="shared" si="118"/>
        <v>0</v>
      </c>
      <c r="R678" s="23"/>
      <c r="S678" s="23"/>
      <c r="T678" s="23"/>
      <c r="U678" s="23"/>
      <c r="V678" s="23"/>
      <c r="W678" s="23"/>
      <c r="X678" s="21"/>
      <c r="Y678" s="21"/>
      <c r="Z678" s="21"/>
      <c r="AA678" s="21"/>
      <c r="AB678" s="21"/>
      <c r="AC678" s="21"/>
      <c r="AD678" s="21"/>
      <c r="AE678" s="21"/>
      <c r="AF678" s="21"/>
      <c r="AG678" s="21"/>
      <c r="AH678" s="21"/>
      <c r="AI678" s="21"/>
      <c r="AJ678" s="21"/>
      <c r="AK678" s="21"/>
      <c r="AL678" s="21"/>
      <c r="AM678" s="21"/>
      <c r="AN678" s="21"/>
      <c r="AO678" s="21"/>
      <c r="AP678" s="21"/>
      <c r="AQ678" s="21"/>
      <c r="AR678" s="21"/>
    </row>
    <row r="679" spans="1:44" s="22" customFormat="1" ht="13" hidden="1">
      <c r="A679" s="3"/>
      <c r="B679" s="3"/>
      <c r="C679" s="3"/>
      <c r="D679" s="54"/>
      <c r="E679" s="3"/>
      <c r="F679" s="3"/>
      <c r="G679" s="3"/>
      <c r="H679" s="3"/>
      <c r="I679" s="3"/>
      <c r="J679" s="3"/>
      <c r="K679" s="3"/>
      <c r="L679" s="3"/>
      <c r="M679" s="3"/>
      <c r="N679" s="3"/>
      <c r="O679" s="3"/>
      <c r="P679" s="3"/>
      <c r="Q679" s="91">
        <f t="shared" si="118"/>
        <v>0</v>
      </c>
      <c r="R679" s="23"/>
      <c r="S679" s="23"/>
      <c r="T679" s="23"/>
      <c r="U679" s="23"/>
      <c r="V679" s="23"/>
      <c r="W679" s="23"/>
      <c r="X679" s="21"/>
      <c r="Y679" s="21"/>
      <c r="Z679" s="21"/>
      <c r="AA679" s="21"/>
      <c r="AB679" s="21"/>
      <c r="AC679" s="21"/>
      <c r="AD679" s="21"/>
      <c r="AE679" s="21"/>
      <c r="AF679" s="21"/>
      <c r="AG679" s="21"/>
      <c r="AH679" s="21"/>
      <c r="AI679" s="21"/>
      <c r="AJ679" s="21"/>
      <c r="AK679" s="21"/>
      <c r="AL679" s="21"/>
      <c r="AM679" s="21"/>
      <c r="AN679" s="21"/>
      <c r="AO679" s="21"/>
      <c r="AP679" s="21"/>
      <c r="AQ679" s="21"/>
      <c r="AR679" s="21"/>
    </row>
    <row r="680" spans="1:44" s="22" customFormat="1" ht="13" hidden="1">
      <c r="A680" s="3"/>
      <c r="B680" s="3"/>
      <c r="C680" s="3"/>
      <c r="D680" s="54"/>
      <c r="E680" s="3"/>
      <c r="F680" s="3"/>
      <c r="G680" s="3"/>
      <c r="H680" s="3"/>
      <c r="I680" s="3"/>
      <c r="J680" s="3"/>
      <c r="K680" s="3"/>
      <c r="L680" s="3"/>
      <c r="M680" s="3"/>
      <c r="N680" s="3"/>
      <c r="O680" s="3"/>
      <c r="P680" s="3"/>
      <c r="Q680" s="91">
        <f t="shared" si="118"/>
        <v>0</v>
      </c>
      <c r="R680" s="23"/>
      <c r="S680" s="23"/>
      <c r="T680" s="23"/>
      <c r="U680" s="23"/>
      <c r="V680" s="23"/>
      <c r="W680" s="23"/>
      <c r="X680" s="21"/>
      <c r="Y680" s="21"/>
      <c r="Z680" s="21"/>
      <c r="AA680" s="21"/>
      <c r="AB680" s="21"/>
      <c r="AC680" s="21"/>
      <c r="AD680" s="21"/>
      <c r="AE680" s="21"/>
      <c r="AF680" s="21"/>
      <c r="AG680" s="21"/>
      <c r="AH680" s="21"/>
      <c r="AI680" s="21"/>
      <c r="AJ680" s="21"/>
      <c r="AK680" s="21"/>
      <c r="AL680" s="21"/>
      <c r="AM680" s="21"/>
      <c r="AN680" s="21"/>
      <c r="AO680" s="21"/>
      <c r="AP680" s="21"/>
      <c r="AQ680" s="21"/>
      <c r="AR680" s="21"/>
    </row>
    <row r="681" spans="1:44" s="22" customFormat="1" ht="13" hidden="1">
      <c r="A681" s="3"/>
      <c r="B681" s="3"/>
      <c r="C681" s="3"/>
      <c r="D681" s="54"/>
      <c r="E681" s="3"/>
      <c r="F681" s="3"/>
      <c r="G681" s="3"/>
      <c r="H681" s="3"/>
      <c r="I681" s="3"/>
      <c r="J681" s="3"/>
      <c r="K681" s="3"/>
      <c r="L681" s="3"/>
      <c r="M681" s="3"/>
      <c r="N681" s="3"/>
      <c r="O681" s="3"/>
      <c r="P681" s="3"/>
      <c r="Q681" s="91">
        <f t="shared" si="118"/>
        <v>0</v>
      </c>
      <c r="R681" s="23"/>
      <c r="S681" s="23"/>
      <c r="T681" s="23"/>
      <c r="U681" s="23"/>
      <c r="V681" s="23"/>
      <c r="W681" s="23"/>
      <c r="X681" s="21"/>
      <c r="Y681" s="21"/>
      <c r="Z681" s="21"/>
      <c r="AA681" s="21"/>
      <c r="AB681" s="21"/>
      <c r="AC681" s="21"/>
      <c r="AD681" s="21"/>
      <c r="AE681" s="21"/>
      <c r="AF681" s="21"/>
      <c r="AG681" s="21"/>
      <c r="AH681" s="21"/>
      <c r="AI681" s="21"/>
      <c r="AJ681" s="21"/>
      <c r="AK681" s="21"/>
      <c r="AL681" s="21"/>
      <c r="AM681" s="21"/>
      <c r="AN681" s="21"/>
      <c r="AO681" s="21"/>
      <c r="AP681" s="21"/>
      <c r="AQ681" s="21"/>
      <c r="AR681" s="21"/>
    </row>
    <row r="682" spans="1:44" s="22" customFormat="1" ht="13" hidden="1">
      <c r="A682" s="3"/>
      <c r="B682" s="3"/>
      <c r="C682" s="3"/>
      <c r="D682" s="54"/>
      <c r="E682" s="3"/>
      <c r="F682" s="3"/>
      <c r="G682" s="3"/>
      <c r="H682" s="3"/>
      <c r="I682" s="3"/>
      <c r="J682" s="3"/>
      <c r="K682" s="3"/>
      <c r="L682" s="3"/>
      <c r="M682" s="3"/>
      <c r="N682" s="3"/>
      <c r="O682" s="3"/>
      <c r="P682" s="3"/>
      <c r="Q682" s="91">
        <f t="shared" ref="Q682:Q745" si="119">+P682</f>
        <v>0</v>
      </c>
      <c r="R682" s="23"/>
      <c r="S682" s="23"/>
      <c r="T682" s="23"/>
      <c r="U682" s="23"/>
      <c r="V682" s="23"/>
      <c r="W682" s="23"/>
      <c r="X682" s="21"/>
      <c r="Y682" s="21"/>
      <c r="Z682" s="21"/>
      <c r="AA682" s="21"/>
      <c r="AB682" s="21"/>
      <c r="AC682" s="21"/>
      <c r="AD682" s="21"/>
      <c r="AE682" s="21"/>
      <c r="AF682" s="21"/>
      <c r="AG682" s="21"/>
      <c r="AH682" s="21"/>
      <c r="AI682" s="21"/>
      <c r="AJ682" s="21"/>
      <c r="AK682" s="21"/>
      <c r="AL682" s="21"/>
      <c r="AM682" s="21"/>
      <c r="AN682" s="21"/>
      <c r="AO682" s="21"/>
      <c r="AP682" s="21"/>
      <c r="AQ682" s="21"/>
      <c r="AR682" s="21"/>
    </row>
    <row r="683" spans="1:44" s="22" customFormat="1" ht="13" hidden="1">
      <c r="A683" s="3"/>
      <c r="B683" s="3"/>
      <c r="C683" s="3"/>
      <c r="D683" s="54"/>
      <c r="E683" s="3"/>
      <c r="F683" s="3"/>
      <c r="G683" s="3"/>
      <c r="H683" s="3"/>
      <c r="I683" s="3"/>
      <c r="J683" s="3"/>
      <c r="K683" s="3"/>
      <c r="L683" s="3"/>
      <c r="M683" s="3"/>
      <c r="N683" s="3"/>
      <c r="O683" s="3"/>
      <c r="P683" s="3"/>
      <c r="Q683" s="91">
        <f t="shared" si="119"/>
        <v>0</v>
      </c>
      <c r="R683" s="23"/>
      <c r="S683" s="23"/>
      <c r="T683" s="23"/>
      <c r="U683" s="23"/>
      <c r="V683" s="23"/>
      <c r="W683" s="23"/>
      <c r="X683" s="21"/>
      <c r="Y683" s="21"/>
      <c r="Z683" s="21"/>
      <c r="AA683" s="21"/>
      <c r="AB683" s="21"/>
      <c r="AC683" s="21"/>
      <c r="AD683" s="21"/>
      <c r="AE683" s="21"/>
      <c r="AF683" s="21"/>
      <c r="AG683" s="21"/>
      <c r="AH683" s="21"/>
      <c r="AI683" s="21"/>
      <c r="AJ683" s="21"/>
      <c r="AK683" s="21"/>
      <c r="AL683" s="21"/>
      <c r="AM683" s="21"/>
      <c r="AN683" s="21"/>
      <c r="AO683" s="21"/>
      <c r="AP683" s="21"/>
      <c r="AQ683" s="21"/>
      <c r="AR683" s="21"/>
    </row>
    <row r="684" spans="1:44" s="22" customFormat="1" ht="13" hidden="1">
      <c r="A684" s="3"/>
      <c r="B684" s="3"/>
      <c r="C684" s="3"/>
      <c r="D684" s="54"/>
      <c r="E684" s="3"/>
      <c r="F684" s="3"/>
      <c r="G684" s="3"/>
      <c r="H684" s="3"/>
      <c r="I684" s="3"/>
      <c r="J684" s="3"/>
      <c r="K684" s="3"/>
      <c r="L684" s="3"/>
      <c r="M684" s="3"/>
      <c r="N684" s="3"/>
      <c r="O684" s="3"/>
      <c r="P684" s="3"/>
      <c r="Q684" s="91">
        <f t="shared" si="119"/>
        <v>0</v>
      </c>
      <c r="R684" s="23"/>
      <c r="S684" s="23"/>
      <c r="T684" s="23"/>
      <c r="U684" s="23"/>
      <c r="V684" s="23"/>
      <c r="W684" s="23"/>
      <c r="X684" s="21"/>
      <c r="Y684" s="21"/>
      <c r="Z684" s="21"/>
      <c r="AA684" s="21"/>
      <c r="AB684" s="21"/>
      <c r="AC684" s="21"/>
      <c r="AD684" s="21"/>
      <c r="AE684" s="21"/>
      <c r="AF684" s="21"/>
      <c r="AG684" s="21"/>
      <c r="AH684" s="21"/>
      <c r="AI684" s="21"/>
      <c r="AJ684" s="21"/>
      <c r="AK684" s="21"/>
      <c r="AL684" s="21"/>
      <c r="AM684" s="21"/>
      <c r="AN684" s="21"/>
      <c r="AO684" s="21"/>
      <c r="AP684" s="21"/>
      <c r="AQ684" s="21"/>
      <c r="AR684" s="21"/>
    </row>
    <row r="685" spans="1:44" s="22" customFormat="1" ht="13" hidden="1">
      <c r="A685" s="3"/>
      <c r="B685" s="3"/>
      <c r="C685" s="3"/>
      <c r="D685" s="54"/>
      <c r="E685" s="3"/>
      <c r="F685" s="3"/>
      <c r="G685" s="3"/>
      <c r="H685" s="3"/>
      <c r="I685" s="3"/>
      <c r="J685" s="3"/>
      <c r="K685" s="3"/>
      <c r="L685" s="3"/>
      <c r="M685" s="3"/>
      <c r="N685" s="3"/>
      <c r="O685" s="3"/>
      <c r="P685" s="3"/>
      <c r="Q685" s="91">
        <f t="shared" si="119"/>
        <v>0</v>
      </c>
      <c r="R685" s="23"/>
      <c r="S685" s="23"/>
      <c r="T685" s="23"/>
      <c r="U685" s="23"/>
      <c r="V685" s="23"/>
      <c r="W685" s="23"/>
      <c r="X685" s="21"/>
      <c r="Y685" s="21"/>
      <c r="Z685" s="21"/>
      <c r="AA685" s="21"/>
      <c r="AB685" s="21"/>
      <c r="AC685" s="21"/>
      <c r="AD685" s="21"/>
      <c r="AE685" s="21"/>
      <c r="AF685" s="21"/>
      <c r="AG685" s="21"/>
      <c r="AH685" s="21"/>
      <c r="AI685" s="21"/>
      <c r="AJ685" s="21"/>
      <c r="AK685" s="21"/>
      <c r="AL685" s="21"/>
      <c r="AM685" s="21"/>
      <c r="AN685" s="21"/>
      <c r="AO685" s="21"/>
      <c r="AP685" s="21"/>
      <c r="AQ685" s="21"/>
      <c r="AR685" s="21"/>
    </row>
    <row r="686" spans="1:44" s="22" customFormat="1" ht="13" hidden="1">
      <c r="A686" s="3"/>
      <c r="B686" s="3"/>
      <c r="C686" s="3"/>
      <c r="D686" s="54"/>
      <c r="E686" s="3"/>
      <c r="F686" s="3"/>
      <c r="G686" s="3"/>
      <c r="H686" s="3"/>
      <c r="I686" s="3"/>
      <c r="J686" s="3"/>
      <c r="K686" s="3"/>
      <c r="L686" s="3"/>
      <c r="M686" s="3"/>
      <c r="N686" s="3"/>
      <c r="O686" s="3"/>
      <c r="P686" s="3"/>
      <c r="Q686" s="91">
        <f t="shared" si="119"/>
        <v>0</v>
      </c>
      <c r="R686" s="23"/>
      <c r="S686" s="23"/>
      <c r="T686" s="23"/>
      <c r="U686" s="23"/>
      <c r="V686" s="23"/>
      <c r="W686" s="23"/>
      <c r="X686" s="21"/>
      <c r="Y686" s="21"/>
      <c r="Z686" s="21"/>
      <c r="AA686" s="21"/>
      <c r="AB686" s="21"/>
      <c r="AC686" s="21"/>
      <c r="AD686" s="21"/>
      <c r="AE686" s="21"/>
      <c r="AF686" s="21"/>
      <c r="AG686" s="21"/>
      <c r="AH686" s="21"/>
      <c r="AI686" s="21"/>
      <c r="AJ686" s="21"/>
      <c r="AK686" s="21"/>
      <c r="AL686" s="21"/>
      <c r="AM686" s="21"/>
      <c r="AN686" s="21"/>
      <c r="AO686" s="21"/>
      <c r="AP686" s="21"/>
      <c r="AQ686" s="21"/>
      <c r="AR686" s="21"/>
    </row>
    <row r="687" spans="1:44" s="22" customFormat="1" ht="13" hidden="1">
      <c r="A687" s="3"/>
      <c r="B687" s="3"/>
      <c r="C687" s="3"/>
      <c r="D687" s="54"/>
      <c r="E687" s="3"/>
      <c r="F687" s="3"/>
      <c r="G687" s="3"/>
      <c r="H687" s="3"/>
      <c r="I687" s="3"/>
      <c r="J687" s="3"/>
      <c r="K687" s="3"/>
      <c r="L687" s="3"/>
      <c r="M687" s="3"/>
      <c r="N687" s="3"/>
      <c r="O687" s="3"/>
      <c r="P687" s="3"/>
      <c r="Q687" s="91">
        <f t="shared" si="119"/>
        <v>0</v>
      </c>
      <c r="R687" s="23"/>
      <c r="S687" s="23"/>
      <c r="T687" s="23"/>
      <c r="U687" s="23"/>
      <c r="V687" s="23"/>
      <c r="W687" s="23"/>
      <c r="X687" s="21"/>
      <c r="Y687" s="21"/>
      <c r="Z687" s="21"/>
      <c r="AA687" s="21"/>
      <c r="AB687" s="21"/>
      <c r="AC687" s="21"/>
      <c r="AD687" s="21"/>
      <c r="AE687" s="21"/>
      <c r="AF687" s="21"/>
      <c r="AG687" s="21"/>
      <c r="AH687" s="21"/>
      <c r="AI687" s="21"/>
      <c r="AJ687" s="21"/>
      <c r="AK687" s="21"/>
      <c r="AL687" s="21"/>
      <c r="AM687" s="21"/>
      <c r="AN687" s="21"/>
      <c r="AO687" s="21"/>
      <c r="AP687" s="21"/>
      <c r="AQ687" s="21"/>
      <c r="AR687" s="21"/>
    </row>
    <row r="688" spans="1:44" s="22" customFormat="1" ht="13" hidden="1">
      <c r="A688" s="3"/>
      <c r="B688" s="3"/>
      <c r="C688" s="3"/>
      <c r="D688" s="54"/>
      <c r="E688" s="3"/>
      <c r="F688" s="3"/>
      <c r="G688" s="3"/>
      <c r="H688" s="3"/>
      <c r="I688" s="3"/>
      <c r="J688" s="3"/>
      <c r="K688" s="3"/>
      <c r="L688" s="3"/>
      <c r="M688" s="3"/>
      <c r="N688" s="3"/>
      <c r="O688" s="3"/>
      <c r="P688" s="3"/>
      <c r="Q688" s="91">
        <f t="shared" si="119"/>
        <v>0</v>
      </c>
      <c r="R688" s="23"/>
      <c r="S688" s="23"/>
      <c r="T688" s="23"/>
      <c r="U688" s="23"/>
      <c r="V688" s="23"/>
      <c r="W688" s="23"/>
      <c r="X688" s="21"/>
      <c r="Y688" s="21"/>
      <c r="Z688" s="21"/>
      <c r="AA688" s="21"/>
      <c r="AB688" s="21"/>
      <c r="AC688" s="21"/>
      <c r="AD688" s="21"/>
      <c r="AE688" s="21"/>
      <c r="AF688" s="21"/>
      <c r="AG688" s="21"/>
      <c r="AH688" s="21"/>
      <c r="AI688" s="21"/>
      <c r="AJ688" s="21"/>
      <c r="AK688" s="21"/>
      <c r="AL688" s="21"/>
      <c r="AM688" s="21"/>
      <c r="AN688" s="21"/>
      <c r="AO688" s="21"/>
      <c r="AP688" s="21"/>
      <c r="AQ688" s="21"/>
      <c r="AR688" s="21"/>
    </row>
    <row r="689" spans="1:44" s="22" customFormat="1" ht="13" hidden="1">
      <c r="A689" s="3"/>
      <c r="B689" s="3"/>
      <c r="C689" s="3"/>
      <c r="D689" s="54"/>
      <c r="E689" s="3"/>
      <c r="F689" s="3"/>
      <c r="G689" s="3"/>
      <c r="H689" s="3"/>
      <c r="I689" s="3"/>
      <c r="J689" s="3"/>
      <c r="K689" s="3"/>
      <c r="L689" s="3"/>
      <c r="M689" s="3"/>
      <c r="N689" s="3"/>
      <c r="O689" s="3"/>
      <c r="P689" s="3"/>
      <c r="Q689" s="91">
        <f t="shared" si="119"/>
        <v>0</v>
      </c>
      <c r="R689" s="23"/>
      <c r="S689" s="23"/>
      <c r="T689" s="23"/>
      <c r="U689" s="23"/>
      <c r="V689" s="23"/>
      <c r="W689" s="23"/>
      <c r="X689" s="21"/>
      <c r="Y689" s="21"/>
      <c r="Z689" s="21"/>
      <c r="AA689" s="21"/>
      <c r="AB689" s="21"/>
      <c r="AC689" s="21"/>
      <c r="AD689" s="21"/>
      <c r="AE689" s="21"/>
      <c r="AF689" s="21"/>
      <c r="AG689" s="21"/>
      <c r="AH689" s="21"/>
      <c r="AI689" s="21"/>
      <c r="AJ689" s="21"/>
      <c r="AK689" s="21"/>
      <c r="AL689" s="21"/>
      <c r="AM689" s="21"/>
      <c r="AN689" s="21"/>
      <c r="AO689" s="21"/>
      <c r="AP689" s="21"/>
      <c r="AQ689" s="21"/>
      <c r="AR689" s="21"/>
    </row>
    <row r="690" spans="1:44" s="22" customFormat="1" ht="13" hidden="1">
      <c r="A690" s="3"/>
      <c r="B690" s="3"/>
      <c r="C690" s="3"/>
      <c r="D690" s="54"/>
      <c r="E690" s="3"/>
      <c r="F690" s="3"/>
      <c r="G690" s="3"/>
      <c r="H690" s="3"/>
      <c r="I690" s="3"/>
      <c r="J690" s="3"/>
      <c r="K690" s="3"/>
      <c r="L690" s="3"/>
      <c r="M690" s="3"/>
      <c r="N690" s="3"/>
      <c r="O690" s="3"/>
      <c r="P690" s="3"/>
      <c r="Q690" s="91">
        <f t="shared" si="119"/>
        <v>0</v>
      </c>
      <c r="R690" s="23"/>
      <c r="S690" s="23"/>
      <c r="T690" s="23"/>
      <c r="U690" s="23"/>
      <c r="V690" s="23"/>
      <c r="W690" s="23"/>
      <c r="X690" s="21"/>
      <c r="Y690" s="21"/>
      <c r="Z690" s="21"/>
      <c r="AA690" s="21"/>
      <c r="AB690" s="21"/>
      <c r="AC690" s="21"/>
      <c r="AD690" s="21"/>
      <c r="AE690" s="21"/>
      <c r="AF690" s="21"/>
      <c r="AG690" s="21"/>
      <c r="AH690" s="21"/>
      <c r="AI690" s="21"/>
      <c r="AJ690" s="21"/>
      <c r="AK690" s="21"/>
      <c r="AL690" s="21"/>
      <c r="AM690" s="21"/>
      <c r="AN690" s="21"/>
      <c r="AO690" s="21"/>
      <c r="AP690" s="21"/>
      <c r="AQ690" s="21"/>
      <c r="AR690" s="21"/>
    </row>
    <row r="691" spans="1:44" s="22" customFormat="1" ht="13" hidden="1">
      <c r="A691" s="3"/>
      <c r="B691" s="3"/>
      <c r="C691" s="3"/>
      <c r="D691" s="54"/>
      <c r="E691" s="3"/>
      <c r="F691" s="3"/>
      <c r="G691" s="3"/>
      <c r="H691" s="3"/>
      <c r="I691" s="3"/>
      <c r="J691" s="3"/>
      <c r="K691" s="3"/>
      <c r="L691" s="3"/>
      <c r="M691" s="3"/>
      <c r="N691" s="3"/>
      <c r="O691" s="3"/>
      <c r="P691" s="3"/>
      <c r="Q691" s="91">
        <f t="shared" si="119"/>
        <v>0</v>
      </c>
      <c r="R691" s="23"/>
      <c r="S691" s="23"/>
      <c r="T691" s="23"/>
      <c r="U691" s="23"/>
      <c r="V691" s="23"/>
      <c r="W691" s="23"/>
      <c r="X691" s="21"/>
      <c r="Y691" s="21"/>
      <c r="Z691" s="21"/>
      <c r="AA691" s="21"/>
      <c r="AB691" s="21"/>
      <c r="AC691" s="21"/>
      <c r="AD691" s="21"/>
      <c r="AE691" s="21"/>
      <c r="AF691" s="21"/>
      <c r="AG691" s="21"/>
      <c r="AH691" s="21"/>
      <c r="AI691" s="21"/>
      <c r="AJ691" s="21"/>
      <c r="AK691" s="21"/>
      <c r="AL691" s="21"/>
      <c r="AM691" s="21"/>
      <c r="AN691" s="21"/>
      <c r="AO691" s="21"/>
      <c r="AP691" s="21"/>
      <c r="AQ691" s="21"/>
      <c r="AR691" s="21"/>
    </row>
    <row r="692" spans="1:44" s="22" customFormat="1" ht="13" hidden="1">
      <c r="A692" s="3"/>
      <c r="B692" s="3"/>
      <c r="C692" s="3"/>
      <c r="D692" s="54"/>
      <c r="E692" s="3"/>
      <c r="F692" s="3"/>
      <c r="G692" s="3"/>
      <c r="H692" s="3"/>
      <c r="I692" s="3"/>
      <c r="J692" s="3"/>
      <c r="K692" s="3"/>
      <c r="L692" s="3"/>
      <c r="M692" s="3"/>
      <c r="N692" s="3"/>
      <c r="O692" s="3"/>
      <c r="P692" s="3"/>
      <c r="Q692" s="91">
        <f t="shared" si="119"/>
        <v>0</v>
      </c>
      <c r="R692" s="23"/>
      <c r="S692" s="23"/>
      <c r="T692" s="23"/>
      <c r="U692" s="23"/>
      <c r="V692" s="23"/>
      <c r="W692" s="23"/>
      <c r="X692" s="21"/>
      <c r="Y692" s="21"/>
      <c r="Z692" s="21"/>
      <c r="AA692" s="21"/>
      <c r="AB692" s="21"/>
      <c r="AC692" s="21"/>
      <c r="AD692" s="21"/>
      <c r="AE692" s="21"/>
      <c r="AF692" s="21"/>
      <c r="AG692" s="21"/>
      <c r="AH692" s="21"/>
      <c r="AI692" s="21"/>
      <c r="AJ692" s="21"/>
      <c r="AK692" s="21"/>
      <c r="AL692" s="21"/>
      <c r="AM692" s="21"/>
      <c r="AN692" s="21"/>
      <c r="AO692" s="21"/>
      <c r="AP692" s="21"/>
      <c r="AQ692" s="21"/>
      <c r="AR692" s="21"/>
    </row>
    <row r="693" spans="1:44" s="22" customFormat="1" ht="13" hidden="1">
      <c r="A693" s="3"/>
      <c r="B693" s="3"/>
      <c r="C693" s="3"/>
      <c r="D693" s="54"/>
      <c r="E693" s="3"/>
      <c r="F693" s="3"/>
      <c r="G693" s="3"/>
      <c r="H693" s="3"/>
      <c r="I693" s="3"/>
      <c r="J693" s="3"/>
      <c r="K693" s="3"/>
      <c r="L693" s="3"/>
      <c r="M693" s="3"/>
      <c r="N693" s="3"/>
      <c r="O693" s="3"/>
      <c r="P693" s="3"/>
      <c r="Q693" s="91">
        <f t="shared" si="119"/>
        <v>0</v>
      </c>
      <c r="R693" s="23"/>
      <c r="S693" s="23"/>
      <c r="T693" s="23"/>
      <c r="U693" s="23"/>
      <c r="V693" s="23"/>
      <c r="W693" s="23"/>
      <c r="X693" s="21"/>
      <c r="Y693" s="21"/>
      <c r="Z693" s="21"/>
      <c r="AA693" s="21"/>
      <c r="AB693" s="21"/>
      <c r="AC693" s="21"/>
      <c r="AD693" s="21"/>
      <c r="AE693" s="21"/>
      <c r="AF693" s="21"/>
      <c r="AG693" s="21"/>
      <c r="AH693" s="21"/>
      <c r="AI693" s="21"/>
      <c r="AJ693" s="21"/>
      <c r="AK693" s="21"/>
      <c r="AL693" s="21"/>
      <c r="AM693" s="21"/>
      <c r="AN693" s="21"/>
      <c r="AO693" s="21"/>
      <c r="AP693" s="21"/>
      <c r="AQ693" s="21"/>
      <c r="AR693" s="21"/>
    </row>
    <row r="694" spans="1:44" s="22" customFormat="1" ht="13" hidden="1">
      <c r="A694" s="3"/>
      <c r="B694" s="3"/>
      <c r="C694" s="3"/>
      <c r="D694" s="54"/>
      <c r="E694" s="3"/>
      <c r="F694" s="3"/>
      <c r="G694" s="3"/>
      <c r="H694" s="3"/>
      <c r="I694" s="3"/>
      <c r="J694" s="3"/>
      <c r="K694" s="3"/>
      <c r="L694" s="3"/>
      <c r="M694" s="3"/>
      <c r="N694" s="3"/>
      <c r="O694" s="3"/>
      <c r="P694" s="3"/>
      <c r="Q694" s="91">
        <f t="shared" si="119"/>
        <v>0</v>
      </c>
      <c r="R694" s="23"/>
      <c r="S694" s="23"/>
      <c r="T694" s="23"/>
      <c r="U694" s="23"/>
      <c r="V694" s="23"/>
      <c r="W694" s="23"/>
      <c r="X694" s="21"/>
      <c r="Y694" s="21"/>
      <c r="Z694" s="21"/>
      <c r="AA694" s="21"/>
      <c r="AB694" s="21"/>
      <c r="AC694" s="21"/>
      <c r="AD694" s="21"/>
      <c r="AE694" s="21"/>
      <c r="AF694" s="21"/>
      <c r="AG694" s="21"/>
      <c r="AH694" s="21"/>
      <c r="AI694" s="21"/>
      <c r="AJ694" s="21"/>
      <c r="AK694" s="21"/>
      <c r="AL694" s="21"/>
      <c r="AM694" s="21"/>
      <c r="AN694" s="21"/>
      <c r="AO694" s="21"/>
      <c r="AP694" s="21"/>
      <c r="AQ694" s="21"/>
      <c r="AR694" s="21"/>
    </row>
    <row r="695" spans="1:44" s="22" customFormat="1" ht="13" hidden="1">
      <c r="A695" s="3"/>
      <c r="B695" s="3"/>
      <c r="C695" s="3"/>
      <c r="D695" s="54"/>
      <c r="E695" s="3"/>
      <c r="F695" s="3"/>
      <c r="G695" s="3"/>
      <c r="H695" s="3"/>
      <c r="I695" s="3"/>
      <c r="J695" s="3"/>
      <c r="K695" s="3"/>
      <c r="L695" s="3"/>
      <c r="M695" s="3"/>
      <c r="N695" s="3"/>
      <c r="O695" s="3"/>
      <c r="P695" s="3"/>
      <c r="Q695" s="91">
        <f t="shared" si="119"/>
        <v>0</v>
      </c>
      <c r="R695" s="23"/>
      <c r="S695" s="23"/>
      <c r="T695" s="23"/>
      <c r="U695" s="23"/>
      <c r="V695" s="23"/>
      <c r="W695" s="23"/>
      <c r="X695" s="21"/>
      <c r="Y695" s="21"/>
      <c r="Z695" s="21"/>
      <c r="AA695" s="21"/>
      <c r="AB695" s="21"/>
      <c r="AC695" s="21"/>
      <c r="AD695" s="21"/>
      <c r="AE695" s="21"/>
      <c r="AF695" s="21"/>
      <c r="AG695" s="21"/>
      <c r="AH695" s="21"/>
      <c r="AI695" s="21"/>
      <c r="AJ695" s="21"/>
      <c r="AK695" s="21"/>
      <c r="AL695" s="21"/>
      <c r="AM695" s="21"/>
      <c r="AN695" s="21"/>
      <c r="AO695" s="21"/>
      <c r="AP695" s="21"/>
      <c r="AQ695" s="21"/>
      <c r="AR695" s="21"/>
    </row>
    <row r="696" spans="1:44" s="22" customFormat="1" ht="13" hidden="1">
      <c r="A696" s="3"/>
      <c r="B696" s="3"/>
      <c r="C696" s="3"/>
      <c r="D696" s="54"/>
      <c r="E696" s="3"/>
      <c r="F696" s="3"/>
      <c r="G696" s="3"/>
      <c r="H696" s="3"/>
      <c r="I696" s="3"/>
      <c r="J696" s="3"/>
      <c r="K696" s="3"/>
      <c r="L696" s="3"/>
      <c r="M696" s="3"/>
      <c r="N696" s="3"/>
      <c r="O696" s="3"/>
      <c r="P696" s="3"/>
      <c r="Q696" s="91">
        <f t="shared" si="119"/>
        <v>0</v>
      </c>
      <c r="R696" s="23"/>
      <c r="S696" s="23"/>
      <c r="T696" s="23"/>
      <c r="U696" s="23"/>
      <c r="V696" s="23"/>
      <c r="W696" s="23"/>
      <c r="X696" s="21"/>
      <c r="Y696" s="21"/>
      <c r="Z696" s="21"/>
      <c r="AA696" s="21"/>
      <c r="AB696" s="21"/>
      <c r="AC696" s="21"/>
      <c r="AD696" s="21"/>
      <c r="AE696" s="21"/>
      <c r="AF696" s="21"/>
      <c r="AG696" s="21"/>
      <c r="AH696" s="21"/>
      <c r="AI696" s="21"/>
      <c r="AJ696" s="21"/>
      <c r="AK696" s="21"/>
      <c r="AL696" s="21"/>
      <c r="AM696" s="21"/>
      <c r="AN696" s="21"/>
      <c r="AO696" s="21"/>
      <c r="AP696" s="21"/>
      <c r="AQ696" s="21"/>
      <c r="AR696" s="21"/>
    </row>
    <row r="697" spans="1:44" s="22" customFormat="1" ht="13" hidden="1">
      <c r="A697" s="3"/>
      <c r="B697" s="3"/>
      <c r="C697" s="3"/>
      <c r="D697" s="54"/>
      <c r="E697" s="3"/>
      <c r="F697" s="3"/>
      <c r="G697" s="3"/>
      <c r="H697" s="3"/>
      <c r="I697" s="3"/>
      <c r="J697" s="3"/>
      <c r="K697" s="3"/>
      <c r="L697" s="3"/>
      <c r="M697" s="3"/>
      <c r="N697" s="3"/>
      <c r="O697" s="3"/>
      <c r="P697" s="3"/>
      <c r="Q697" s="91">
        <f t="shared" si="119"/>
        <v>0</v>
      </c>
      <c r="R697" s="23"/>
      <c r="S697" s="23"/>
      <c r="T697" s="23"/>
      <c r="U697" s="23"/>
      <c r="V697" s="23"/>
      <c r="W697" s="23"/>
      <c r="X697" s="21"/>
      <c r="Y697" s="21"/>
      <c r="Z697" s="21"/>
      <c r="AA697" s="21"/>
      <c r="AB697" s="21"/>
      <c r="AC697" s="21"/>
      <c r="AD697" s="21"/>
      <c r="AE697" s="21"/>
      <c r="AF697" s="21"/>
      <c r="AG697" s="21"/>
      <c r="AH697" s="21"/>
      <c r="AI697" s="21"/>
      <c r="AJ697" s="21"/>
      <c r="AK697" s="21"/>
      <c r="AL697" s="21"/>
      <c r="AM697" s="21"/>
      <c r="AN697" s="21"/>
      <c r="AO697" s="21"/>
      <c r="AP697" s="21"/>
      <c r="AQ697" s="21"/>
      <c r="AR697" s="21"/>
    </row>
    <row r="698" spans="1:44" s="22" customFormat="1" ht="13" hidden="1">
      <c r="A698" s="3"/>
      <c r="B698" s="3"/>
      <c r="C698" s="3"/>
      <c r="D698" s="54"/>
      <c r="E698" s="3"/>
      <c r="F698" s="3"/>
      <c r="G698" s="3"/>
      <c r="H698" s="3"/>
      <c r="I698" s="3"/>
      <c r="J698" s="3"/>
      <c r="K698" s="3"/>
      <c r="L698" s="3"/>
      <c r="M698" s="3"/>
      <c r="N698" s="3"/>
      <c r="O698" s="3"/>
      <c r="P698" s="3"/>
      <c r="Q698" s="91">
        <f t="shared" si="119"/>
        <v>0</v>
      </c>
      <c r="R698" s="23"/>
      <c r="S698" s="23"/>
      <c r="T698" s="23"/>
      <c r="U698" s="23"/>
      <c r="V698" s="23"/>
      <c r="W698" s="23"/>
      <c r="X698" s="21"/>
      <c r="Y698" s="21"/>
      <c r="Z698" s="21"/>
      <c r="AA698" s="21"/>
      <c r="AB698" s="21"/>
      <c r="AC698" s="21"/>
      <c r="AD698" s="21"/>
      <c r="AE698" s="21"/>
      <c r="AF698" s="21"/>
      <c r="AG698" s="21"/>
      <c r="AH698" s="21"/>
      <c r="AI698" s="21"/>
      <c r="AJ698" s="21"/>
      <c r="AK698" s="21"/>
      <c r="AL698" s="21"/>
      <c r="AM698" s="21"/>
      <c r="AN698" s="21"/>
      <c r="AO698" s="21"/>
      <c r="AP698" s="21"/>
      <c r="AQ698" s="21"/>
      <c r="AR698" s="21"/>
    </row>
    <row r="699" spans="1:44" s="22" customFormat="1" ht="13" hidden="1">
      <c r="A699" s="3"/>
      <c r="B699" s="3"/>
      <c r="C699" s="3"/>
      <c r="D699" s="54"/>
      <c r="E699" s="3"/>
      <c r="F699" s="3"/>
      <c r="G699" s="3"/>
      <c r="H699" s="3"/>
      <c r="I699" s="3"/>
      <c r="J699" s="3"/>
      <c r="K699" s="3"/>
      <c r="L699" s="3"/>
      <c r="M699" s="3"/>
      <c r="N699" s="3"/>
      <c r="O699" s="3"/>
      <c r="P699" s="3"/>
      <c r="Q699" s="91">
        <f t="shared" si="119"/>
        <v>0</v>
      </c>
      <c r="R699" s="23"/>
      <c r="S699" s="23"/>
      <c r="T699" s="23"/>
      <c r="U699" s="23"/>
      <c r="V699" s="23"/>
      <c r="W699" s="23"/>
      <c r="X699" s="21"/>
      <c r="Y699" s="21"/>
      <c r="Z699" s="21"/>
      <c r="AA699" s="21"/>
      <c r="AB699" s="21"/>
      <c r="AC699" s="21"/>
      <c r="AD699" s="21"/>
      <c r="AE699" s="21"/>
      <c r="AF699" s="21"/>
      <c r="AG699" s="21"/>
      <c r="AH699" s="21"/>
      <c r="AI699" s="21"/>
      <c r="AJ699" s="21"/>
      <c r="AK699" s="21"/>
      <c r="AL699" s="21"/>
      <c r="AM699" s="21"/>
      <c r="AN699" s="21"/>
      <c r="AO699" s="21"/>
      <c r="AP699" s="21"/>
      <c r="AQ699" s="21"/>
      <c r="AR699" s="21"/>
    </row>
    <row r="700" spans="1:44" s="22" customFormat="1" ht="13" hidden="1">
      <c r="A700" s="3"/>
      <c r="B700" s="3"/>
      <c r="C700" s="3"/>
      <c r="D700" s="54"/>
      <c r="E700" s="3"/>
      <c r="F700" s="3"/>
      <c r="G700" s="3"/>
      <c r="H700" s="3"/>
      <c r="I700" s="3"/>
      <c r="J700" s="3"/>
      <c r="K700" s="3"/>
      <c r="L700" s="3"/>
      <c r="M700" s="3"/>
      <c r="N700" s="3"/>
      <c r="O700" s="3"/>
      <c r="P700" s="3"/>
      <c r="Q700" s="91">
        <f t="shared" si="119"/>
        <v>0</v>
      </c>
      <c r="R700" s="23"/>
      <c r="S700" s="23"/>
      <c r="T700" s="23"/>
      <c r="U700" s="23"/>
      <c r="V700" s="23"/>
      <c r="W700" s="23"/>
      <c r="X700" s="21"/>
      <c r="Y700" s="21"/>
      <c r="Z700" s="21"/>
      <c r="AA700" s="21"/>
      <c r="AB700" s="21"/>
      <c r="AC700" s="21"/>
      <c r="AD700" s="21"/>
      <c r="AE700" s="21"/>
      <c r="AF700" s="21"/>
      <c r="AG700" s="21"/>
      <c r="AH700" s="21"/>
      <c r="AI700" s="21"/>
      <c r="AJ700" s="21"/>
      <c r="AK700" s="21"/>
      <c r="AL700" s="21"/>
      <c r="AM700" s="21"/>
      <c r="AN700" s="21"/>
      <c r="AO700" s="21"/>
      <c r="AP700" s="21"/>
      <c r="AQ700" s="21"/>
      <c r="AR700" s="21"/>
    </row>
    <row r="701" spans="1:44" s="22" customFormat="1" ht="13" hidden="1">
      <c r="A701" s="3"/>
      <c r="B701" s="3"/>
      <c r="C701" s="3"/>
      <c r="D701" s="54"/>
      <c r="E701" s="3"/>
      <c r="F701" s="3"/>
      <c r="G701" s="3"/>
      <c r="H701" s="3"/>
      <c r="I701" s="3"/>
      <c r="J701" s="3"/>
      <c r="K701" s="3"/>
      <c r="L701" s="3"/>
      <c r="M701" s="3"/>
      <c r="N701" s="3"/>
      <c r="O701" s="3"/>
      <c r="P701" s="3"/>
      <c r="Q701" s="91">
        <f t="shared" si="119"/>
        <v>0</v>
      </c>
      <c r="R701" s="23"/>
      <c r="S701" s="23"/>
      <c r="T701" s="23"/>
      <c r="U701" s="23"/>
      <c r="V701" s="23"/>
      <c r="W701" s="23"/>
      <c r="X701" s="21"/>
      <c r="Y701" s="21"/>
      <c r="Z701" s="21"/>
      <c r="AA701" s="21"/>
      <c r="AB701" s="21"/>
      <c r="AC701" s="21"/>
      <c r="AD701" s="21"/>
      <c r="AE701" s="21"/>
      <c r="AF701" s="21"/>
      <c r="AG701" s="21"/>
      <c r="AH701" s="21"/>
      <c r="AI701" s="21"/>
      <c r="AJ701" s="21"/>
      <c r="AK701" s="21"/>
      <c r="AL701" s="21"/>
      <c r="AM701" s="21"/>
      <c r="AN701" s="21"/>
      <c r="AO701" s="21"/>
      <c r="AP701" s="21"/>
      <c r="AQ701" s="21"/>
      <c r="AR701" s="21"/>
    </row>
    <row r="702" spans="1:44" s="22" customFormat="1" ht="13" hidden="1">
      <c r="A702" s="3"/>
      <c r="B702" s="3"/>
      <c r="C702" s="3"/>
      <c r="D702" s="54"/>
      <c r="E702" s="3"/>
      <c r="F702" s="3"/>
      <c r="G702" s="3"/>
      <c r="H702" s="3"/>
      <c r="I702" s="3"/>
      <c r="J702" s="3"/>
      <c r="K702" s="3"/>
      <c r="L702" s="3"/>
      <c r="M702" s="3"/>
      <c r="N702" s="3"/>
      <c r="O702" s="3"/>
      <c r="P702" s="3"/>
      <c r="Q702" s="91">
        <f t="shared" si="119"/>
        <v>0</v>
      </c>
      <c r="R702" s="23"/>
      <c r="S702" s="23"/>
      <c r="T702" s="23"/>
      <c r="U702" s="23"/>
      <c r="V702" s="23"/>
      <c r="W702" s="23"/>
      <c r="X702" s="21"/>
      <c r="Y702" s="21"/>
      <c r="Z702" s="21"/>
      <c r="AA702" s="21"/>
      <c r="AB702" s="21"/>
      <c r="AC702" s="21"/>
      <c r="AD702" s="21"/>
      <c r="AE702" s="21"/>
      <c r="AF702" s="21"/>
      <c r="AG702" s="21"/>
      <c r="AH702" s="21"/>
      <c r="AI702" s="21"/>
      <c r="AJ702" s="21"/>
      <c r="AK702" s="21"/>
      <c r="AL702" s="21"/>
      <c r="AM702" s="21"/>
      <c r="AN702" s="21"/>
      <c r="AO702" s="21"/>
      <c r="AP702" s="21"/>
      <c r="AQ702" s="21"/>
      <c r="AR702" s="21"/>
    </row>
    <row r="703" spans="1:44" s="22" customFormat="1" ht="13" hidden="1">
      <c r="A703" s="3"/>
      <c r="B703" s="3"/>
      <c r="C703" s="3"/>
      <c r="D703" s="54"/>
      <c r="E703" s="3"/>
      <c r="F703" s="3"/>
      <c r="G703" s="3"/>
      <c r="H703" s="3"/>
      <c r="I703" s="3"/>
      <c r="J703" s="3"/>
      <c r="K703" s="3"/>
      <c r="L703" s="3"/>
      <c r="M703" s="3"/>
      <c r="N703" s="3"/>
      <c r="O703" s="3"/>
      <c r="P703" s="3"/>
      <c r="Q703" s="91">
        <f t="shared" si="119"/>
        <v>0</v>
      </c>
      <c r="R703" s="23"/>
      <c r="S703" s="23"/>
      <c r="T703" s="23"/>
      <c r="U703" s="23"/>
      <c r="V703" s="23"/>
      <c r="W703" s="23"/>
      <c r="X703" s="21"/>
      <c r="Y703" s="21"/>
      <c r="Z703" s="21"/>
      <c r="AA703" s="21"/>
      <c r="AB703" s="21"/>
      <c r="AC703" s="21"/>
      <c r="AD703" s="21"/>
      <c r="AE703" s="21"/>
      <c r="AF703" s="21"/>
      <c r="AG703" s="21"/>
      <c r="AH703" s="21"/>
      <c r="AI703" s="21"/>
      <c r="AJ703" s="21"/>
      <c r="AK703" s="21"/>
      <c r="AL703" s="21"/>
      <c r="AM703" s="21"/>
      <c r="AN703" s="21"/>
      <c r="AO703" s="21"/>
      <c r="AP703" s="21"/>
      <c r="AQ703" s="21"/>
      <c r="AR703" s="21"/>
    </row>
    <row r="704" spans="1:44" ht="13" hidden="1">
      <c r="Q704" s="91">
        <f t="shared" si="119"/>
        <v>0</v>
      </c>
      <c r="R704" s="23"/>
    </row>
    <row r="705" spans="17:18" ht="13" hidden="1">
      <c r="Q705" s="91">
        <f t="shared" si="119"/>
        <v>0</v>
      </c>
      <c r="R705" s="23"/>
    </row>
    <row r="706" spans="17:18" ht="13" hidden="1">
      <c r="Q706" s="91">
        <f t="shared" si="119"/>
        <v>0</v>
      </c>
      <c r="R706" s="23"/>
    </row>
    <row r="707" spans="17:18" ht="13" hidden="1">
      <c r="Q707" s="91">
        <f t="shared" si="119"/>
        <v>0</v>
      </c>
      <c r="R707" s="23"/>
    </row>
    <row r="708" spans="17:18" ht="13" hidden="1">
      <c r="Q708" s="91">
        <f t="shared" si="119"/>
        <v>0</v>
      </c>
      <c r="R708" s="23"/>
    </row>
    <row r="709" spans="17:18" ht="13" hidden="1">
      <c r="Q709" s="91">
        <f t="shared" si="119"/>
        <v>0</v>
      </c>
      <c r="R709" s="23"/>
    </row>
    <row r="710" spans="17:18" ht="13" hidden="1">
      <c r="Q710" s="91">
        <f t="shared" si="119"/>
        <v>0</v>
      </c>
      <c r="R710" s="23"/>
    </row>
    <row r="711" spans="17:18" ht="13" hidden="1">
      <c r="Q711" s="91">
        <f t="shared" si="119"/>
        <v>0</v>
      </c>
      <c r="R711" s="23"/>
    </row>
    <row r="712" spans="17:18" ht="13" hidden="1">
      <c r="Q712" s="91">
        <f t="shared" si="119"/>
        <v>0</v>
      </c>
      <c r="R712" s="23"/>
    </row>
    <row r="713" spans="17:18" ht="13" hidden="1">
      <c r="Q713" s="91">
        <f t="shared" si="119"/>
        <v>0</v>
      </c>
      <c r="R713" s="23"/>
    </row>
    <row r="714" spans="17:18" ht="13" hidden="1">
      <c r="Q714" s="91">
        <f t="shared" si="119"/>
        <v>0</v>
      </c>
      <c r="R714" s="23"/>
    </row>
    <row r="715" spans="17:18" ht="13" hidden="1">
      <c r="Q715" s="91">
        <f t="shared" si="119"/>
        <v>0</v>
      </c>
      <c r="R715" s="23"/>
    </row>
    <row r="716" spans="17:18" ht="13" hidden="1">
      <c r="Q716" s="91">
        <f t="shared" si="119"/>
        <v>0</v>
      </c>
      <c r="R716" s="23"/>
    </row>
    <row r="717" spans="17:18" ht="13" hidden="1">
      <c r="Q717" s="91">
        <f t="shared" si="119"/>
        <v>0</v>
      </c>
      <c r="R717" s="23"/>
    </row>
    <row r="718" spans="17:18" ht="13" hidden="1">
      <c r="Q718" s="91">
        <f t="shared" si="119"/>
        <v>0</v>
      </c>
      <c r="R718" s="23"/>
    </row>
    <row r="719" spans="17:18" ht="13" hidden="1">
      <c r="Q719" s="91">
        <f t="shared" si="119"/>
        <v>0</v>
      </c>
      <c r="R719" s="23"/>
    </row>
    <row r="720" spans="17:18" ht="13" hidden="1">
      <c r="Q720" s="91">
        <f t="shared" si="119"/>
        <v>0</v>
      </c>
      <c r="R720" s="23"/>
    </row>
    <row r="721" spans="17:18" ht="13" hidden="1">
      <c r="Q721" s="91">
        <f t="shared" si="119"/>
        <v>0</v>
      </c>
      <c r="R721" s="23"/>
    </row>
    <row r="722" spans="17:18" ht="13" hidden="1">
      <c r="Q722" s="91">
        <f t="shared" si="119"/>
        <v>0</v>
      </c>
      <c r="R722" s="23"/>
    </row>
    <row r="723" spans="17:18" ht="13" hidden="1">
      <c r="Q723" s="91">
        <f t="shared" si="119"/>
        <v>0</v>
      </c>
      <c r="R723" s="23"/>
    </row>
    <row r="724" spans="17:18" ht="13" hidden="1">
      <c r="Q724" s="91">
        <f t="shared" si="119"/>
        <v>0</v>
      </c>
      <c r="R724" s="23"/>
    </row>
    <row r="725" spans="17:18" ht="13" hidden="1">
      <c r="Q725" s="91">
        <f t="shared" si="119"/>
        <v>0</v>
      </c>
      <c r="R725" s="23"/>
    </row>
    <row r="726" spans="17:18" ht="13" hidden="1">
      <c r="Q726" s="91">
        <f t="shared" si="119"/>
        <v>0</v>
      </c>
      <c r="R726" s="23"/>
    </row>
    <row r="727" spans="17:18" ht="13" hidden="1">
      <c r="Q727" s="91">
        <f t="shared" si="119"/>
        <v>0</v>
      </c>
      <c r="R727" s="23"/>
    </row>
    <row r="728" spans="17:18" ht="13" hidden="1">
      <c r="Q728" s="91">
        <f t="shared" si="119"/>
        <v>0</v>
      </c>
      <c r="R728" s="23"/>
    </row>
    <row r="729" spans="17:18" ht="13" hidden="1">
      <c r="Q729" s="91">
        <f t="shared" si="119"/>
        <v>0</v>
      </c>
      <c r="R729" s="23"/>
    </row>
    <row r="730" spans="17:18" ht="13" hidden="1">
      <c r="Q730" s="91">
        <f t="shared" si="119"/>
        <v>0</v>
      </c>
      <c r="R730" s="23"/>
    </row>
    <row r="731" spans="17:18" ht="13" hidden="1">
      <c r="Q731" s="91">
        <f t="shared" si="119"/>
        <v>0</v>
      </c>
      <c r="R731" s="23"/>
    </row>
    <row r="732" spans="17:18" ht="13" hidden="1">
      <c r="Q732" s="91">
        <f t="shared" si="119"/>
        <v>0</v>
      </c>
      <c r="R732" s="23"/>
    </row>
    <row r="733" spans="17:18" ht="13" hidden="1">
      <c r="Q733" s="91">
        <f t="shared" si="119"/>
        <v>0</v>
      </c>
      <c r="R733" s="23"/>
    </row>
    <row r="734" spans="17:18" ht="13" hidden="1">
      <c r="Q734" s="91">
        <f t="shared" si="119"/>
        <v>0</v>
      </c>
      <c r="R734" s="23"/>
    </row>
    <row r="735" spans="17:18" ht="13" hidden="1">
      <c r="Q735" s="91">
        <f t="shared" si="119"/>
        <v>0</v>
      </c>
      <c r="R735" s="23"/>
    </row>
    <row r="736" spans="17:18" ht="13" hidden="1">
      <c r="Q736" s="91">
        <f t="shared" si="119"/>
        <v>0</v>
      </c>
      <c r="R736" s="23"/>
    </row>
    <row r="737" spans="17:18" ht="13" hidden="1">
      <c r="Q737" s="91">
        <f t="shared" si="119"/>
        <v>0</v>
      </c>
      <c r="R737" s="23"/>
    </row>
    <row r="738" spans="17:18" ht="13" hidden="1">
      <c r="Q738" s="91">
        <f t="shared" si="119"/>
        <v>0</v>
      </c>
      <c r="R738" s="23"/>
    </row>
    <row r="739" spans="17:18" ht="13" hidden="1">
      <c r="Q739" s="91">
        <f t="shared" si="119"/>
        <v>0</v>
      </c>
      <c r="R739" s="23"/>
    </row>
    <row r="740" spans="17:18" ht="13" hidden="1">
      <c r="Q740" s="91">
        <f t="shared" si="119"/>
        <v>0</v>
      </c>
      <c r="R740" s="23"/>
    </row>
    <row r="741" spans="17:18" ht="13" hidden="1">
      <c r="Q741" s="91">
        <f t="shared" si="119"/>
        <v>0</v>
      </c>
      <c r="R741" s="23"/>
    </row>
    <row r="742" spans="17:18" ht="13" hidden="1">
      <c r="Q742" s="91">
        <f t="shared" si="119"/>
        <v>0</v>
      </c>
      <c r="R742" s="23"/>
    </row>
    <row r="743" spans="17:18" ht="13" hidden="1">
      <c r="Q743" s="91">
        <f t="shared" si="119"/>
        <v>0</v>
      </c>
      <c r="R743" s="23"/>
    </row>
    <row r="744" spans="17:18" ht="13" hidden="1">
      <c r="Q744" s="91">
        <f t="shared" si="119"/>
        <v>0</v>
      </c>
      <c r="R744" s="23"/>
    </row>
    <row r="745" spans="17:18" ht="13" hidden="1">
      <c r="Q745" s="91">
        <f t="shared" si="119"/>
        <v>0</v>
      </c>
      <c r="R745" s="23"/>
    </row>
    <row r="746" spans="17:18" ht="13" hidden="1">
      <c r="Q746" s="91">
        <f t="shared" ref="Q746:Q807" si="120">+P746</f>
        <v>0</v>
      </c>
      <c r="R746" s="23"/>
    </row>
    <row r="747" spans="17:18" ht="13" hidden="1">
      <c r="Q747" s="91">
        <f t="shared" si="120"/>
        <v>0</v>
      </c>
      <c r="R747" s="23"/>
    </row>
    <row r="748" spans="17:18" ht="13" hidden="1">
      <c r="Q748" s="91">
        <f t="shared" si="120"/>
        <v>0</v>
      </c>
      <c r="R748" s="23"/>
    </row>
    <row r="749" spans="17:18" ht="13" hidden="1">
      <c r="Q749" s="91">
        <f t="shared" si="120"/>
        <v>0</v>
      </c>
      <c r="R749" s="23"/>
    </row>
    <row r="750" spans="17:18" ht="13" hidden="1">
      <c r="Q750" s="91">
        <f t="shared" si="120"/>
        <v>0</v>
      </c>
      <c r="R750" s="23"/>
    </row>
    <row r="751" spans="17:18" ht="13" hidden="1">
      <c r="Q751" s="91">
        <f t="shared" si="120"/>
        <v>0</v>
      </c>
      <c r="R751" s="23"/>
    </row>
    <row r="752" spans="17:18" ht="13" hidden="1">
      <c r="Q752" s="91">
        <f t="shared" si="120"/>
        <v>0</v>
      </c>
      <c r="R752" s="23"/>
    </row>
    <row r="753" spans="17:18" ht="13" hidden="1">
      <c r="Q753" s="91">
        <f t="shared" si="120"/>
        <v>0</v>
      </c>
      <c r="R753" s="23"/>
    </row>
    <row r="754" spans="17:18" ht="13" hidden="1">
      <c r="Q754" s="91">
        <f t="shared" si="120"/>
        <v>0</v>
      </c>
      <c r="R754" s="23"/>
    </row>
    <row r="755" spans="17:18" ht="13" hidden="1">
      <c r="Q755" s="91">
        <f t="shared" si="120"/>
        <v>0</v>
      </c>
      <c r="R755" s="23"/>
    </row>
    <row r="756" spans="17:18" ht="13" hidden="1">
      <c r="Q756" s="91">
        <f t="shared" si="120"/>
        <v>0</v>
      </c>
      <c r="R756" s="23"/>
    </row>
    <row r="757" spans="17:18" ht="13" hidden="1">
      <c r="Q757" s="91">
        <f t="shared" si="120"/>
        <v>0</v>
      </c>
      <c r="R757" s="23"/>
    </row>
    <row r="758" spans="17:18" ht="13" hidden="1">
      <c r="Q758" s="91">
        <f t="shared" si="120"/>
        <v>0</v>
      </c>
      <c r="R758" s="23"/>
    </row>
    <row r="759" spans="17:18" ht="13" hidden="1">
      <c r="Q759" s="91">
        <f t="shared" si="120"/>
        <v>0</v>
      </c>
      <c r="R759" s="23"/>
    </row>
    <row r="760" spans="17:18" ht="13" hidden="1">
      <c r="Q760" s="91">
        <f t="shared" si="120"/>
        <v>0</v>
      </c>
      <c r="R760" s="23"/>
    </row>
    <row r="761" spans="17:18" ht="13" hidden="1">
      <c r="Q761" s="91">
        <f t="shared" si="120"/>
        <v>0</v>
      </c>
      <c r="R761" s="23"/>
    </row>
    <row r="762" spans="17:18" ht="13" hidden="1">
      <c r="Q762" s="91">
        <f t="shared" si="120"/>
        <v>0</v>
      </c>
      <c r="R762" s="23"/>
    </row>
    <row r="763" spans="17:18" ht="13" hidden="1">
      <c r="Q763" s="91">
        <f t="shared" si="120"/>
        <v>0</v>
      </c>
      <c r="R763" s="23"/>
    </row>
    <row r="764" spans="17:18" ht="13" hidden="1">
      <c r="Q764" s="91">
        <f t="shared" si="120"/>
        <v>0</v>
      </c>
      <c r="R764" s="23"/>
    </row>
    <row r="765" spans="17:18" ht="13" hidden="1">
      <c r="Q765" s="91">
        <f t="shared" si="120"/>
        <v>0</v>
      </c>
      <c r="R765" s="23"/>
    </row>
    <row r="766" spans="17:18" ht="13" hidden="1">
      <c r="Q766" s="91">
        <f t="shared" si="120"/>
        <v>0</v>
      </c>
      <c r="R766" s="23"/>
    </row>
    <row r="767" spans="17:18" ht="13" hidden="1">
      <c r="Q767" s="91">
        <f t="shared" si="120"/>
        <v>0</v>
      </c>
      <c r="R767" s="23"/>
    </row>
    <row r="768" spans="17:18" ht="13" hidden="1">
      <c r="Q768" s="91">
        <f t="shared" si="120"/>
        <v>0</v>
      </c>
      <c r="R768" s="23"/>
    </row>
    <row r="769" spans="17:18" ht="13" hidden="1">
      <c r="Q769" s="91">
        <f t="shared" si="120"/>
        <v>0</v>
      </c>
      <c r="R769" s="23"/>
    </row>
    <row r="770" spans="17:18" ht="13" hidden="1">
      <c r="Q770" s="91">
        <f t="shared" si="120"/>
        <v>0</v>
      </c>
      <c r="R770" s="23"/>
    </row>
    <row r="771" spans="17:18" ht="13" hidden="1">
      <c r="Q771" s="91">
        <f t="shared" si="120"/>
        <v>0</v>
      </c>
      <c r="R771" s="23"/>
    </row>
    <row r="772" spans="17:18" ht="13" hidden="1">
      <c r="Q772" s="91">
        <f t="shared" si="120"/>
        <v>0</v>
      </c>
      <c r="R772" s="23"/>
    </row>
    <row r="773" spans="17:18" ht="13" hidden="1">
      <c r="Q773" s="91">
        <f t="shared" si="120"/>
        <v>0</v>
      </c>
      <c r="R773" s="23"/>
    </row>
    <row r="774" spans="17:18" ht="13" hidden="1">
      <c r="Q774" s="91">
        <f t="shared" si="120"/>
        <v>0</v>
      </c>
      <c r="R774" s="23"/>
    </row>
    <row r="775" spans="17:18" ht="13" hidden="1">
      <c r="Q775" s="91">
        <f t="shared" si="120"/>
        <v>0</v>
      </c>
      <c r="R775" s="23"/>
    </row>
    <row r="776" spans="17:18" ht="13" hidden="1">
      <c r="Q776" s="91">
        <f t="shared" si="120"/>
        <v>0</v>
      </c>
      <c r="R776" s="23"/>
    </row>
    <row r="777" spans="17:18" ht="13" hidden="1">
      <c r="Q777" s="91">
        <f t="shared" si="120"/>
        <v>0</v>
      </c>
      <c r="R777" s="23"/>
    </row>
    <row r="778" spans="17:18" ht="13" hidden="1">
      <c r="Q778" s="91">
        <f t="shared" si="120"/>
        <v>0</v>
      </c>
      <c r="R778" s="23"/>
    </row>
    <row r="779" spans="17:18" ht="13" hidden="1">
      <c r="Q779" s="91">
        <f t="shared" si="120"/>
        <v>0</v>
      </c>
      <c r="R779" s="23"/>
    </row>
    <row r="780" spans="17:18" ht="13" hidden="1">
      <c r="Q780" s="91">
        <f t="shared" si="120"/>
        <v>0</v>
      </c>
      <c r="R780" s="23"/>
    </row>
    <row r="781" spans="17:18" ht="13" hidden="1">
      <c r="Q781" s="91">
        <f t="shared" si="120"/>
        <v>0</v>
      </c>
      <c r="R781" s="23"/>
    </row>
    <row r="782" spans="17:18" ht="13" hidden="1">
      <c r="Q782" s="91">
        <f t="shared" si="120"/>
        <v>0</v>
      </c>
      <c r="R782" s="23"/>
    </row>
    <row r="783" spans="17:18" ht="13" hidden="1">
      <c r="Q783" s="91">
        <f t="shared" si="120"/>
        <v>0</v>
      </c>
      <c r="R783" s="23"/>
    </row>
    <row r="784" spans="17:18" ht="13" hidden="1">
      <c r="Q784" s="91">
        <f t="shared" si="120"/>
        <v>0</v>
      </c>
      <c r="R784" s="23"/>
    </row>
    <row r="785" spans="17:18" ht="13" hidden="1">
      <c r="Q785" s="91">
        <f t="shared" si="120"/>
        <v>0</v>
      </c>
      <c r="R785" s="23"/>
    </row>
    <row r="786" spans="17:18" ht="13" hidden="1">
      <c r="Q786" s="91">
        <f t="shared" si="120"/>
        <v>0</v>
      </c>
      <c r="R786" s="23"/>
    </row>
    <row r="787" spans="17:18" ht="13" hidden="1">
      <c r="Q787" s="91">
        <f t="shared" si="120"/>
        <v>0</v>
      </c>
      <c r="R787" s="23"/>
    </row>
    <row r="788" spans="17:18" ht="13" hidden="1">
      <c r="Q788" s="91">
        <f t="shared" si="120"/>
        <v>0</v>
      </c>
      <c r="R788" s="23"/>
    </row>
    <row r="789" spans="17:18" ht="13" hidden="1">
      <c r="Q789" s="91">
        <f t="shared" si="120"/>
        <v>0</v>
      </c>
      <c r="R789" s="23"/>
    </row>
    <row r="790" spans="17:18" ht="13" hidden="1">
      <c r="Q790" s="91">
        <f t="shared" si="120"/>
        <v>0</v>
      </c>
      <c r="R790" s="23"/>
    </row>
    <row r="791" spans="17:18" ht="13" hidden="1">
      <c r="Q791" s="91">
        <f t="shared" si="120"/>
        <v>0</v>
      </c>
      <c r="R791" s="23"/>
    </row>
    <row r="792" spans="17:18" ht="13" hidden="1">
      <c r="Q792" s="91">
        <f t="shared" si="120"/>
        <v>0</v>
      </c>
      <c r="R792" s="23"/>
    </row>
    <row r="793" spans="17:18" ht="13" hidden="1">
      <c r="Q793" s="91">
        <f t="shared" si="120"/>
        <v>0</v>
      </c>
      <c r="R793" s="23"/>
    </row>
    <row r="794" spans="17:18" ht="13" hidden="1">
      <c r="Q794" s="91">
        <f t="shared" si="120"/>
        <v>0</v>
      </c>
      <c r="R794" s="23"/>
    </row>
    <row r="795" spans="17:18" ht="13" hidden="1">
      <c r="Q795" s="91">
        <f t="shared" si="120"/>
        <v>0</v>
      </c>
      <c r="R795" s="23"/>
    </row>
    <row r="796" spans="17:18" ht="13" hidden="1">
      <c r="Q796" s="91">
        <f t="shared" si="120"/>
        <v>0</v>
      </c>
      <c r="R796" s="23"/>
    </row>
    <row r="797" spans="17:18" ht="13" hidden="1">
      <c r="Q797" s="91">
        <f t="shared" si="120"/>
        <v>0</v>
      </c>
      <c r="R797" s="23"/>
    </row>
    <row r="798" spans="17:18" ht="13" hidden="1">
      <c r="Q798" s="91">
        <f t="shared" si="120"/>
        <v>0</v>
      </c>
      <c r="R798" s="23"/>
    </row>
    <row r="799" spans="17:18" ht="13" hidden="1">
      <c r="Q799" s="91">
        <f t="shared" si="120"/>
        <v>0</v>
      </c>
      <c r="R799" s="23"/>
    </row>
    <row r="800" spans="17:18" ht="13" hidden="1">
      <c r="Q800" s="91">
        <f t="shared" si="120"/>
        <v>0</v>
      </c>
      <c r="R800" s="23"/>
    </row>
    <row r="801" spans="5:18" ht="13" hidden="1">
      <c r="Q801" s="91">
        <f t="shared" si="120"/>
        <v>0</v>
      </c>
      <c r="R801" s="23"/>
    </row>
    <row r="802" spans="5:18" ht="13" hidden="1">
      <c r="Q802" s="91">
        <f t="shared" si="120"/>
        <v>0</v>
      </c>
      <c r="R802" s="23"/>
    </row>
    <row r="803" spans="5:18" ht="13" hidden="1">
      <c r="Q803" s="91">
        <f t="shared" si="120"/>
        <v>0</v>
      </c>
      <c r="R803" s="23"/>
    </row>
    <row r="804" spans="5:18" ht="13" hidden="1">
      <c r="Q804" s="91">
        <f t="shared" si="120"/>
        <v>0</v>
      </c>
      <c r="R804" s="23"/>
    </row>
    <row r="805" spans="5:18" ht="13" hidden="1">
      <c r="Q805" s="91">
        <f t="shared" si="120"/>
        <v>0</v>
      </c>
      <c r="R805" s="23"/>
    </row>
    <row r="806" spans="5:18" ht="13" hidden="1">
      <c r="Q806" s="91">
        <f t="shared" si="120"/>
        <v>0</v>
      </c>
      <c r="R806" s="23"/>
    </row>
    <row r="807" spans="5:18" ht="13" hidden="1">
      <c r="Q807" s="91">
        <f t="shared" si="120"/>
        <v>0</v>
      </c>
      <c r="R807" s="23"/>
    </row>
    <row r="808" spans="5:18">
      <c r="E808" s="288"/>
      <c r="F808" s="288"/>
      <c r="P808" s="288"/>
    </row>
    <row r="809" spans="5:18">
      <c r="J809" s="288"/>
      <c r="K809" s="288"/>
      <c r="L809" s="288"/>
      <c r="O809" s="288"/>
      <c r="P809" s="288"/>
      <c r="Q809" s="92"/>
    </row>
    <row r="810" spans="5:18">
      <c r="P810" s="288"/>
    </row>
    <row r="811" spans="5:18">
      <c r="L811" s="288"/>
    </row>
  </sheetData>
  <autoFilter ref="A15:Q807">
    <filterColumn colId="16">
      <customFilters and="1">
        <customFilter operator="notEqual" val=" "/>
        <customFilter operator="notEqual" val="0.0"/>
      </customFilters>
    </filterColumn>
  </autoFilter>
  <mergeCells count="36">
    <mergeCell ref="A3:B3"/>
    <mergeCell ref="A4:B4"/>
    <mergeCell ref="J12:J14"/>
    <mergeCell ref="L12:L14"/>
    <mergeCell ref="K12:K14"/>
    <mergeCell ref="A6:A14"/>
    <mergeCell ref="G12:H12"/>
    <mergeCell ref="C6:C14"/>
    <mergeCell ref="H13:H14"/>
    <mergeCell ref="AP530:AQ530"/>
    <mergeCell ref="AJ530:AK530"/>
    <mergeCell ref="AL530:AM530"/>
    <mergeCell ref="AN530:AO530"/>
    <mergeCell ref="M12:N12"/>
    <mergeCell ref="S6:V6"/>
    <mergeCell ref="U12:V12"/>
    <mergeCell ref="M13:M14"/>
    <mergeCell ref="N13:N14"/>
    <mergeCell ref="N528:P528"/>
    <mergeCell ref="J6:O11"/>
    <mergeCell ref="B6:B14"/>
    <mergeCell ref="F12:F14"/>
    <mergeCell ref="G13:G14"/>
    <mergeCell ref="I12:I14"/>
    <mergeCell ref="D6:D14"/>
    <mergeCell ref="E6:I11"/>
    <mergeCell ref="A526:B526"/>
    <mergeCell ref="A525:B525"/>
    <mergeCell ref="A366:B366"/>
    <mergeCell ref="A367:B367"/>
    <mergeCell ref="A368:B368"/>
    <mergeCell ref="O1:P1"/>
    <mergeCell ref="A2:P2"/>
    <mergeCell ref="E12:E14"/>
    <mergeCell ref="P6:P14"/>
    <mergeCell ref="O12:O14"/>
  </mergeCells>
  <phoneticPr fontId="0" type="noConversion"/>
  <printOptions horizontalCentered="1"/>
  <pageMargins left="0" right="0" top="0.19685039370078741" bottom="0" header="0" footer="0"/>
  <pageSetup paperSize="9" scale="49"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96"/>
  <sheetViews>
    <sheetView showZeros="0" view="pageBreakPreview" topLeftCell="B1" zoomScale="50" zoomScaleNormal="50" zoomScaleSheetLayoutView="45" workbookViewId="0">
      <pane ySplit="13" topLeftCell="A14" activePane="bottomLeft" state="frozen"/>
      <selection activeCell="B1" sqref="B1"/>
      <selection pane="bottomLeft" activeCell="D40" sqref="D40"/>
    </sheetView>
  </sheetViews>
  <sheetFormatPr defaultRowHeight="12.5" outlineLevelRow="1"/>
  <cols>
    <col min="1" max="1" width="0" hidden="1" customWidth="1"/>
    <col min="2" max="2" width="7.7265625" style="438" customWidth="1"/>
    <col min="3" max="3" width="22.81640625" style="438" customWidth="1"/>
    <col min="4" max="4" width="101.81640625" customWidth="1"/>
    <col min="5" max="5" width="32" hidden="1" customWidth="1"/>
    <col min="6" max="6" width="33.453125" hidden="1" customWidth="1"/>
    <col min="7" max="7" width="20" hidden="1" customWidth="1"/>
    <col min="8" max="8" width="34" hidden="1" customWidth="1"/>
    <col min="9" max="10" width="32.26953125" hidden="1" customWidth="1"/>
    <col min="11" max="11" width="50" customWidth="1"/>
    <col min="12" max="12" width="36" customWidth="1"/>
    <col min="13" max="13" width="35.1796875" customWidth="1"/>
    <col min="14" max="14" width="32" customWidth="1"/>
    <col min="15" max="15" width="48.7265625" customWidth="1"/>
    <col min="16" max="16" width="54.26953125" hidden="1" customWidth="1"/>
    <col min="17" max="17" width="35.7265625" hidden="1" customWidth="1"/>
    <col min="18" max="18" width="33.1796875" hidden="1" customWidth="1"/>
    <col min="19" max="19" width="46.81640625" hidden="1" customWidth="1"/>
    <col min="20" max="20" width="34.81640625" hidden="1" customWidth="1"/>
    <col min="21" max="21" width="34.54296875" hidden="1" customWidth="1"/>
    <col min="22" max="22" width="31.7265625" hidden="1" customWidth="1"/>
    <col min="23" max="23" width="24.81640625" hidden="1" customWidth="1"/>
    <col min="24" max="24" width="19.1796875" hidden="1" customWidth="1"/>
    <col min="25" max="25" width="18.26953125" hidden="1" customWidth="1"/>
    <col min="26" max="26" width="22.54296875" hidden="1" customWidth="1"/>
    <col min="27" max="27" width="25.453125" hidden="1" customWidth="1"/>
    <col min="28" max="28" width="25.7265625" hidden="1" customWidth="1"/>
    <col min="29" max="29" width="23.453125" hidden="1" customWidth="1"/>
    <col min="30" max="30" width="22.26953125" hidden="1" customWidth="1"/>
    <col min="31" max="31" width="20.81640625" hidden="1" customWidth="1"/>
    <col min="32" max="32" width="18.54296875" hidden="1" customWidth="1"/>
    <col min="33" max="33" width="24.26953125" hidden="1" customWidth="1"/>
    <col min="34" max="34" width="25.7265625" hidden="1" customWidth="1"/>
    <col min="35" max="35" width="29.453125" hidden="1" customWidth="1"/>
    <col min="36" max="36" width="19.453125" bestFit="1" customWidth="1"/>
    <col min="37" max="37" width="9" bestFit="1" customWidth="1"/>
    <col min="38" max="38" width="13.81640625" bestFit="1" customWidth="1"/>
    <col min="40" max="41" width="18.81640625" customWidth="1"/>
  </cols>
  <sheetData>
    <row r="1" spans="2:43" s="386" customFormat="1" ht="23" hidden="1">
      <c r="B1" s="385"/>
      <c r="C1" s="385"/>
      <c r="Z1" s="387"/>
      <c r="AA1" s="768" t="s">
        <v>15</v>
      </c>
      <c r="AB1" s="768"/>
      <c r="AC1" s="389"/>
      <c r="AD1" s="388" t="s">
        <v>191</v>
      </c>
      <c r="AE1" s="388"/>
      <c r="AF1" s="388"/>
      <c r="AG1" s="389"/>
      <c r="AH1" s="389"/>
      <c r="AI1" s="768"/>
    </row>
    <row r="2" spans="2:43" s="386" customFormat="1" ht="40.5" hidden="1" customHeight="1">
      <c r="B2" s="390"/>
      <c r="C2" s="390"/>
      <c r="D2" s="19"/>
      <c r="E2" s="19"/>
      <c r="F2" s="19"/>
      <c r="G2" s="19"/>
      <c r="H2" s="19"/>
      <c r="I2" s="19"/>
      <c r="J2" s="19"/>
      <c r="K2" s="19"/>
      <c r="L2" s="19"/>
      <c r="M2" s="19"/>
      <c r="N2" s="19"/>
      <c r="O2" s="19"/>
      <c r="P2" s="19"/>
      <c r="Q2" s="19"/>
      <c r="R2" s="19"/>
      <c r="S2" s="19"/>
      <c r="T2" s="19"/>
      <c r="U2" s="928"/>
      <c r="V2" s="928"/>
      <c r="W2" s="928"/>
      <c r="X2" s="928"/>
      <c r="Y2" s="928"/>
      <c r="Z2" s="928"/>
      <c r="AA2" s="790" t="s">
        <v>1422</v>
      </c>
      <c r="AB2" s="790"/>
      <c r="AC2" s="790"/>
      <c r="AD2" s="790"/>
      <c r="AE2" s="790"/>
      <c r="AF2" s="790"/>
      <c r="AG2" s="790"/>
      <c r="AH2" s="790"/>
      <c r="AI2" s="768"/>
    </row>
    <row r="3" spans="2:43" s="386" customFormat="1" ht="40.5" hidden="1" customHeight="1">
      <c r="B3" s="390"/>
      <c r="C3" s="390"/>
      <c r="D3" s="19"/>
      <c r="E3" s="19"/>
      <c r="F3" s="19"/>
      <c r="G3" s="19"/>
      <c r="H3" s="19"/>
      <c r="I3" s="19"/>
      <c r="J3" s="19"/>
      <c r="K3" s="19"/>
      <c r="L3" s="19"/>
      <c r="M3" s="19"/>
      <c r="N3" s="19"/>
      <c r="O3" s="19"/>
      <c r="P3" s="19"/>
      <c r="Q3" s="19"/>
      <c r="R3" s="19"/>
      <c r="S3" s="19"/>
      <c r="T3" s="19"/>
      <c r="U3" s="928"/>
      <c r="V3" s="928"/>
      <c r="W3" s="928"/>
      <c r="X3" s="928"/>
      <c r="Y3" s="928"/>
      <c r="Z3" s="928"/>
      <c r="AA3" s="790" t="s">
        <v>208</v>
      </c>
      <c r="AB3" s="790"/>
      <c r="AC3" s="790"/>
      <c r="AD3" s="790"/>
      <c r="AE3" s="790"/>
      <c r="AF3" s="790"/>
      <c r="AG3" s="790"/>
      <c r="AH3" s="790"/>
      <c r="AI3" s="768"/>
    </row>
    <row r="4" spans="2:43" s="386" customFormat="1" ht="40.5" hidden="1" customHeight="1">
      <c r="B4" s="390"/>
      <c r="C4" s="390"/>
      <c r="D4" s="19"/>
      <c r="E4" s="19"/>
      <c r="F4" s="19"/>
      <c r="G4" s="19"/>
      <c r="H4" s="19"/>
      <c r="I4" s="19"/>
      <c r="J4" s="19"/>
      <c r="K4" s="19"/>
      <c r="L4" s="19"/>
      <c r="M4" s="19"/>
      <c r="N4" s="19"/>
      <c r="O4" s="19"/>
      <c r="P4" s="19"/>
      <c r="Q4" s="19"/>
      <c r="R4" s="19"/>
      <c r="S4" s="19"/>
      <c r="T4" s="19"/>
      <c r="U4" s="19"/>
      <c r="V4" s="19"/>
      <c r="W4" s="19"/>
      <c r="X4" s="19"/>
      <c r="Y4" s="19"/>
      <c r="Z4" s="388"/>
      <c r="AA4" s="772" t="s">
        <v>901</v>
      </c>
      <c r="AB4" s="772" t="s">
        <v>901</v>
      </c>
      <c r="AC4" s="389"/>
      <c r="AD4" s="362"/>
      <c r="AE4" s="362"/>
      <c r="AF4" s="441"/>
      <c r="AG4" s="441"/>
      <c r="AH4" s="389"/>
      <c r="AI4" s="768"/>
    </row>
    <row r="5" spans="2:43" s="386" customFormat="1" ht="124.5" customHeight="1">
      <c r="B5" s="390"/>
      <c r="C5" s="390"/>
      <c r="D5" s="19"/>
      <c r="E5" s="19"/>
      <c r="F5" s="19"/>
      <c r="G5" s="19"/>
      <c r="H5" s="19"/>
      <c r="I5" s="19"/>
      <c r="J5" s="19"/>
      <c r="K5" s="19"/>
      <c r="L5" s="19"/>
      <c r="M5" s="19"/>
      <c r="N5" s="19"/>
      <c r="O5" s="768" t="s">
        <v>1482</v>
      </c>
      <c r="P5" s="19"/>
      <c r="Q5" s="19"/>
      <c r="R5" s="19"/>
      <c r="S5" s="19"/>
      <c r="T5" s="19"/>
      <c r="U5" s="19"/>
      <c r="V5" s="19"/>
      <c r="W5" s="19"/>
      <c r="X5" s="19"/>
      <c r="Y5" s="19"/>
      <c r="Z5" s="388"/>
      <c r="AA5" s="772"/>
      <c r="AB5" s="772"/>
      <c r="AC5" s="389"/>
      <c r="AD5" s="362"/>
      <c r="AE5" s="362"/>
      <c r="AF5" s="441"/>
      <c r="AG5" s="441"/>
      <c r="AH5" s="389"/>
      <c r="AI5" s="768"/>
    </row>
    <row r="6" spans="2:43" s="386" customFormat="1" ht="61.5" customHeight="1">
      <c r="B6" s="981" t="s">
        <v>1483</v>
      </c>
      <c r="C6" s="982"/>
      <c r="D6" s="982"/>
      <c r="E6" s="982"/>
      <c r="F6" s="982"/>
      <c r="G6" s="982"/>
      <c r="H6" s="982"/>
      <c r="I6" s="982"/>
      <c r="J6" s="982"/>
      <c r="K6" s="982"/>
      <c r="L6" s="982"/>
      <c r="M6" s="982"/>
      <c r="N6" s="982"/>
      <c r="O6" s="982"/>
      <c r="P6" s="982"/>
      <c r="Q6" s="982"/>
      <c r="R6" s="982"/>
      <c r="S6" s="982"/>
      <c r="T6" s="982"/>
      <c r="U6" s="982"/>
      <c r="V6" s="982"/>
      <c r="W6" s="982"/>
      <c r="X6" s="982"/>
      <c r="Y6" s="982"/>
      <c r="Z6" s="982"/>
      <c r="AA6" s="982"/>
      <c r="AB6" s="982"/>
      <c r="AC6" s="982"/>
      <c r="AD6" s="982"/>
      <c r="AE6" s="982"/>
      <c r="AF6" s="982"/>
      <c r="AG6" s="982"/>
      <c r="AH6" s="982"/>
      <c r="AI6" s="391"/>
      <c r="AJ6" s="391"/>
      <c r="AK6" s="391"/>
      <c r="AL6" s="391"/>
      <c r="AM6" s="391"/>
      <c r="AN6" s="391"/>
      <c r="AO6" s="391"/>
    </row>
    <row r="7" spans="2:43" s="386" customFormat="1" ht="25.5">
      <c r="B7" s="392"/>
      <c r="C7" s="392"/>
      <c r="D7" s="392"/>
      <c r="E7" s="392"/>
      <c r="F7" s="392"/>
      <c r="G7" s="392"/>
      <c r="H7" s="392"/>
      <c r="I7" s="392"/>
      <c r="J7" s="392"/>
      <c r="K7" s="392"/>
      <c r="L7" s="392"/>
      <c r="M7" s="392"/>
      <c r="N7" s="392"/>
      <c r="O7" s="918" t="s">
        <v>533</v>
      </c>
      <c r="P7" s="392"/>
      <c r="Q7" s="392"/>
      <c r="R7" s="392"/>
      <c r="S7" s="392"/>
      <c r="T7" s="392"/>
      <c r="U7" s="392"/>
      <c r="V7" s="392"/>
      <c r="W7" s="392"/>
      <c r="X7" s="392"/>
      <c r="Y7" s="392"/>
      <c r="Z7" s="392"/>
      <c r="AA7" s="392"/>
      <c r="AB7" s="393"/>
      <c r="AC7" s="393"/>
      <c r="AD7" s="393"/>
      <c r="AE7" s="393"/>
      <c r="AF7" s="393"/>
      <c r="AG7" s="393"/>
      <c r="AH7" s="393" t="s">
        <v>972</v>
      </c>
      <c r="AI7" s="888"/>
    </row>
    <row r="8" spans="2:43" s="386" customFormat="1" ht="33.75" customHeight="1">
      <c r="B8" s="968" t="s">
        <v>1248</v>
      </c>
      <c r="C8" s="968" t="s">
        <v>1249</v>
      </c>
      <c r="D8" s="968" t="s">
        <v>1250</v>
      </c>
      <c r="E8" s="817" t="s">
        <v>1444</v>
      </c>
      <c r="F8" s="401"/>
      <c r="G8" s="817"/>
      <c r="H8" s="817"/>
      <c r="I8" s="817"/>
      <c r="J8" s="817"/>
      <c r="K8" s="986" t="s">
        <v>789</v>
      </c>
      <c r="L8" s="987"/>
      <c r="M8" s="967"/>
      <c r="N8" s="972" t="s">
        <v>790</v>
      </c>
      <c r="O8" s="1003" t="s">
        <v>792</v>
      </c>
      <c r="P8" s="820" t="s">
        <v>1251</v>
      </c>
      <c r="Q8" s="452"/>
      <c r="R8" s="791" t="s">
        <v>1251</v>
      </c>
      <c r="S8" s="792"/>
      <c r="T8" s="792"/>
      <c r="U8" s="792"/>
      <c r="V8" s="791"/>
      <c r="W8" s="792"/>
      <c r="X8" s="970" t="s">
        <v>1251</v>
      </c>
      <c r="Y8" s="971"/>
      <c r="Z8" s="971"/>
      <c r="AA8" s="971"/>
      <c r="AB8" s="971"/>
      <c r="AC8" s="971"/>
      <c r="AD8" s="971"/>
      <c r="AE8" s="971"/>
      <c r="AF8" s="971"/>
      <c r="AG8" s="971"/>
      <c r="AH8" s="971"/>
      <c r="AI8" s="968" t="s">
        <v>137</v>
      </c>
    </row>
    <row r="9" spans="2:43" ht="54" customHeight="1">
      <c r="B9" s="968"/>
      <c r="C9" s="968"/>
      <c r="D9" s="968"/>
      <c r="E9" s="986" t="s">
        <v>1350</v>
      </c>
      <c r="F9" s="968"/>
      <c r="G9" s="986"/>
      <c r="H9" s="986"/>
      <c r="I9" s="986"/>
      <c r="J9" s="986"/>
      <c r="K9" s="966" t="s">
        <v>1350</v>
      </c>
      <c r="L9" s="967"/>
      <c r="M9" s="401" t="s">
        <v>1351</v>
      </c>
      <c r="N9" s="994"/>
      <c r="O9" s="1004"/>
      <c r="P9" s="985" t="s">
        <v>1252</v>
      </c>
      <c r="Q9" s="991"/>
      <c r="R9" s="978" t="s">
        <v>290</v>
      </c>
      <c r="S9" s="991" t="s">
        <v>149</v>
      </c>
      <c r="T9" s="991" t="s">
        <v>876</v>
      </c>
      <c r="U9" s="968" t="s">
        <v>193</v>
      </c>
      <c r="V9" s="968" t="s">
        <v>192</v>
      </c>
      <c r="W9" s="401"/>
      <c r="X9" s="968" t="s">
        <v>37</v>
      </c>
      <c r="Y9" s="813"/>
      <c r="Z9" s="995" t="s">
        <v>529</v>
      </c>
      <c r="AA9" s="983"/>
      <c r="AB9" s="968" t="s">
        <v>766</v>
      </c>
      <c r="AC9" s="968" t="s">
        <v>670</v>
      </c>
      <c r="AD9" s="396" t="s">
        <v>563</v>
      </c>
      <c r="AE9" s="974" t="s">
        <v>133</v>
      </c>
      <c r="AF9" s="998" t="s">
        <v>134</v>
      </c>
      <c r="AG9" s="811"/>
      <c r="AH9" s="812"/>
      <c r="AI9" s="968"/>
      <c r="AJ9" s="394"/>
    </row>
    <row r="10" spans="2:43" ht="215.25" customHeight="1">
      <c r="B10" s="968"/>
      <c r="C10" s="968"/>
      <c r="D10" s="968"/>
      <c r="E10" s="992" t="s">
        <v>291</v>
      </c>
      <c r="F10" s="968" t="s">
        <v>777</v>
      </c>
      <c r="G10" s="983" t="s">
        <v>969</v>
      </c>
      <c r="H10" s="972" t="s">
        <v>1299</v>
      </c>
      <c r="I10" s="972" t="s">
        <v>703</v>
      </c>
      <c r="J10" s="995" t="s">
        <v>292</v>
      </c>
      <c r="K10" s="876" t="s">
        <v>1136</v>
      </c>
      <c r="L10" s="968" t="s">
        <v>1286</v>
      </c>
      <c r="M10" s="972" t="s">
        <v>703</v>
      </c>
      <c r="N10" s="876" t="s">
        <v>787</v>
      </c>
      <c r="O10" s="1004"/>
      <c r="P10" s="985" t="s">
        <v>564</v>
      </c>
      <c r="Q10" s="969" t="s">
        <v>176</v>
      </c>
      <c r="R10" s="979"/>
      <c r="S10" s="991"/>
      <c r="T10" s="991"/>
      <c r="U10" s="968"/>
      <c r="V10" s="968"/>
      <c r="W10" s="401"/>
      <c r="X10" s="968"/>
      <c r="Y10" s="814"/>
      <c r="Z10" s="1001"/>
      <c r="AA10" s="1002"/>
      <c r="AB10" s="968"/>
      <c r="AC10" s="968"/>
      <c r="AD10" s="977" t="s">
        <v>987</v>
      </c>
      <c r="AE10" s="975"/>
      <c r="AF10" s="999"/>
      <c r="AG10" s="395" t="s">
        <v>988</v>
      </c>
      <c r="AH10" s="785" t="s">
        <v>412</v>
      </c>
      <c r="AI10" s="968"/>
      <c r="AJ10" s="394"/>
    </row>
    <row r="11" spans="2:43" s="397" customFormat="1" ht="67.5" hidden="1" customHeight="1">
      <c r="B11" s="968"/>
      <c r="C11" s="968"/>
      <c r="D11" s="968"/>
      <c r="E11" s="993"/>
      <c r="F11" s="968"/>
      <c r="G11" s="984"/>
      <c r="H11" s="973"/>
      <c r="I11" s="973"/>
      <c r="J11" s="996"/>
      <c r="K11" s="904"/>
      <c r="L11" s="968"/>
      <c r="M11" s="973"/>
      <c r="N11" s="904"/>
      <c r="O11" s="1004"/>
      <c r="P11" s="985"/>
      <c r="Q11" s="969"/>
      <c r="R11" s="980"/>
      <c r="S11" s="991"/>
      <c r="T11" s="991"/>
      <c r="U11" s="968"/>
      <c r="V11" s="968"/>
      <c r="W11" s="401"/>
      <c r="X11" s="968"/>
      <c r="Y11" s="815"/>
      <c r="Z11" s="996"/>
      <c r="AA11" s="984"/>
      <c r="AB11" s="968"/>
      <c r="AC11" s="968"/>
      <c r="AD11" s="977"/>
      <c r="AE11" s="976"/>
      <c r="AF11" s="1000"/>
      <c r="AG11" s="396"/>
      <c r="AH11" s="786"/>
      <c r="AI11" s="968"/>
    </row>
    <row r="12" spans="2:43" s="386" customFormat="1" ht="39.75" customHeight="1" outlineLevel="1">
      <c r="B12" s="399"/>
      <c r="C12" s="399"/>
      <c r="D12" s="399"/>
      <c r="E12" s="900" t="s">
        <v>71</v>
      </c>
      <c r="F12" s="399" t="s">
        <v>807</v>
      </c>
      <c r="G12" s="835" t="s">
        <v>1093</v>
      </c>
      <c r="H12" s="399">
        <v>41033900</v>
      </c>
      <c r="I12" s="399" t="s">
        <v>1302</v>
      </c>
      <c r="J12" s="845" t="s">
        <v>293</v>
      </c>
      <c r="K12" s="399" t="s">
        <v>1137</v>
      </c>
      <c r="L12" s="399" t="s">
        <v>1459</v>
      </c>
      <c r="M12" s="399" t="s">
        <v>1302</v>
      </c>
      <c r="N12" s="399" t="s">
        <v>791</v>
      </c>
      <c r="O12" s="1005"/>
      <c r="P12" s="835" t="s">
        <v>1332</v>
      </c>
      <c r="Q12" s="399" t="s">
        <v>1333</v>
      </c>
      <c r="R12" s="399" t="s">
        <v>966</v>
      </c>
      <c r="S12" s="399" t="s">
        <v>428</v>
      </c>
      <c r="T12" s="399" t="s">
        <v>429</v>
      </c>
      <c r="U12" s="399" t="s">
        <v>430</v>
      </c>
      <c r="V12" s="399" t="s">
        <v>430</v>
      </c>
      <c r="W12" s="399"/>
      <c r="X12" s="399" t="s">
        <v>1352</v>
      </c>
      <c r="Y12" s="399"/>
      <c r="Z12" s="997" t="s">
        <v>431</v>
      </c>
      <c r="AA12" s="997"/>
      <c r="AB12" s="399" t="s">
        <v>432</v>
      </c>
      <c r="AC12" s="399" t="s">
        <v>433</v>
      </c>
      <c r="AD12" s="400" t="s">
        <v>434</v>
      </c>
      <c r="AE12" s="400" t="s">
        <v>135</v>
      </c>
      <c r="AF12" s="400" t="s">
        <v>434</v>
      </c>
      <c r="AG12" s="400" t="s">
        <v>434</v>
      </c>
      <c r="AH12" s="400" t="s">
        <v>434</v>
      </c>
      <c r="AI12" s="398"/>
    </row>
    <row r="13" spans="2:43" s="402" customFormat="1" ht="23" outlineLevel="1">
      <c r="B13" s="401">
        <v>1</v>
      </c>
      <c r="C13" s="401">
        <v>2</v>
      </c>
      <c r="D13" s="401">
        <v>3</v>
      </c>
      <c r="E13" s="817">
        <v>4</v>
      </c>
      <c r="F13" s="401">
        <v>4</v>
      </c>
      <c r="G13" s="818">
        <f>+F13+1</f>
        <v>5</v>
      </c>
      <c r="H13" s="401">
        <v>5</v>
      </c>
      <c r="I13" s="401">
        <v>6</v>
      </c>
      <c r="J13" s="807">
        <v>5</v>
      </c>
      <c r="K13" s="401">
        <v>4</v>
      </c>
      <c r="L13" s="401">
        <v>5</v>
      </c>
      <c r="M13" s="401">
        <v>6</v>
      </c>
      <c r="N13" s="401">
        <v>7</v>
      </c>
      <c r="O13" s="401">
        <v>8</v>
      </c>
      <c r="P13" s="818">
        <v>4</v>
      </c>
      <c r="Q13" s="401">
        <v>5</v>
      </c>
      <c r="R13" s="401">
        <v>8</v>
      </c>
      <c r="S13" s="401">
        <f>+R13+1</f>
        <v>9</v>
      </c>
      <c r="T13" s="401">
        <v>7</v>
      </c>
      <c r="U13" s="401">
        <v>10</v>
      </c>
      <c r="V13" s="401">
        <v>7</v>
      </c>
      <c r="W13" s="401"/>
      <c r="X13" s="401">
        <v>8</v>
      </c>
      <c r="Y13" s="401"/>
      <c r="Z13" s="401">
        <v>8</v>
      </c>
      <c r="AA13" s="401">
        <v>10</v>
      </c>
      <c r="AB13" s="401">
        <v>12</v>
      </c>
      <c r="AC13" s="401">
        <v>12</v>
      </c>
      <c r="AD13" s="401">
        <v>4</v>
      </c>
      <c r="AE13" s="401"/>
      <c r="AF13" s="401">
        <v>9</v>
      </c>
      <c r="AG13" s="401">
        <v>12</v>
      </c>
      <c r="AH13" s="401">
        <v>13</v>
      </c>
      <c r="AI13" s="401">
        <v>7</v>
      </c>
    </row>
    <row r="14" spans="2:43" ht="37.5" hidden="1" customHeight="1">
      <c r="B14" s="401">
        <v>1</v>
      </c>
      <c r="C14" s="401" t="s">
        <v>1036</v>
      </c>
      <c r="D14" s="403" t="s">
        <v>1037</v>
      </c>
      <c r="E14" s="827"/>
      <c r="F14" s="403"/>
      <c r="G14" s="830"/>
      <c r="H14" s="403"/>
      <c r="I14" s="403"/>
      <c r="J14" s="824"/>
      <c r="K14" s="403"/>
      <c r="L14" s="787"/>
      <c r="M14" s="403"/>
      <c r="N14" s="403"/>
      <c r="O14" s="787"/>
      <c r="P14" s="836"/>
      <c r="Q14" s="404"/>
      <c r="R14" s="404"/>
      <c r="S14" s="404"/>
      <c r="T14" s="404"/>
      <c r="U14" s="404"/>
      <c r="V14" s="414"/>
      <c r="W14" s="404"/>
      <c r="X14" s="404"/>
      <c r="Y14" s="404"/>
      <c r="Z14" s="414"/>
      <c r="AA14" s="404"/>
      <c r="AB14" s="404"/>
      <c r="AC14" s="404"/>
      <c r="AD14" s="405"/>
      <c r="AE14" s="405"/>
      <c r="AF14" s="414"/>
      <c r="AG14" s="405"/>
      <c r="AH14" s="405"/>
      <c r="AI14" s="808">
        <f t="shared" ref="AI14:AI43" si="0">SUBTOTAL(9,V14:AH14)</f>
        <v>0</v>
      </c>
      <c r="AJ14" s="407"/>
      <c r="AL14" s="408"/>
      <c r="AN14" s="409"/>
      <c r="AO14" s="409"/>
      <c r="AP14" s="410"/>
      <c r="AQ14" s="409"/>
    </row>
    <row r="15" spans="2:43" ht="67.5" hidden="1" customHeight="1">
      <c r="B15" s="401">
        <v>1</v>
      </c>
      <c r="C15" s="844">
        <v>1350500000</v>
      </c>
      <c r="D15" s="403" t="s">
        <v>1038</v>
      </c>
      <c r="E15" s="827"/>
      <c r="F15" s="403"/>
      <c r="G15" s="830"/>
      <c r="H15" s="403"/>
      <c r="I15" s="403"/>
      <c r="J15" s="824"/>
      <c r="K15" s="403"/>
      <c r="L15" s="787"/>
      <c r="M15" s="403"/>
      <c r="N15" s="403"/>
      <c r="O15" s="787"/>
      <c r="P15" s="837"/>
      <c r="Q15" s="777"/>
      <c r="R15" s="777"/>
      <c r="S15" s="777"/>
      <c r="T15" s="777"/>
      <c r="U15" s="777"/>
      <c r="V15" s="414"/>
      <c r="W15" s="777"/>
      <c r="X15" s="777"/>
      <c r="Y15" s="777"/>
      <c r="Z15" s="414"/>
      <c r="AA15" s="777"/>
      <c r="AB15" s="777"/>
      <c r="AC15" s="777"/>
      <c r="AD15" s="414"/>
      <c r="AE15" s="414"/>
      <c r="AF15" s="414"/>
      <c r="AG15" s="414"/>
      <c r="AH15" s="414"/>
      <c r="AI15" s="808">
        <f t="shared" si="0"/>
        <v>0</v>
      </c>
      <c r="AJ15" s="407"/>
      <c r="AL15" s="408"/>
      <c r="AN15" s="409"/>
      <c r="AO15" s="409"/>
      <c r="AP15" s="410"/>
      <c r="AQ15" s="409"/>
    </row>
    <row r="16" spans="2:43" ht="106.5" hidden="1" customHeight="1">
      <c r="B16" s="401">
        <v>1</v>
      </c>
      <c r="C16" s="401">
        <v>1350800000</v>
      </c>
      <c r="D16" s="403" t="s">
        <v>1039</v>
      </c>
      <c r="E16" s="827"/>
      <c r="F16" s="403"/>
      <c r="G16" s="830"/>
      <c r="H16" s="403"/>
      <c r="I16" s="403"/>
      <c r="J16" s="824"/>
      <c r="K16" s="403"/>
      <c r="L16" s="414"/>
      <c r="M16" s="403"/>
      <c r="N16" s="403"/>
      <c r="O16" s="414"/>
      <c r="P16" s="837"/>
      <c r="Q16" s="778"/>
      <c r="R16" s="778"/>
      <c r="S16" s="777"/>
      <c r="T16" s="777"/>
      <c r="U16" s="777"/>
      <c r="V16" s="414"/>
      <c r="W16" s="777"/>
      <c r="X16" s="777"/>
      <c r="Y16" s="777"/>
      <c r="Z16" s="414"/>
      <c r="AA16" s="777"/>
      <c r="AB16" s="777"/>
      <c r="AC16" s="777"/>
      <c r="AD16" s="414"/>
      <c r="AE16" s="414"/>
      <c r="AF16" s="414"/>
      <c r="AG16" s="414"/>
      <c r="AH16" s="414"/>
      <c r="AI16" s="808">
        <f t="shared" si="0"/>
        <v>0</v>
      </c>
      <c r="AJ16" s="407"/>
      <c r="AL16" s="408"/>
      <c r="AN16" s="409"/>
      <c r="AO16" s="409"/>
      <c r="AP16" s="410"/>
      <c r="AQ16" s="409"/>
    </row>
    <row r="17" spans="2:43" ht="78" hidden="1" customHeight="1">
      <c r="B17" s="401">
        <f>+B16+1</f>
        <v>2</v>
      </c>
      <c r="C17" s="401" t="s">
        <v>1040</v>
      </c>
      <c r="D17" s="403" t="s">
        <v>1271</v>
      </c>
      <c r="E17" s="827"/>
      <c r="F17" s="403"/>
      <c r="G17" s="830"/>
      <c r="H17" s="403"/>
      <c r="I17" s="403"/>
      <c r="J17" s="824"/>
      <c r="K17" s="403"/>
      <c r="L17" s="787"/>
      <c r="M17" s="403"/>
      <c r="N17" s="403"/>
      <c r="O17" s="787"/>
      <c r="P17" s="837"/>
      <c r="Q17" s="777"/>
      <c r="R17" s="777"/>
      <c r="S17" s="777"/>
      <c r="T17" s="777"/>
      <c r="U17" s="777"/>
      <c r="V17" s="414"/>
      <c r="W17" s="777"/>
      <c r="X17" s="777"/>
      <c r="Y17" s="777"/>
      <c r="Z17" s="414"/>
      <c r="AA17" s="777"/>
      <c r="AB17" s="777"/>
      <c r="AC17" s="777"/>
      <c r="AD17" s="414"/>
      <c r="AE17" s="414"/>
      <c r="AF17" s="414"/>
      <c r="AG17" s="414"/>
      <c r="AH17" s="414"/>
      <c r="AI17" s="808">
        <f t="shared" si="0"/>
        <v>0</v>
      </c>
      <c r="AJ17" s="407"/>
      <c r="AL17" s="408"/>
      <c r="AN17" s="409"/>
      <c r="AO17" s="409"/>
      <c r="AP17" s="410"/>
      <c r="AQ17" s="409"/>
    </row>
    <row r="18" spans="2:43" ht="85.5" hidden="1" customHeight="1">
      <c r="B18" s="401">
        <f>+B17+1</f>
        <v>3</v>
      </c>
      <c r="C18" s="401" t="s">
        <v>678</v>
      </c>
      <c r="D18" s="403" t="s">
        <v>679</v>
      </c>
      <c r="E18" s="827"/>
      <c r="F18" s="403"/>
      <c r="G18" s="830"/>
      <c r="H18" s="403"/>
      <c r="I18" s="403"/>
      <c r="J18" s="824"/>
      <c r="K18" s="403"/>
      <c r="L18" s="787"/>
      <c r="M18" s="403"/>
      <c r="N18" s="403"/>
      <c r="O18" s="787"/>
      <c r="P18" s="837"/>
      <c r="Q18" s="777"/>
      <c r="R18" s="777"/>
      <c r="S18" s="777"/>
      <c r="T18" s="777"/>
      <c r="U18" s="777"/>
      <c r="V18" s="414"/>
      <c r="W18" s="777"/>
      <c r="X18" s="777"/>
      <c r="Y18" s="777"/>
      <c r="Z18" s="414"/>
      <c r="AA18" s="777"/>
      <c r="AB18" s="777"/>
      <c r="AC18" s="777"/>
      <c r="AD18" s="414"/>
      <c r="AE18" s="414"/>
      <c r="AF18" s="414"/>
      <c r="AG18" s="414"/>
      <c r="AH18" s="414"/>
      <c r="AI18" s="808">
        <f t="shared" si="0"/>
        <v>0</v>
      </c>
      <c r="AJ18" s="407"/>
      <c r="AL18" s="408"/>
      <c r="AN18" s="409"/>
      <c r="AO18" s="409"/>
      <c r="AP18" s="410"/>
      <c r="AQ18" s="409"/>
    </row>
    <row r="19" spans="2:43" ht="42" customHeight="1">
      <c r="B19" s="401">
        <v>1</v>
      </c>
      <c r="C19" s="401" t="s">
        <v>737</v>
      </c>
      <c r="D19" s="401" t="s">
        <v>1131</v>
      </c>
      <c r="E19" s="827"/>
      <c r="F19" s="403"/>
      <c r="G19" s="830"/>
      <c r="H19" s="403"/>
      <c r="I19" s="403"/>
      <c r="J19" s="824"/>
      <c r="K19" s="403"/>
      <c r="L19" s="787"/>
      <c r="M19" s="902">
        <v>100000</v>
      </c>
      <c r="N19" s="403"/>
      <c r="O19" s="909">
        <f t="shared" ref="O19:O82" si="1">N19</f>
        <v>0</v>
      </c>
      <c r="P19" s="837"/>
      <c r="Q19" s="777"/>
      <c r="R19" s="777"/>
      <c r="S19" s="777"/>
      <c r="T19" s="777"/>
      <c r="U19" s="777"/>
      <c r="V19" s="414"/>
      <c r="W19" s="777"/>
      <c r="X19" s="777"/>
      <c r="Y19" s="777"/>
      <c r="Z19" s="414"/>
      <c r="AA19" s="777"/>
      <c r="AB19" s="777"/>
      <c r="AC19" s="777"/>
      <c r="AD19" s="414"/>
      <c r="AE19" s="414"/>
      <c r="AF19" s="414"/>
      <c r="AG19" s="414"/>
      <c r="AH19" s="414"/>
      <c r="AI19" s="808">
        <f t="shared" si="0"/>
        <v>0</v>
      </c>
      <c r="AJ19" s="407"/>
      <c r="AL19" s="408"/>
      <c r="AN19" s="409"/>
      <c r="AO19" s="409"/>
      <c r="AP19" s="410"/>
      <c r="AQ19" s="409"/>
    </row>
    <row r="20" spans="2:43" ht="36" hidden="1" customHeight="1">
      <c r="B20" s="401">
        <f>+B19+1</f>
        <v>2</v>
      </c>
      <c r="C20" s="401" t="s">
        <v>1132</v>
      </c>
      <c r="D20" s="401" t="s">
        <v>759</v>
      </c>
      <c r="E20" s="827"/>
      <c r="F20" s="403"/>
      <c r="G20" s="830"/>
      <c r="H20" s="403"/>
      <c r="I20" s="403"/>
      <c r="J20" s="824"/>
      <c r="K20" s="403"/>
      <c r="L20" s="787"/>
      <c r="M20" s="403"/>
      <c r="N20" s="403"/>
      <c r="O20" s="909">
        <f t="shared" si="1"/>
        <v>0</v>
      </c>
      <c r="P20" s="837"/>
      <c r="Q20" s="777"/>
      <c r="R20" s="777"/>
      <c r="S20" s="777"/>
      <c r="T20" s="777"/>
      <c r="U20" s="777"/>
      <c r="V20" s="414"/>
      <c r="W20" s="777"/>
      <c r="X20" s="777"/>
      <c r="Y20" s="777"/>
      <c r="Z20" s="414"/>
      <c r="AA20" s="777"/>
      <c r="AB20" s="777"/>
      <c r="AC20" s="777"/>
      <c r="AD20" s="414"/>
      <c r="AE20" s="414"/>
      <c r="AF20" s="414"/>
      <c r="AG20" s="414"/>
      <c r="AH20" s="414"/>
      <c r="AI20" s="808">
        <f t="shared" si="0"/>
        <v>0</v>
      </c>
      <c r="AJ20" s="407"/>
      <c r="AL20" s="408"/>
      <c r="AN20" s="409"/>
      <c r="AO20" s="409"/>
      <c r="AP20" s="410"/>
      <c r="AQ20" s="409"/>
    </row>
    <row r="21" spans="2:43" ht="42" hidden="1" customHeight="1">
      <c r="B21" s="401">
        <v>3</v>
      </c>
      <c r="C21" s="401">
        <v>1351800000</v>
      </c>
      <c r="D21" s="401" t="s">
        <v>760</v>
      </c>
      <c r="E21" s="827"/>
      <c r="F21" s="403"/>
      <c r="G21" s="830"/>
      <c r="H21" s="403"/>
      <c r="I21" s="403"/>
      <c r="J21" s="824"/>
      <c r="K21" s="403"/>
      <c r="L21" s="787"/>
      <c r="M21" s="403"/>
      <c r="N21" s="403"/>
      <c r="O21" s="909">
        <f t="shared" si="1"/>
        <v>0</v>
      </c>
      <c r="P21" s="837"/>
      <c r="Q21" s="777"/>
      <c r="R21" s="777"/>
      <c r="S21" s="777"/>
      <c r="T21" s="777"/>
      <c r="U21" s="777"/>
      <c r="V21" s="414"/>
      <c r="W21" s="777"/>
      <c r="X21" s="777"/>
      <c r="Y21" s="777"/>
      <c r="Z21" s="414"/>
      <c r="AA21" s="777"/>
      <c r="AB21" s="777"/>
      <c r="AC21" s="777"/>
      <c r="AD21" s="414"/>
      <c r="AE21" s="414"/>
      <c r="AF21" s="414"/>
      <c r="AG21" s="414"/>
      <c r="AH21" s="414"/>
      <c r="AI21" s="808">
        <f t="shared" si="0"/>
        <v>0</v>
      </c>
      <c r="AJ21" s="407"/>
      <c r="AL21" s="408"/>
      <c r="AN21" s="409"/>
      <c r="AO21" s="409"/>
      <c r="AP21" s="410"/>
      <c r="AQ21" s="409"/>
    </row>
    <row r="22" spans="2:43" ht="49.5" customHeight="1">
      <c r="B22" s="401">
        <v>2</v>
      </c>
      <c r="C22" s="401">
        <v>1352000000</v>
      </c>
      <c r="D22" s="401" t="s">
        <v>761</v>
      </c>
      <c r="E22" s="827"/>
      <c r="F22" s="403"/>
      <c r="G22" s="830"/>
      <c r="H22" s="403"/>
      <c r="I22" s="403"/>
      <c r="J22" s="824"/>
      <c r="K22" s="902"/>
      <c r="L22" s="787"/>
      <c r="M22" s="902">
        <v>1000000</v>
      </c>
      <c r="N22" s="902"/>
      <c r="O22" s="909">
        <f t="shared" si="1"/>
        <v>0</v>
      </c>
      <c r="P22" s="837"/>
      <c r="Q22" s="777"/>
      <c r="R22" s="777"/>
      <c r="S22" s="777"/>
      <c r="T22" s="777"/>
      <c r="U22" s="777"/>
      <c r="V22" s="414"/>
      <c r="W22" s="777"/>
      <c r="X22" s="777"/>
      <c r="Y22" s="777"/>
      <c r="Z22" s="414"/>
      <c r="AA22" s="777"/>
      <c r="AB22" s="777"/>
      <c r="AC22" s="777"/>
      <c r="AD22" s="414"/>
      <c r="AE22" s="414"/>
      <c r="AF22" s="414"/>
      <c r="AG22" s="414"/>
      <c r="AH22" s="414"/>
      <c r="AI22" s="808">
        <f t="shared" si="0"/>
        <v>0</v>
      </c>
      <c r="AJ22" s="407"/>
      <c r="AL22" s="408"/>
      <c r="AN22" s="409"/>
      <c r="AO22" s="409"/>
      <c r="AP22" s="410"/>
      <c r="AQ22" s="409"/>
    </row>
    <row r="23" spans="2:43" ht="43.5" hidden="1" customHeight="1">
      <c r="B23" s="401">
        <v>5</v>
      </c>
      <c r="C23" s="401">
        <v>1352100000</v>
      </c>
      <c r="D23" s="401" t="s">
        <v>762</v>
      </c>
      <c r="E23" s="827"/>
      <c r="F23" s="403"/>
      <c r="G23" s="830"/>
      <c r="H23" s="403"/>
      <c r="I23" s="403"/>
      <c r="J23" s="824"/>
      <c r="K23" s="902"/>
      <c r="L23" s="787"/>
      <c r="M23" s="902"/>
      <c r="N23" s="902"/>
      <c r="O23" s="909">
        <f t="shared" si="1"/>
        <v>0</v>
      </c>
      <c r="P23" s="837"/>
      <c r="Q23" s="777"/>
      <c r="R23" s="777"/>
      <c r="S23" s="777"/>
      <c r="T23" s="777"/>
      <c r="U23" s="777"/>
      <c r="V23" s="414"/>
      <c r="W23" s="777"/>
      <c r="X23" s="777"/>
      <c r="Y23" s="777"/>
      <c r="Z23" s="414"/>
      <c r="AA23" s="777"/>
      <c r="AB23" s="777"/>
      <c r="AC23" s="777"/>
      <c r="AD23" s="414"/>
      <c r="AE23" s="414"/>
      <c r="AF23" s="414"/>
      <c r="AG23" s="414"/>
      <c r="AH23" s="414"/>
      <c r="AI23" s="808">
        <f t="shared" si="0"/>
        <v>0</v>
      </c>
      <c r="AJ23" s="407"/>
      <c r="AL23" s="408"/>
      <c r="AN23" s="409"/>
      <c r="AO23" s="409"/>
      <c r="AP23" s="410"/>
      <c r="AQ23" s="409"/>
    </row>
    <row r="24" spans="2:43" ht="37.5" hidden="1" customHeight="1">
      <c r="B24" s="401">
        <f>+B23+1</f>
        <v>6</v>
      </c>
      <c r="C24" s="401" t="s">
        <v>763</v>
      </c>
      <c r="D24" s="401" t="s">
        <v>724</v>
      </c>
      <c r="E24" s="827"/>
      <c r="F24" s="403"/>
      <c r="G24" s="830"/>
      <c r="H24" s="403"/>
      <c r="I24" s="403"/>
      <c r="J24" s="824"/>
      <c r="K24" s="902"/>
      <c r="L24" s="787"/>
      <c r="M24" s="902"/>
      <c r="N24" s="902"/>
      <c r="O24" s="909">
        <f t="shared" si="1"/>
        <v>0</v>
      </c>
      <c r="P24" s="837"/>
      <c r="Q24" s="777"/>
      <c r="R24" s="777"/>
      <c r="S24" s="777"/>
      <c r="T24" s="777"/>
      <c r="U24" s="777"/>
      <c r="V24" s="414"/>
      <c r="W24" s="777"/>
      <c r="X24" s="777"/>
      <c r="Y24" s="777"/>
      <c r="Z24" s="414"/>
      <c r="AA24" s="777"/>
      <c r="AB24" s="777"/>
      <c r="AC24" s="777"/>
      <c r="AD24" s="414"/>
      <c r="AE24" s="414"/>
      <c r="AF24" s="414"/>
      <c r="AG24" s="414"/>
      <c r="AH24" s="414"/>
      <c r="AI24" s="808">
        <f t="shared" si="0"/>
        <v>0</v>
      </c>
      <c r="AJ24" s="407"/>
      <c r="AL24" s="408"/>
      <c r="AN24" s="409"/>
      <c r="AO24" s="409"/>
      <c r="AP24" s="410"/>
      <c r="AQ24" s="409"/>
    </row>
    <row r="25" spans="2:43" ht="40.5" hidden="1" customHeight="1">
      <c r="B25" s="401">
        <f>+B24+1</f>
        <v>7</v>
      </c>
      <c r="C25" s="401" t="s">
        <v>725</v>
      </c>
      <c r="D25" s="401" t="s">
        <v>726</v>
      </c>
      <c r="E25" s="827"/>
      <c r="F25" s="403"/>
      <c r="G25" s="830"/>
      <c r="H25" s="403"/>
      <c r="I25" s="403"/>
      <c r="J25" s="824"/>
      <c r="K25" s="902"/>
      <c r="L25" s="787"/>
      <c r="M25" s="902"/>
      <c r="N25" s="902"/>
      <c r="O25" s="909">
        <f t="shared" si="1"/>
        <v>0</v>
      </c>
      <c r="P25" s="837"/>
      <c r="Q25" s="777"/>
      <c r="R25" s="777"/>
      <c r="S25" s="777"/>
      <c r="T25" s="777"/>
      <c r="U25" s="777"/>
      <c r="V25" s="414"/>
      <c r="W25" s="777"/>
      <c r="X25" s="777"/>
      <c r="Y25" s="777"/>
      <c r="Z25" s="414"/>
      <c r="AA25" s="777"/>
      <c r="AB25" s="777"/>
      <c r="AC25" s="777"/>
      <c r="AD25" s="414"/>
      <c r="AE25" s="414"/>
      <c r="AF25" s="414"/>
      <c r="AG25" s="414"/>
      <c r="AH25" s="414"/>
      <c r="AI25" s="808">
        <f t="shared" si="0"/>
        <v>0</v>
      </c>
      <c r="AJ25" s="407"/>
      <c r="AL25" s="408"/>
      <c r="AN25" s="409"/>
      <c r="AO25" s="409"/>
      <c r="AP25" s="410"/>
      <c r="AQ25" s="409"/>
    </row>
    <row r="26" spans="2:43" ht="43.5" hidden="1" customHeight="1">
      <c r="B26" s="401">
        <f>+B25+1</f>
        <v>8</v>
      </c>
      <c r="C26" s="401" t="s">
        <v>727</v>
      </c>
      <c r="D26" s="401" t="s">
        <v>728</v>
      </c>
      <c r="E26" s="827"/>
      <c r="F26" s="403"/>
      <c r="G26" s="830"/>
      <c r="H26" s="403"/>
      <c r="I26" s="403"/>
      <c r="J26" s="824"/>
      <c r="K26" s="902"/>
      <c r="L26" s="787"/>
      <c r="M26" s="902"/>
      <c r="N26" s="902"/>
      <c r="O26" s="909">
        <f t="shared" si="1"/>
        <v>0</v>
      </c>
      <c r="P26" s="837"/>
      <c r="Q26" s="777"/>
      <c r="R26" s="777"/>
      <c r="S26" s="777"/>
      <c r="T26" s="777"/>
      <c r="U26" s="777"/>
      <c r="V26" s="414"/>
      <c r="W26" s="777"/>
      <c r="X26" s="777"/>
      <c r="Y26" s="777"/>
      <c r="Z26" s="414"/>
      <c r="AA26" s="777"/>
      <c r="AB26" s="777"/>
      <c r="AC26" s="777"/>
      <c r="AD26" s="414"/>
      <c r="AE26" s="414"/>
      <c r="AF26" s="414"/>
      <c r="AG26" s="414"/>
      <c r="AH26" s="414"/>
      <c r="AI26" s="808">
        <f t="shared" si="0"/>
        <v>0</v>
      </c>
      <c r="AJ26" s="407"/>
      <c r="AL26" s="408"/>
      <c r="AN26" s="409"/>
      <c r="AO26" s="409"/>
      <c r="AP26" s="410"/>
      <c r="AQ26" s="409"/>
    </row>
    <row r="27" spans="2:43" ht="43.5" hidden="1" customHeight="1">
      <c r="B27" s="401">
        <v>4</v>
      </c>
      <c r="C27" s="401">
        <v>1352700000</v>
      </c>
      <c r="D27" s="401" t="s">
        <v>729</v>
      </c>
      <c r="E27" s="827"/>
      <c r="F27" s="403"/>
      <c r="G27" s="830"/>
      <c r="H27" s="403"/>
      <c r="I27" s="403"/>
      <c r="J27" s="824"/>
      <c r="K27" s="902"/>
      <c r="L27" s="787"/>
      <c r="M27" s="902"/>
      <c r="N27" s="902"/>
      <c r="O27" s="909">
        <f t="shared" si="1"/>
        <v>0</v>
      </c>
      <c r="P27" s="837"/>
      <c r="Q27" s="777"/>
      <c r="R27" s="777"/>
      <c r="S27" s="777"/>
      <c r="T27" s="777"/>
      <c r="U27" s="777"/>
      <c r="V27" s="414"/>
      <c r="W27" s="777"/>
      <c r="X27" s="777"/>
      <c r="Y27" s="777"/>
      <c r="Z27" s="414"/>
      <c r="AA27" s="777"/>
      <c r="AB27" s="777"/>
      <c r="AC27" s="777"/>
      <c r="AD27" s="414"/>
      <c r="AE27" s="414"/>
      <c r="AF27" s="414"/>
      <c r="AG27" s="414"/>
      <c r="AH27" s="414"/>
      <c r="AI27" s="808">
        <f t="shared" si="0"/>
        <v>0</v>
      </c>
      <c r="AJ27" s="407"/>
      <c r="AL27" s="408"/>
      <c r="AN27" s="409"/>
      <c r="AO27" s="409"/>
      <c r="AP27" s="410"/>
      <c r="AQ27" s="409"/>
    </row>
    <row r="28" spans="2:43" ht="48" hidden="1" customHeight="1">
      <c r="B28" s="401">
        <v>7</v>
      </c>
      <c r="C28" s="401">
        <v>1352800000</v>
      </c>
      <c r="D28" s="401" t="s">
        <v>730</v>
      </c>
      <c r="E28" s="827"/>
      <c r="F28" s="403"/>
      <c r="G28" s="830"/>
      <c r="H28" s="403"/>
      <c r="I28" s="403"/>
      <c r="J28" s="824"/>
      <c r="K28" s="902"/>
      <c r="L28" s="787"/>
      <c r="M28" s="902"/>
      <c r="N28" s="902"/>
      <c r="O28" s="909">
        <f t="shared" si="1"/>
        <v>0</v>
      </c>
      <c r="P28" s="837"/>
      <c r="Q28" s="777"/>
      <c r="R28" s="777"/>
      <c r="S28" s="777"/>
      <c r="T28" s="777"/>
      <c r="U28" s="777"/>
      <c r="V28" s="414"/>
      <c r="W28" s="777"/>
      <c r="X28" s="777"/>
      <c r="Y28" s="777"/>
      <c r="Z28" s="414"/>
      <c r="AA28" s="777"/>
      <c r="AB28" s="777"/>
      <c r="AC28" s="777"/>
      <c r="AD28" s="414"/>
      <c r="AE28" s="414"/>
      <c r="AF28" s="414"/>
      <c r="AG28" s="414"/>
      <c r="AH28" s="414"/>
      <c r="AI28" s="808">
        <f t="shared" si="0"/>
        <v>0</v>
      </c>
      <c r="AJ28" s="407"/>
      <c r="AL28" s="408"/>
      <c r="AN28" s="409"/>
      <c r="AO28" s="409"/>
      <c r="AP28" s="410"/>
      <c r="AQ28" s="409"/>
    </row>
    <row r="29" spans="2:43" ht="39" hidden="1" customHeight="1">
      <c r="B29" s="401">
        <f>+B28+1</f>
        <v>8</v>
      </c>
      <c r="C29" s="401" t="s">
        <v>731</v>
      </c>
      <c r="D29" s="401" t="s">
        <v>732</v>
      </c>
      <c r="E29" s="827"/>
      <c r="F29" s="403"/>
      <c r="G29" s="830"/>
      <c r="H29" s="403"/>
      <c r="I29" s="403"/>
      <c r="J29" s="824"/>
      <c r="K29" s="902"/>
      <c r="L29" s="787"/>
      <c r="M29" s="902"/>
      <c r="N29" s="902"/>
      <c r="O29" s="909">
        <f t="shared" si="1"/>
        <v>0</v>
      </c>
      <c r="P29" s="837"/>
      <c r="Q29" s="777"/>
      <c r="R29" s="777"/>
      <c r="S29" s="777"/>
      <c r="T29" s="777"/>
      <c r="U29" s="777"/>
      <c r="V29" s="414"/>
      <c r="W29" s="777"/>
      <c r="X29" s="777"/>
      <c r="Y29" s="777"/>
      <c r="Z29" s="414"/>
      <c r="AA29" s="777"/>
      <c r="AB29" s="777"/>
      <c r="AC29" s="777"/>
      <c r="AD29" s="414"/>
      <c r="AE29" s="414"/>
      <c r="AF29" s="414"/>
      <c r="AG29" s="414"/>
      <c r="AH29" s="414"/>
      <c r="AI29" s="808">
        <f t="shared" si="0"/>
        <v>0</v>
      </c>
      <c r="AJ29" s="407"/>
      <c r="AL29" s="408"/>
      <c r="AN29" s="409"/>
      <c r="AO29" s="409"/>
      <c r="AP29" s="410"/>
      <c r="AQ29" s="409"/>
    </row>
    <row r="30" spans="2:43" ht="42" hidden="1" customHeight="1">
      <c r="B30" s="401">
        <f>+B29+1</f>
        <v>9</v>
      </c>
      <c r="C30" s="401" t="s">
        <v>733</v>
      </c>
      <c r="D30" s="901" t="s">
        <v>734</v>
      </c>
      <c r="E30" s="827"/>
      <c r="F30" s="411"/>
      <c r="G30" s="831"/>
      <c r="H30" s="411"/>
      <c r="I30" s="411"/>
      <c r="J30" s="825"/>
      <c r="K30" s="902"/>
      <c r="L30" s="787"/>
      <c r="M30" s="902"/>
      <c r="N30" s="902"/>
      <c r="O30" s="909">
        <f t="shared" si="1"/>
        <v>0</v>
      </c>
      <c r="P30" s="837"/>
      <c r="Q30" s="777"/>
      <c r="R30" s="777"/>
      <c r="S30" s="777"/>
      <c r="T30" s="777"/>
      <c r="U30" s="777"/>
      <c r="V30" s="414"/>
      <c r="W30" s="777"/>
      <c r="X30" s="777"/>
      <c r="Y30" s="777"/>
      <c r="Z30" s="414"/>
      <c r="AA30" s="777"/>
      <c r="AB30" s="777"/>
      <c r="AC30" s="777"/>
      <c r="AD30" s="414"/>
      <c r="AE30" s="414"/>
      <c r="AF30" s="414"/>
      <c r="AG30" s="414"/>
      <c r="AH30" s="414"/>
      <c r="AI30" s="808">
        <f t="shared" si="0"/>
        <v>0</v>
      </c>
      <c r="AJ30" s="407"/>
      <c r="AL30" s="408"/>
      <c r="AN30" s="409"/>
      <c r="AO30" s="409"/>
      <c r="AP30" s="410"/>
      <c r="AQ30" s="409"/>
    </row>
    <row r="31" spans="2:43" ht="39" hidden="1" customHeight="1">
      <c r="B31" s="401">
        <f>+B30+1</f>
        <v>10</v>
      </c>
      <c r="C31" s="401" t="s">
        <v>735</v>
      </c>
      <c r="D31" s="401" t="s">
        <v>736</v>
      </c>
      <c r="E31" s="827"/>
      <c r="F31" s="403"/>
      <c r="G31" s="830"/>
      <c r="H31" s="403"/>
      <c r="I31" s="403"/>
      <c r="J31" s="824"/>
      <c r="K31" s="902"/>
      <c r="L31" s="787"/>
      <c r="M31" s="902"/>
      <c r="N31" s="902"/>
      <c r="O31" s="909">
        <f t="shared" si="1"/>
        <v>0</v>
      </c>
      <c r="P31" s="837"/>
      <c r="Q31" s="777"/>
      <c r="R31" s="777"/>
      <c r="S31" s="777"/>
      <c r="T31" s="777"/>
      <c r="U31" s="777"/>
      <c r="V31" s="414"/>
      <c r="W31" s="777"/>
      <c r="X31" s="777"/>
      <c r="Y31" s="777"/>
      <c r="Z31" s="414"/>
      <c r="AA31" s="777"/>
      <c r="AB31" s="777"/>
      <c r="AC31" s="777"/>
      <c r="AD31" s="414"/>
      <c r="AE31" s="414"/>
      <c r="AF31" s="414"/>
      <c r="AG31" s="414"/>
      <c r="AH31" s="414"/>
      <c r="AI31" s="808">
        <f t="shared" si="0"/>
        <v>0</v>
      </c>
      <c r="AJ31" s="407"/>
      <c r="AL31" s="408"/>
      <c r="AN31" s="409"/>
      <c r="AO31" s="409"/>
      <c r="AP31" s="410"/>
      <c r="AQ31" s="409"/>
    </row>
    <row r="32" spans="2:43" ht="49.5" hidden="1" customHeight="1">
      <c r="B32" s="401">
        <v>8</v>
      </c>
      <c r="C32" s="401">
        <v>1353200000</v>
      </c>
      <c r="D32" s="401" t="s">
        <v>181</v>
      </c>
      <c r="E32" s="827"/>
      <c r="F32" s="403"/>
      <c r="G32" s="830"/>
      <c r="H32" s="403"/>
      <c r="I32" s="403"/>
      <c r="J32" s="824"/>
      <c r="K32" s="787"/>
      <c r="L32" s="787"/>
      <c r="M32" s="787"/>
      <c r="N32" s="787"/>
      <c r="O32" s="909">
        <f t="shared" si="1"/>
        <v>0</v>
      </c>
      <c r="P32" s="837"/>
      <c r="Q32" s="777"/>
      <c r="R32" s="777"/>
      <c r="S32" s="777"/>
      <c r="T32" s="777"/>
      <c r="U32" s="777"/>
      <c r="V32" s="414"/>
      <c r="W32" s="777"/>
      <c r="X32" s="777"/>
      <c r="Y32" s="777"/>
      <c r="Z32" s="414"/>
      <c r="AA32" s="777"/>
      <c r="AB32" s="777"/>
      <c r="AC32" s="777"/>
      <c r="AD32" s="414"/>
      <c r="AE32" s="414"/>
      <c r="AF32" s="414"/>
      <c r="AG32" s="414"/>
      <c r="AH32" s="414"/>
      <c r="AI32" s="808">
        <f t="shared" si="0"/>
        <v>0</v>
      </c>
      <c r="AJ32" s="407"/>
      <c r="AL32" s="408"/>
      <c r="AN32" s="409"/>
      <c r="AO32" s="409"/>
      <c r="AP32" s="410"/>
      <c r="AQ32" s="409"/>
    </row>
    <row r="33" spans="2:43" ht="51" hidden="1" customHeight="1">
      <c r="B33" s="401">
        <v>5</v>
      </c>
      <c r="C33" s="401" t="s">
        <v>182</v>
      </c>
      <c r="D33" s="401" t="s">
        <v>183</v>
      </c>
      <c r="E33" s="827"/>
      <c r="F33" s="403"/>
      <c r="G33" s="830"/>
      <c r="H33" s="403"/>
      <c r="I33" s="403"/>
      <c r="J33" s="824"/>
      <c r="K33" s="787"/>
      <c r="L33" s="787"/>
      <c r="M33" s="787"/>
      <c r="N33" s="787"/>
      <c r="O33" s="909">
        <f t="shared" si="1"/>
        <v>0</v>
      </c>
      <c r="P33" s="837"/>
      <c r="Q33" s="777"/>
      <c r="R33" s="777"/>
      <c r="S33" s="777"/>
      <c r="T33" s="777"/>
      <c r="U33" s="777"/>
      <c r="V33" s="414"/>
      <c r="W33" s="777"/>
      <c r="X33" s="777"/>
      <c r="Y33" s="777"/>
      <c r="Z33" s="414"/>
      <c r="AA33" s="777"/>
      <c r="AB33" s="777"/>
      <c r="AC33" s="777"/>
      <c r="AD33" s="414"/>
      <c r="AE33" s="414"/>
      <c r="AF33" s="414"/>
      <c r="AG33" s="414"/>
      <c r="AH33" s="414"/>
      <c r="AI33" s="808">
        <f t="shared" si="0"/>
        <v>0</v>
      </c>
      <c r="AJ33" s="407"/>
      <c r="AL33" s="408"/>
      <c r="AN33" s="409"/>
      <c r="AO33" s="409"/>
      <c r="AP33" s="410"/>
      <c r="AQ33" s="409"/>
    </row>
    <row r="34" spans="2:43" ht="46.5" hidden="1" customHeight="1">
      <c r="B34" s="401">
        <f>+B33+1</f>
        <v>6</v>
      </c>
      <c r="C34" s="401" t="s">
        <v>184</v>
      </c>
      <c r="D34" s="401" t="s">
        <v>185</v>
      </c>
      <c r="E34" s="827"/>
      <c r="F34" s="403"/>
      <c r="G34" s="830"/>
      <c r="H34" s="403"/>
      <c r="I34" s="403"/>
      <c r="J34" s="824"/>
      <c r="K34" s="902"/>
      <c r="L34" s="787"/>
      <c r="M34" s="902"/>
      <c r="N34" s="902"/>
      <c r="O34" s="909">
        <f t="shared" si="1"/>
        <v>0</v>
      </c>
      <c r="P34" s="838"/>
      <c r="Q34" s="415"/>
      <c r="R34" s="415"/>
      <c r="S34" s="415"/>
      <c r="T34" s="415"/>
      <c r="U34" s="415"/>
      <c r="V34" s="808"/>
      <c r="W34" s="415"/>
      <c r="X34" s="415"/>
      <c r="Y34" s="415"/>
      <c r="Z34" s="414"/>
      <c r="AA34" s="777"/>
      <c r="AB34" s="415"/>
      <c r="AC34" s="415"/>
      <c r="AD34" s="415"/>
      <c r="AE34" s="415"/>
      <c r="AF34" s="414"/>
      <c r="AG34" s="415"/>
      <c r="AH34" s="415"/>
      <c r="AI34" s="808">
        <f t="shared" si="0"/>
        <v>0</v>
      </c>
      <c r="AJ34" s="407"/>
      <c r="AL34" s="408"/>
      <c r="AN34" s="409"/>
      <c r="AO34" s="409"/>
      <c r="AP34" s="410"/>
      <c r="AQ34" s="409"/>
    </row>
    <row r="35" spans="2:43" ht="55.5" hidden="1" customHeight="1">
      <c r="B35" s="401">
        <v>9</v>
      </c>
      <c r="C35" s="401">
        <v>1353600000</v>
      </c>
      <c r="D35" s="401" t="s">
        <v>634</v>
      </c>
      <c r="E35" s="827"/>
      <c r="F35" s="403"/>
      <c r="G35" s="830"/>
      <c r="H35" s="403"/>
      <c r="I35" s="403"/>
      <c r="J35" s="824"/>
      <c r="K35" s="787"/>
      <c r="L35" s="787"/>
      <c r="M35" s="787"/>
      <c r="N35" s="787"/>
      <c r="O35" s="909">
        <f t="shared" si="1"/>
        <v>0</v>
      </c>
      <c r="P35" s="839"/>
      <c r="Q35" s="780"/>
      <c r="R35" s="780"/>
      <c r="S35" s="780"/>
      <c r="T35" s="780"/>
      <c r="U35" s="780"/>
      <c r="V35" s="809"/>
      <c r="W35" s="780"/>
      <c r="X35" s="780"/>
      <c r="Y35" s="780"/>
      <c r="Z35" s="809"/>
      <c r="AA35" s="780"/>
      <c r="AB35" s="780"/>
      <c r="AC35" s="780"/>
      <c r="AD35" s="415"/>
      <c r="AE35" s="415"/>
      <c r="AF35" s="414"/>
      <c r="AG35" s="415"/>
      <c r="AH35" s="415"/>
      <c r="AI35" s="808">
        <f t="shared" si="0"/>
        <v>0</v>
      </c>
      <c r="AJ35" s="407"/>
      <c r="AL35" s="408"/>
      <c r="AN35" s="409"/>
      <c r="AO35" s="409"/>
      <c r="AP35" s="410"/>
      <c r="AQ35" s="409"/>
    </row>
    <row r="36" spans="2:43" ht="42" hidden="1" customHeight="1">
      <c r="B36" s="401">
        <f>+B35+1</f>
        <v>10</v>
      </c>
      <c r="C36" s="401">
        <v>13537000000</v>
      </c>
      <c r="D36" s="401" t="s">
        <v>635</v>
      </c>
      <c r="E36" s="827"/>
      <c r="F36" s="403"/>
      <c r="G36" s="830"/>
      <c r="H36" s="403"/>
      <c r="I36" s="403"/>
      <c r="J36" s="824"/>
      <c r="K36" s="902"/>
      <c r="L36" s="787"/>
      <c r="M36" s="902"/>
      <c r="N36" s="902"/>
      <c r="O36" s="909">
        <f t="shared" si="1"/>
        <v>0</v>
      </c>
      <c r="P36" s="839"/>
      <c r="Q36" s="780"/>
      <c r="R36" s="780"/>
      <c r="S36" s="780"/>
      <c r="T36" s="780"/>
      <c r="U36" s="780"/>
      <c r="V36" s="809"/>
      <c r="W36" s="780"/>
      <c r="X36" s="780"/>
      <c r="Y36" s="780"/>
      <c r="Z36" s="809"/>
      <c r="AA36" s="780"/>
      <c r="AB36" s="780"/>
      <c r="AC36" s="780"/>
      <c r="AD36" s="415"/>
      <c r="AE36" s="415"/>
      <c r="AF36" s="414"/>
      <c r="AG36" s="415"/>
      <c r="AH36" s="415"/>
      <c r="AI36" s="808">
        <f t="shared" si="0"/>
        <v>0</v>
      </c>
      <c r="AJ36" s="407"/>
      <c r="AL36" s="408"/>
      <c r="AN36" s="409"/>
      <c r="AO36" s="409"/>
      <c r="AP36" s="410"/>
      <c r="AQ36" s="409"/>
    </row>
    <row r="37" spans="2:43" ht="45" customHeight="1">
      <c r="B37" s="401">
        <v>3</v>
      </c>
      <c r="C37" s="401">
        <v>1353800000</v>
      </c>
      <c r="D37" s="401" t="s">
        <v>636</v>
      </c>
      <c r="E37" s="827"/>
      <c r="F37" s="403"/>
      <c r="G37" s="830"/>
      <c r="H37" s="403"/>
      <c r="I37" s="403"/>
      <c r="J37" s="824"/>
      <c r="K37" s="902"/>
      <c r="L37" s="787"/>
      <c r="M37" s="902">
        <v>100000</v>
      </c>
      <c r="N37" s="902"/>
      <c r="O37" s="909">
        <f t="shared" si="1"/>
        <v>0</v>
      </c>
      <c r="P37" s="839"/>
      <c r="Q37" s="780"/>
      <c r="R37" s="780"/>
      <c r="S37" s="780"/>
      <c r="T37" s="780"/>
      <c r="U37" s="780"/>
      <c r="V37" s="809"/>
      <c r="W37" s="780"/>
      <c r="X37" s="780"/>
      <c r="Y37" s="780"/>
      <c r="Z37" s="809"/>
      <c r="AA37" s="780"/>
      <c r="AB37" s="780"/>
      <c r="AC37" s="780"/>
      <c r="AD37" s="415"/>
      <c r="AE37" s="415"/>
      <c r="AF37" s="414"/>
      <c r="AG37" s="415"/>
      <c r="AH37" s="415"/>
      <c r="AI37" s="808">
        <f t="shared" si="0"/>
        <v>0</v>
      </c>
      <c r="AJ37" s="407"/>
      <c r="AL37" s="408"/>
      <c r="AN37" s="409"/>
      <c r="AO37" s="409"/>
      <c r="AP37" s="410"/>
      <c r="AQ37" s="409"/>
    </row>
    <row r="38" spans="2:43" ht="60" hidden="1" customHeight="1">
      <c r="B38" s="401">
        <f>+B37+1</f>
        <v>4</v>
      </c>
      <c r="C38" s="401">
        <v>13539000000</v>
      </c>
      <c r="D38" s="401" t="s">
        <v>637</v>
      </c>
      <c r="E38" s="827"/>
      <c r="F38" s="403"/>
      <c r="G38" s="830"/>
      <c r="H38" s="403"/>
      <c r="I38" s="403"/>
      <c r="J38" s="824"/>
      <c r="K38" s="902"/>
      <c r="L38" s="787"/>
      <c r="M38" s="902"/>
      <c r="N38" s="902"/>
      <c r="O38" s="909">
        <f t="shared" si="1"/>
        <v>0</v>
      </c>
      <c r="P38" s="839"/>
      <c r="Q38" s="780"/>
      <c r="R38" s="780"/>
      <c r="S38" s="780"/>
      <c r="T38" s="780"/>
      <c r="U38" s="780"/>
      <c r="V38" s="809"/>
      <c r="W38" s="780"/>
      <c r="X38" s="780"/>
      <c r="Y38" s="780"/>
      <c r="Z38" s="809"/>
      <c r="AA38" s="780"/>
      <c r="AB38" s="780"/>
      <c r="AC38" s="780"/>
      <c r="AD38" s="415"/>
      <c r="AE38" s="415"/>
      <c r="AF38" s="414"/>
      <c r="AG38" s="415"/>
      <c r="AH38" s="415"/>
      <c r="AI38" s="808">
        <f t="shared" si="0"/>
        <v>0</v>
      </c>
      <c r="AJ38" s="407"/>
      <c r="AL38" s="408"/>
      <c r="AN38" s="409"/>
      <c r="AO38" s="409"/>
      <c r="AP38" s="410"/>
      <c r="AQ38" s="409"/>
    </row>
    <row r="39" spans="2:43" ht="45" hidden="1" customHeight="1">
      <c r="B39" s="401">
        <f>+B38+1</f>
        <v>5</v>
      </c>
      <c r="C39" s="401">
        <v>13540000000</v>
      </c>
      <c r="D39" s="401" t="s">
        <v>1460</v>
      </c>
      <c r="E39" s="827"/>
      <c r="F39" s="403"/>
      <c r="G39" s="830"/>
      <c r="H39" s="403"/>
      <c r="I39" s="403"/>
      <c r="J39" s="824"/>
      <c r="K39" s="902"/>
      <c r="L39" s="787"/>
      <c r="M39" s="902"/>
      <c r="N39" s="902"/>
      <c r="O39" s="909">
        <f t="shared" si="1"/>
        <v>0</v>
      </c>
      <c r="P39" s="839"/>
      <c r="Q39" s="780"/>
      <c r="R39" s="780"/>
      <c r="S39" s="780"/>
      <c r="T39" s="780"/>
      <c r="U39" s="780"/>
      <c r="V39" s="809"/>
      <c r="W39" s="780"/>
      <c r="X39" s="780"/>
      <c r="Y39" s="780"/>
      <c r="Z39" s="809"/>
      <c r="AA39" s="780"/>
      <c r="AB39" s="780"/>
      <c r="AC39" s="780"/>
      <c r="AD39" s="415"/>
      <c r="AE39" s="415"/>
      <c r="AF39" s="414"/>
      <c r="AG39" s="415"/>
      <c r="AH39" s="415"/>
      <c r="AI39" s="808">
        <f t="shared" si="0"/>
        <v>0</v>
      </c>
      <c r="AJ39" s="407"/>
      <c r="AL39" s="408"/>
      <c r="AN39" s="409"/>
      <c r="AO39" s="409"/>
      <c r="AP39" s="410"/>
      <c r="AQ39" s="409"/>
    </row>
    <row r="40" spans="2:43" ht="42" customHeight="1">
      <c r="B40" s="401">
        <v>4</v>
      </c>
      <c r="C40" s="401" t="s">
        <v>1461</v>
      </c>
      <c r="D40" s="401" t="s">
        <v>1010</v>
      </c>
      <c r="E40" s="827"/>
      <c r="F40" s="403"/>
      <c r="G40" s="830"/>
      <c r="H40" s="403"/>
      <c r="I40" s="403"/>
      <c r="J40" s="824"/>
      <c r="K40" s="902"/>
      <c r="L40" s="787"/>
      <c r="M40" s="902">
        <v>400000</v>
      </c>
      <c r="N40" s="902"/>
      <c r="O40" s="909">
        <f t="shared" si="1"/>
        <v>0</v>
      </c>
      <c r="P40" s="839"/>
      <c r="Q40" s="780"/>
      <c r="R40" s="780"/>
      <c r="S40" s="780"/>
      <c r="T40" s="780"/>
      <c r="U40" s="780"/>
      <c r="V40" s="809"/>
      <c r="W40" s="780"/>
      <c r="X40" s="780"/>
      <c r="Y40" s="780"/>
      <c r="Z40" s="809"/>
      <c r="AA40" s="780"/>
      <c r="AB40" s="780"/>
      <c r="AC40" s="780"/>
      <c r="AD40" s="415"/>
      <c r="AE40" s="415"/>
      <c r="AF40" s="414"/>
      <c r="AG40" s="415"/>
      <c r="AH40" s="415"/>
      <c r="AI40" s="808">
        <f t="shared" si="0"/>
        <v>0</v>
      </c>
      <c r="AJ40" s="407"/>
      <c r="AL40" s="408"/>
      <c r="AN40" s="409"/>
      <c r="AO40" s="409"/>
      <c r="AP40" s="410"/>
      <c r="AQ40" s="409"/>
    </row>
    <row r="41" spans="2:43" ht="42" hidden="1" customHeight="1">
      <c r="B41" s="401">
        <f>+B40+1</f>
        <v>5</v>
      </c>
      <c r="C41" s="401" t="s">
        <v>1011</v>
      </c>
      <c r="D41" s="401" t="s">
        <v>1012</v>
      </c>
      <c r="E41" s="827"/>
      <c r="F41" s="403"/>
      <c r="G41" s="830"/>
      <c r="H41" s="403"/>
      <c r="I41" s="403"/>
      <c r="J41" s="824"/>
      <c r="K41" s="902"/>
      <c r="L41" s="787"/>
      <c r="M41" s="902"/>
      <c r="N41" s="902"/>
      <c r="O41" s="909">
        <f t="shared" si="1"/>
        <v>0</v>
      </c>
      <c r="P41" s="839"/>
      <c r="Q41" s="780"/>
      <c r="R41" s="780"/>
      <c r="S41" s="780"/>
      <c r="T41" s="780"/>
      <c r="U41" s="780"/>
      <c r="V41" s="809"/>
      <c r="W41" s="780"/>
      <c r="X41" s="780"/>
      <c r="Y41" s="780"/>
      <c r="Z41" s="809"/>
      <c r="AA41" s="780"/>
      <c r="AB41" s="780"/>
      <c r="AC41" s="780"/>
      <c r="AD41" s="415"/>
      <c r="AE41" s="415"/>
      <c r="AF41" s="414"/>
      <c r="AG41" s="415"/>
      <c r="AH41" s="415"/>
      <c r="AI41" s="808">
        <f t="shared" si="0"/>
        <v>0</v>
      </c>
      <c r="AJ41" s="407"/>
      <c r="AL41" s="408"/>
      <c r="AN41" s="409"/>
      <c r="AO41" s="409"/>
      <c r="AP41" s="410"/>
      <c r="AQ41" s="409"/>
    </row>
    <row r="42" spans="2:43" ht="55.5" hidden="1" customHeight="1">
      <c r="B42" s="401">
        <f>+B41+1</f>
        <v>6</v>
      </c>
      <c r="C42" s="401" t="s">
        <v>1013</v>
      </c>
      <c r="D42" s="401" t="s">
        <v>1014</v>
      </c>
      <c r="E42" s="827"/>
      <c r="F42" s="403"/>
      <c r="G42" s="830"/>
      <c r="H42" s="403"/>
      <c r="I42" s="403"/>
      <c r="J42" s="824"/>
      <c r="K42" s="902"/>
      <c r="L42" s="787"/>
      <c r="M42" s="902"/>
      <c r="N42" s="902"/>
      <c r="O42" s="909">
        <f t="shared" si="1"/>
        <v>0</v>
      </c>
      <c r="P42" s="839"/>
      <c r="Q42" s="780"/>
      <c r="R42" s="780"/>
      <c r="S42" s="780"/>
      <c r="T42" s="780"/>
      <c r="U42" s="780"/>
      <c r="V42" s="809"/>
      <c r="W42" s="780"/>
      <c r="X42" s="780"/>
      <c r="Y42" s="780"/>
      <c r="Z42" s="809"/>
      <c r="AA42" s="780"/>
      <c r="AB42" s="780"/>
      <c r="AC42" s="780"/>
      <c r="AD42" s="415"/>
      <c r="AE42" s="415"/>
      <c r="AF42" s="414"/>
      <c r="AG42" s="415"/>
      <c r="AH42" s="415"/>
      <c r="AI42" s="808">
        <f t="shared" si="0"/>
        <v>0</v>
      </c>
      <c r="AJ42" s="407"/>
      <c r="AL42" s="408"/>
      <c r="AN42" s="409"/>
      <c r="AO42" s="409"/>
      <c r="AP42" s="410"/>
      <c r="AQ42" s="409"/>
    </row>
    <row r="43" spans="2:43" ht="40.5" customHeight="1">
      <c r="B43" s="401">
        <v>5</v>
      </c>
      <c r="C43" s="401" t="s">
        <v>1015</v>
      </c>
      <c r="D43" s="401" t="s">
        <v>29</v>
      </c>
      <c r="E43" s="827"/>
      <c r="F43" s="403"/>
      <c r="G43" s="830"/>
      <c r="H43" s="403"/>
      <c r="I43" s="403"/>
      <c r="J43" s="824"/>
      <c r="K43" s="902"/>
      <c r="L43" s="787"/>
      <c r="M43" s="902">
        <v>1000000</v>
      </c>
      <c r="N43" s="902"/>
      <c r="O43" s="909">
        <f t="shared" si="1"/>
        <v>0</v>
      </c>
      <c r="P43" s="839"/>
      <c r="Q43" s="780"/>
      <c r="R43" s="780"/>
      <c r="S43" s="780"/>
      <c r="T43" s="780"/>
      <c r="U43" s="780"/>
      <c r="V43" s="809"/>
      <c r="W43" s="780"/>
      <c r="X43" s="780"/>
      <c r="Y43" s="780"/>
      <c r="Z43" s="809"/>
      <c r="AA43" s="780"/>
      <c r="AB43" s="780"/>
      <c r="AC43" s="780"/>
      <c r="AD43" s="415"/>
      <c r="AE43" s="415"/>
      <c r="AF43" s="414"/>
      <c r="AG43" s="415"/>
      <c r="AH43" s="415"/>
      <c r="AI43" s="808">
        <f t="shared" si="0"/>
        <v>0</v>
      </c>
      <c r="AJ43" s="407"/>
      <c r="AL43" s="408"/>
      <c r="AN43" s="409"/>
      <c r="AO43" s="409"/>
      <c r="AP43" s="410"/>
      <c r="AQ43" s="409"/>
    </row>
    <row r="44" spans="2:43" s="889" customFormat="1" ht="39" customHeight="1">
      <c r="B44" s="401">
        <v>6</v>
      </c>
      <c r="C44" s="401">
        <v>1354600000</v>
      </c>
      <c r="D44" s="401" t="s">
        <v>30</v>
      </c>
      <c r="E44" s="829"/>
      <c r="F44" s="401"/>
      <c r="G44" s="818"/>
      <c r="H44" s="401"/>
      <c r="I44" s="401"/>
      <c r="J44" s="807"/>
      <c r="K44" s="882"/>
      <c r="L44" s="882"/>
      <c r="M44" s="882">
        <f>-300000</f>
        <v>-300000</v>
      </c>
      <c r="N44" s="882"/>
      <c r="O44" s="909">
        <f t="shared" si="1"/>
        <v>0</v>
      </c>
      <c r="P44" s="839"/>
      <c r="Q44" s="780"/>
      <c r="R44" s="780"/>
      <c r="S44" s="780"/>
      <c r="T44" s="780"/>
      <c r="U44" s="780"/>
      <c r="V44" s="809"/>
      <c r="W44" s="780"/>
      <c r="X44" s="780"/>
      <c r="Y44" s="780"/>
      <c r="Z44" s="809"/>
      <c r="AA44" s="780"/>
      <c r="AB44" s="780"/>
      <c r="AC44" s="780"/>
      <c r="AD44" s="779"/>
      <c r="AE44" s="779"/>
      <c r="AF44" s="439"/>
      <c r="AG44" s="779"/>
      <c r="AH44" s="779"/>
      <c r="AI44" s="883"/>
      <c r="AJ44" s="890"/>
      <c r="AL44" s="891"/>
      <c r="AN44" s="892"/>
      <c r="AO44" s="892"/>
      <c r="AP44" s="893"/>
      <c r="AQ44" s="892"/>
    </row>
    <row r="45" spans="2:43" ht="30" hidden="1" customHeight="1">
      <c r="B45" s="401">
        <v>6</v>
      </c>
      <c r="C45" s="401">
        <v>1354700000</v>
      </c>
      <c r="D45" s="401" t="s">
        <v>311</v>
      </c>
      <c r="E45" s="829"/>
      <c r="F45" s="401"/>
      <c r="G45" s="818"/>
      <c r="H45" s="401"/>
      <c r="I45" s="401"/>
      <c r="J45" s="807"/>
      <c r="K45" s="882"/>
      <c r="L45" s="418"/>
      <c r="M45" s="882"/>
      <c r="N45" s="882"/>
      <c r="O45" s="909">
        <f t="shared" si="1"/>
        <v>0</v>
      </c>
      <c r="P45" s="839"/>
      <c r="Q45" s="780"/>
      <c r="R45" s="780"/>
      <c r="S45" s="780"/>
      <c r="T45" s="780"/>
      <c r="U45" s="780"/>
      <c r="V45" s="809"/>
      <c r="W45" s="780"/>
      <c r="X45" s="780"/>
      <c r="Y45" s="780"/>
      <c r="Z45" s="809"/>
      <c r="AA45" s="780"/>
      <c r="AB45" s="780"/>
      <c r="AC45" s="780"/>
      <c r="AD45" s="779"/>
      <c r="AE45" s="779"/>
      <c r="AF45" s="439"/>
      <c r="AG45" s="779"/>
      <c r="AH45" s="779"/>
      <c r="AI45" s="880">
        <f>SUBTOTAL(9,V45:AH45)</f>
        <v>0</v>
      </c>
      <c r="AJ45" s="407"/>
      <c r="AL45" s="408"/>
      <c r="AN45" s="409"/>
      <c r="AO45" s="409"/>
      <c r="AP45" s="410"/>
      <c r="AQ45" s="409"/>
    </row>
    <row r="46" spans="2:43" ht="31.5" hidden="1" customHeight="1">
      <c r="B46" s="401">
        <v>7</v>
      </c>
      <c r="C46" s="401" t="s">
        <v>312</v>
      </c>
      <c r="D46" s="401" t="s">
        <v>313</v>
      </c>
      <c r="E46" s="829"/>
      <c r="F46" s="401"/>
      <c r="G46" s="818"/>
      <c r="H46" s="401"/>
      <c r="I46" s="401"/>
      <c r="J46" s="807"/>
      <c r="K46" s="418"/>
      <c r="L46" s="418"/>
      <c r="M46" s="418"/>
      <c r="N46" s="418"/>
      <c r="O46" s="909">
        <f t="shared" si="1"/>
        <v>0</v>
      </c>
      <c r="P46" s="839"/>
      <c r="Q46" s="780"/>
      <c r="R46" s="780"/>
      <c r="S46" s="780"/>
      <c r="T46" s="780"/>
      <c r="U46" s="780"/>
      <c r="V46" s="809"/>
      <c r="W46" s="780"/>
      <c r="X46" s="780"/>
      <c r="Y46" s="780"/>
      <c r="Z46" s="809"/>
      <c r="AA46" s="780"/>
      <c r="AB46" s="780"/>
      <c r="AC46" s="780"/>
      <c r="AD46" s="779"/>
      <c r="AE46" s="779"/>
      <c r="AF46" s="439"/>
      <c r="AG46" s="779"/>
      <c r="AH46" s="779"/>
      <c r="AI46" s="880">
        <f>SUBTOTAL(9,V46:AH46)</f>
        <v>0</v>
      </c>
      <c r="AJ46" s="407"/>
      <c r="AL46" s="408"/>
      <c r="AN46" s="409"/>
      <c r="AO46" s="409"/>
      <c r="AP46" s="410"/>
      <c r="AQ46" s="409"/>
    </row>
    <row r="47" spans="2:43" ht="42" hidden="1" customHeight="1">
      <c r="B47" s="401">
        <v>13</v>
      </c>
      <c r="C47" s="401">
        <v>1354900000</v>
      </c>
      <c r="D47" s="401" t="s">
        <v>549</v>
      </c>
      <c r="E47" s="829"/>
      <c r="F47" s="401"/>
      <c r="G47" s="818"/>
      <c r="H47" s="401"/>
      <c r="I47" s="401"/>
      <c r="J47" s="807"/>
      <c r="K47" s="882"/>
      <c r="L47" s="418"/>
      <c r="M47" s="882"/>
      <c r="N47" s="882"/>
      <c r="O47" s="909">
        <f t="shared" si="1"/>
        <v>0</v>
      </c>
      <c r="P47" s="839"/>
      <c r="Q47" s="780"/>
      <c r="R47" s="780"/>
      <c r="S47" s="780"/>
      <c r="T47" s="780"/>
      <c r="U47" s="780"/>
      <c r="V47" s="809"/>
      <c r="W47" s="780"/>
      <c r="X47" s="780"/>
      <c r="Y47" s="780"/>
      <c r="Z47" s="809"/>
      <c r="AA47" s="780"/>
      <c r="AB47" s="780"/>
      <c r="AC47" s="780"/>
      <c r="AD47" s="779"/>
      <c r="AE47" s="779"/>
      <c r="AF47" s="439"/>
      <c r="AG47" s="779"/>
      <c r="AH47" s="779"/>
      <c r="AI47" s="880">
        <f>SUBTOTAL(9,V47:AH47)</f>
        <v>0</v>
      </c>
      <c r="AJ47" s="407"/>
      <c r="AL47" s="408"/>
      <c r="AN47" s="409"/>
      <c r="AO47" s="409"/>
      <c r="AP47" s="410"/>
      <c r="AQ47" s="409"/>
    </row>
    <row r="48" spans="2:43" s="889" customFormat="1" ht="33" hidden="1" customHeight="1">
      <c r="B48" s="401">
        <v>2</v>
      </c>
      <c r="C48" s="401" t="s">
        <v>550</v>
      </c>
      <c r="D48" s="401" t="s">
        <v>1464</v>
      </c>
      <c r="E48" s="829"/>
      <c r="F48" s="401"/>
      <c r="G48" s="818"/>
      <c r="H48" s="401"/>
      <c r="I48" s="401"/>
      <c r="J48" s="807"/>
      <c r="K48" s="882"/>
      <c r="L48" s="882"/>
      <c r="M48" s="882"/>
      <c r="N48" s="882"/>
      <c r="O48" s="909">
        <f t="shared" si="1"/>
        <v>0</v>
      </c>
      <c r="P48" s="840"/>
      <c r="Q48" s="782"/>
      <c r="R48" s="782"/>
      <c r="S48" s="782"/>
      <c r="T48" s="782"/>
      <c r="U48" s="782"/>
      <c r="V48" s="810"/>
      <c r="W48" s="782"/>
      <c r="X48" s="782"/>
      <c r="Y48" s="782"/>
      <c r="Z48" s="810"/>
      <c r="AA48" s="782"/>
      <c r="AB48" s="782"/>
      <c r="AC48" s="782"/>
      <c r="AD48" s="779"/>
      <c r="AE48" s="779"/>
      <c r="AF48" s="439"/>
      <c r="AG48" s="779"/>
      <c r="AH48" s="779"/>
      <c r="AI48" s="883"/>
      <c r="AJ48" s="890"/>
      <c r="AL48" s="891"/>
      <c r="AN48" s="892"/>
      <c r="AO48" s="892"/>
      <c r="AP48" s="893"/>
      <c r="AQ48" s="892"/>
    </row>
    <row r="49" spans="2:43" ht="27" hidden="1" customHeight="1">
      <c r="B49" s="401">
        <f>+B48+1</f>
        <v>3</v>
      </c>
      <c r="C49" s="401" t="s">
        <v>1465</v>
      </c>
      <c r="D49" s="401" t="s">
        <v>1440</v>
      </c>
      <c r="E49" s="829"/>
      <c r="F49" s="401"/>
      <c r="G49" s="818"/>
      <c r="H49" s="401"/>
      <c r="I49" s="401"/>
      <c r="J49" s="807"/>
      <c r="K49" s="882"/>
      <c r="L49" s="418"/>
      <c r="M49" s="882"/>
      <c r="N49" s="882"/>
      <c r="O49" s="909">
        <f t="shared" si="1"/>
        <v>0</v>
      </c>
      <c r="P49" s="840"/>
      <c r="Q49" s="782"/>
      <c r="R49" s="782"/>
      <c r="S49" s="782"/>
      <c r="T49" s="782"/>
      <c r="U49" s="782"/>
      <c r="V49" s="810"/>
      <c r="W49" s="782"/>
      <c r="X49" s="782"/>
      <c r="Y49" s="782"/>
      <c r="Z49" s="810"/>
      <c r="AA49" s="782"/>
      <c r="AB49" s="782"/>
      <c r="AC49" s="782"/>
      <c r="AD49" s="779"/>
      <c r="AE49" s="779"/>
      <c r="AF49" s="439"/>
      <c r="AG49" s="779"/>
      <c r="AH49" s="779"/>
      <c r="AI49" s="880">
        <f t="shared" ref="AI49:AI61" si="2">SUBTOTAL(9,V49:AH49)</f>
        <v>0</v>
      </c>
      <c r="AJ49" s="407"/>
      <c r="AL49" s="408"/>
      <c r="AN49" s="409"/>
      <c r="AO49" s="409"/>
      <c r="AP49" s="410"/>
      <c r="AQ49" s="409"/>
    </row>
    <row r="50" spans="2:43" ht="31.5" hidden="1" customHeight="1">
      <c r="B50" s="401">
        <v>14</v>
      </c>
      <c r="C50" s="401">
        <v>1355200000</v>
      </c>
      <c r="D50" s="401" t="s">
        <v>1441</v>
      </c>
      <c r="E50" s="829"/>
      <c r="F50" s="401"/>
      <c r="G50" s="818"/>
      <c r="H50" s="401"/>
      <c r="I50" s="401"/>
      <c r="J50" s="807"/>
      <c r="K50" s="418"/>
      <c r="L50" s="418"/>
      <c r="M50" s="418"/>
      <c r="N50" s="418"/>
      <c r="O50" s="909">
        <f t="shared" si="1"/>
        <v>0</v>
      </c>
      <c r="P50" s="840"/>
      <c r="Q50" s="782"/>
      <c r="R50" s="782"/>
      <c r="S50" s="782"/>
      <c r="T50" s="782"/>
      <c r="U50" s="782"/>
      <c r="V50" s="810"/>
      <c r="W50" s="782"/>
      <c r="X50" s="782"/>
      <c r="Y50" s="782"/>
      <c r="Z50" s="810"/>
      <c r="AA50" s="782"/>
      <c r="AB50" s="782"/>
      <c r="AC50" s="782"/>
      <c r="AD50" s="779"/>
      <c r="AE50" s="779"/>
      <c r="AF50" s="439"/>
      <c r="AG50" s="779"/>
      <c r="AH50" s="779"/>
      <c r="AI50" s="880">
        <f t="shared" si="2"/>
        <v>0</v>
      </c>
      <c r="AJ50" s="407"/>
      <c r="AL50" s="408"/>
      <c r="AN50" s="409"/>
      <c r="AO50" s="409"/>
      <c r="AP50" s="410"/>
      <c r="AQ50" s="409"/>
    </row>
    <row r="51" spans="2:43" ht="30" hidden="1" customHeight="1">
      <c r="B51" s="401">
        <v>8</v>
      </c>
      <c r="C51" s="401">
        <v>1355300000</v>
      </c>
      <c r="D51" s="401" t="s">
        <v>943</v>
      </c>
      <c r="E51" s="829"/>
      <c r="F51" s="401"/>
      <c r="G51" s="818"/>
      <c r="H51" s="401"/>
      <c r="I51" s="401"/>
      <c r="J51" s="807"/>
      <c r="K51" s="882"/>
      <c r="L51" s="418"/>
      <c r="M51" s="882"/>
      <c r="N51" s="882"/>
      <c r="O51" s="909">
        <f t="shared" si="1"/>
        <v>0</v>
      </c>
      <c r="P51" s="840"/>
      <c r="Q51" s="782"/>
      <c r="R51" s="782"/>
      <c r="S51" s="782"/>
      <c r="T51" s="782"/>
      <c r="U51" s="782"/>
      <c r="V51" s="810"/>
      <c r="W51" s="782"/>
      <c r="X51" s="782"/>
      <c r="Y51" s="782"/>
      <c r="Z51" s="810"/>
      <c r="AA51" s="782"/>
      <c r="AB51" s="782"/>
      <c r="AC51" s="782"/>
      <c r="AD51" s="779"/>
      <c r="AE51" s="779"/>
      <c r="AF51" s="439"/>
      <c r="AG51" s="779"/>
      <c r="AH51" s="779"/>
      <c r="AI51" s="880">
        <f t="shared" si="2"/>
        <v>0</v>
      </c>
      <c r="AJ51" s="407"/>
      <c r="AL51" s="408"/>
      <c r="AN51" s="409"/>
      <c r="AO51" s="409"/>
      <c r="AP51" s="410"/>
      <c r="AQ51" s="409"/>
    </row>
    <row r="52" spans="2:43" ht="37.5" hidden="1" customHeight="1">
      <c r="B52" s="401">
        <f>+B51+1</f>
        <v>9</v>
      </c>
      <c r="C52" s="401" t="s">
        <v>944</v>
      </c>
      <c r="D52" s="401" t="s">
        <v>945</v>
      </c>
      <c r="E52" s="829"/>
      <c r="F52" s="401"/>
      <c r="G52" s="818"/>
      <c r="H52" s="401"/>
      <c r="I52" s="401"/>
      <c r="J52" s="807"/>
      <c r="K52" s="882"/>
      <c r="L52" s="418"/>
      <c r="M52" s="882"/>
      <c r="N52" s="882"/>
      <c r="O52" s="909">
        <f t="shared" si="1"/>
        <v>0</v>
      </c>
      <c r="P52" s="840"/>
      <c r="Q52" s="782"/>
      <c r="R52" s="782"/>
      <c r="S52" s="782"/>
      <c r="T52" s="782"/>
      <c r="U52" s="782"/>
      <c r="V52" s="810"/>
      <c r="W52" s="782"/>
      <c r="X52" s="782"/>
      <c r="Y52" s="782"/>
      <c r="Z52" s="810"/>
      <c r="AA52" s="782"/>
      <c r="AB52" s="782"/>
      <c r="AC52" s="782"/>
      <c r="AD52" s="779"/>
      <c r="AE52" s="779"/>
      <c r="AF52" s="439"/>
      <c r="AG52" s="779"/>
      <c r="AH52" s="779"/>
      <c r="AI52" s="880">
        <f t="shared" si="2"/>
        <v>0</v>
      </c>
      <c r="AJ52" s="407"/>
      <c r="AL52" s="408"/>
      <c r="AN52" s="409"/>
      <c r="AO52" s="409"/>
      <c r="AP52" s="410"/>
      <c r="AQ52" s="409"/>
    </row>
    <row r="53" spans="2:43" ht="31.5" hidden="1" customHeight="1">
      <c r="B53" s="401">
        <f>+B52+1</f>
        <v>10</v>
      </c>
      <c r="C53" s="401" t="s">
        <v>946</v>
      </c>
      <c r="D53" s="401" t="s">
        <v>947</v>
      </c>
      <c r="E53" s="829"/>
      <c r="F53" s="401"/>
      <c r="G53" s="818"/>
      <c r="H53" s="781"/>
      <c r="I53" s="401"/>
      <c r="J53" s="807"/>
      <c r="K53" s="882"/>
      <c r="L53" s="418"/>
      <c r="M53" s="882"/>
      <c r="N53" s="882"/>
      <c r="O53" s="909">
        <f t="shared" si="1"/>
        <v>0</v>
      </c>
      <c r="P53" s="840"/>
      <c r="Q53" s="782"/>
      <c r="R53" s="782"/>
      <c r="S53" s="782"/>
      <c r="T53" s="782"/>
      <c r="U53" s="782"/>
      <c r="V53" s="810"/>
      <c r="W53" s="782"/>
      <c r="X53" s="782"/>
      <c r="Y53" s="782"/>
      <c r="Z53" s="810"/>
      <c r="AA53" s="782"/>
      <c r="AB53" s="782"/>
      <c r="AC53" s="782"/>
      <c r="AD53" s="779"/>
      <c r="AE53" s="779"/>
      <c r="AF53" s="439"/>
      <c r="AG53" s="779"/>
      <c r="AH53" s="779"/>
      <c r="AI53" s="880">
        <f t="shared" si="2"/>
        <v>0</v>
      </c>
      <c r="AJ53" s="407"/>
      <c r="AL53" s="408"/>
      <c r="AN53" s="409"/>
      <c r="AO53" s="409"/>
      <c r="AP53" s="410"/>
      <c r="AQ53" s="409"/>
    </row>
    <row r="54" spans="2:43" ht="42" hidden="1" customHeight="1">
      <c r="B54" s="401">
        <v>16</v>
      </c>
      <c r="C54" s="401">
        <v>1355600000</v>
      </c>
      <c r="D54" s="401" t="s">
        <v>948</v>
      </c>
      <c r="E54" s="829"/>
      <c r="F54" s="401"/>
      <c r="G54" s="818"/>
      <c r="H54" s="401"/>
      <c r="I54" s="401"/>
      <c r="J54" s="807"/>
      <c r="K54" s="882"/>
      <c r="L54" s="418"/>
      <c r="M54" s="882"/>
      <c r="N54" s="882"/>
      <c r="O54" s="909">
        <f t="shared" si="1"/>
        <v>0</v>
      </c>
      <c r="P54" s="840"/>
      <c r="Q54" s="782"/>
      <c r="R54" s="782"/>
      <c r="S54" s="782"/>
      <c r="T54" s="782"/>
      <c r="U54" s="782"/>
      <c r="V54" s="810"/>
      <c r="W54" s="782"/>
      <c r="X54" s="782"/>
      <c r="Y54" s="782"/>
      <c r="Z54" s="810"/>
      <c r="AA54" s="782"/>
      <c r="AB54" s="782"/>
      <c r="AC54" s="782"/>
      <c r="AD54" s="779"/>
      <c r="AE54" s="779"/>
      <c r="AF54" s="439"/>
      <c r="AG54" s="779"/>
      <c r="AH54" s="779"/>
      <c r="AI54" s="880">
        <f t="shared" si="2"/>
        <v>0</v>
      </c>
      <c r="AJ54" s="407"/>
      <c r="AL54" s="408"/>
      <c r="AN54" s="409"/>
      <c r="AO54" s="409"/>
      <c r="AP54" s="410"/>
      <c r="AQ54" s="409"/>
    </row>
    <row r="55" spans="2:43" ht="31.5" customHeight="1">
      <c r="B55" s="401">
        <v>7</v>
      </c>
      <c r="C55" s="401">
        <v>1355700000</v>
      </c>
      <c r="D55" s="401" t="s">
        <v>949</v>
      </c>
      <c r="E55" s="829"/>
      <c r="F55" s="401"/>
      <c r="G55" s="818"/>
      <c r="H55" s="401"/>
      <c r="I55" s="401"/>
      <c r="J55" s="807"/>
      <c r="K55" s="882"/>
      <c r="L55" s="418"/>
      <c r="M55" s="882">
        <f>500000</f>
        <v>500000</v>
      </c>
      <c r="N55" s="882"/>
      <c r="O55" s="909">
        <f t="shared" si="1"/>
        <v>0</v>
      </c>
      <c r="P55" s="840"/>
      <c r="Q55" s="782"/>
      <c r="R55" s="782"/>
      <c r="S55" s="782"/>
      <c r="T55" s="782"/>
      <c r="U55" s="782"/>
      <c r="V55" s="810"/>
      <c r="W55" s="782"/>
      <c r="X55" s="782"/>
      <c r="Y55" s="782"/>
      <c r="Z55" s="810"/>
      <c r="AA55" s="782"/>
      <c r="AB55" s="782"/>
      <c r="AC55" s="782"/>
      <c r="AD55" s="779"/>
      <c r="AE55" s="779"/>
      <c r="AF55" s="439"/>
      <c r="AG55" s="779"/>
      <c r="AH55" s="779"/>
      <c r="AI55" s="880">
        <f t="shared" si="2"/>
        <v>0</v>
      </c>
      <c r="AJ55" s="407"/>
      <c r="AL55" s="408"/>
      <c r="AN55" s="409"/>
      <c r="AO55" s="409"/>
      <c r="AP55" s="410"/>
      <c r="AQ55" s="409"/>
    </row>
    <row r="56" spans="2:43" ht="55.5" hidden="1" customHeight="1">
      <c r="B56" s="401">
        <v>9</v>
      </c>
      <c r="C56" s="401" t="s">
        <v>950</v>
      </c>
      <c r="D56" s="401" t="s">
        <v>951</v>
      </c>
      <c r="E56" s="829"/>
      <c r="F56" s="401"/>
      <c r="G56" s="818"/>
      <c r="H56" s="401"/>
      <c r="I56" s="401"/>
      <c r="J56" s="807"/>
      <c r="K56" s="418"/>
      <c r="L56" s="418"/>
      <c r="M56" s="418"/>
      <c r="N56" s="418"/>
      <c r="O56" s="909">
        <f t="shared" si="1"/>
        <v>0</v>
      </c>
      <c r="P56" s="840"/>
      <c r="Q56" s="782"/>
      <c r="R56" s="782"/>
      <c r="S56" s="782"/>
      <c r="T56" s="782"/>
      <c r="U56" s="782"/>
      <c r="V56" s="810"/>
      <c r="W56" s="782"/>
      <c r="X56" s="782"/>
      <c r="Y56" s="782"/>
      <c r="Z56" s="810"/>
      <c r="AA56" s="782"/>
      <c r="AB56" s="782"/>
      <c r="AC56" s="782"/>
      <c r="AD56" s="779"/>
      <c r="AE56" s="779"/>
      <c r="AF56" s="439"/>
      <c r="AG56" s="779"/>
      <c r="AH56" s="779"/>
      <c r="AI56" s="880">
        <f t="shared" si="2"/>
        <v>0</v>
      </c>
      <c r="AJ56" s="407"/>
      <c r="AL56" s="408"/>
      <c r="AN56" s="409"/>
      <c r="AO56" s="409"/>
      <c r="AP56" s="410"/>
      <c r="AQ56" s="409"/>
    </row>
    <row r="57" spans="2:43" ht="55.5" hidden="1" customHeight="1">
      <c r="B57" s="401">
        <f>+B56+1</f>
        <v>10</v>
      </c>
      <c r="C57" s="401" t="s">
        <v>952</v>
      </c>
      <c r="D57" s="401" t="s">
        <v>953</v>
      </c>
      <c r="E57" s="829"/>
      <c r="F57" s="401"/>
      <c r="G57" s="818"/>
      <c r="H57" s="401"/>
      <c r="I57" s="401"/>
      <c r="J57" s="807"/>
      <c r="K57" s="882"/>
      <c r="L57" s="418"/>
      <c r="M57" s="882"/>
      <c r="N57" s="882"/>
      <c r="O57" s="909">
        <f t="shared" si="1"/>
        <v>0</v>
      </c>
      <c r="P57" s="840"/>
      <c r="Q57" s="782"/>
      <c r="R57" s="782"/>
      <c r="S57" s="782"/>
      <c r="T57" s="782"/>
      <c r="U57" s="782"/>
      <c r="V57" s="810"/>
      <c r="W57" s="782"/>
      <c r="X57" s="782"/>
      <c r="Y57" s="782"/>
      <c r="Z57" s="810"/>
      <c r="AA57" s="782"/>
      <c r="AB57" s="782"/>
      <c r="AC57" s="782"/>
      <c r="AD57" s="779"/>
      <c r="AE57" s="779"/>
      <c r="AF57" s="439"/>
      <c r="AG57" s="779"/>
      <c r="AH57" s="779"/>
      <c r="AI57" s="880">
        <f t="shared" si="2"/>
        <v>0</v>
      </c>
      <c r="AJ57" s="407"/>
      <c r="AL57" s="408"/>
      <c r="AN57" s="409"/>
      <c r="AO57" s="409"/>
      <c r="AP57" s="410"/>
      <c r="AQ57" s="409"/>
    </row>
    <row r="58" spans="2:43" ht="43.5" hidden="1" customHeight="1">
      <c r="B58" s="401">
        <v>18</v>
      </c>
      <c r="C58" s="401">
        <v>1356000000</v>
      </c>
      <c r="D58" s="401" t="s">
        <v>954</v>
      </c>
      <c r="E58" s="829"/>
      <c r="F58" s="401"/>
      <c r="G58" s="818"/>
      <c r="H58" s="401"/>
      <c r="I58" s="401"/>
      <c r="J58" s="807"/>
      <c r="K58" s="882"/>
      <c r="L58" s="418"/>
      <c r="M58" s="882"/>
      <c r="N58" s="882"/>
      <c r="O58" s="909">
        <f t="shared" si="1"/>
        <v>0</v>
      </c>
      <c r="P58" s="840"/>
      <c r="Q58" s="782"/>
      <c r="R58" s="782"/>
      <c r="S58" s="782"/>
      <c r="T58" s="782"/>
      <c r="U58" s="782"/>
      <c r="V58" s="810"/>
      <c r="W58" s="782"/>
      <c r="X58" s="782"/>
      <c r="Y58" s="782"/>
      <c r="Z58" s="810"/>
      <c r="AA58" s="782"/>
      <c r="AB58" s="782"/>
      <c r="AC58" s="782"/>
      <c r="AD58" s="779"/>
      <c r="AE58" s="779"/>
      <c r="AF58" s="439"/>
      <c r="AG58" s="779"/>
      <c r="AH58" s="779"/>
      <c r="AI58" s="880">
        <f t="shared" si="2"/>
        <v>0</v>
      </c>
      <c r="AJ58" s="407"/>
      <c r="AL58" s="408"/>
      <c r="AN58" s="409"/>
      <c r="AO58" s="409"/>
      <c r="AP58" s="410"/>
      <c r="AQ58" s="409"/>
    </row>
    <row r="59" spans="2:43" ht="51" customHeight="1">
      <c r="B59" s="401">
        <v>8</v>
      </c>
      <c r="C59" s="401" t="s">
        <v>955</v>
      </c>
      <c r="D59" s="401" t="s">
        <v>956</v>
      </c>
      <c r="E59" s="829"/>
      <c r="F59" s="401"/>
      <c r="G59" s="818"/>
      <c r="H59" s="401"/>
      <c r="I59" s="401"/>
      <c r="J59" s="807"/>
      <c r="K59" s="882"/>
      <c r="L59" s="418"/>
      <c r="M59" s="882">
        <v>50000</v>
      </c>
      <c r="N59" s="882"/>
      <c r="O59" s="909">
        <f t="shared" si="1"/>
        <v>0</v>
      </c>
      <c r="P59" s="840"/>
      <c r="Q59" s="782"/>
      <c r="R59" s="782"/>
      <c r="S59" s="782"/>
      <c r="T59" s="782"/>
      <c r="U59" s="782"/>
      <c r="V59" s="810"/>
      <c r="W59" s="782"/>
      <c r="X59" s="782"/>
      <c r="Y59" s="782"/>
      <c r="Z59" s="810"/>
      <c r="AA59" s="782"/>
      <c r="AB59" s="782"/>
      <c r="AC59" s="782"/>
      <c r="AD59" s="779"/>
      <c r="AE59" s="779"/>
      <c r="AF59" s="439"/>
      <c r="AG59" s="779"/>
      <c r="AH59" s="779"/>
      <c r="AI59" s="880">
        <f t="shared" si="2"/>
        <v>0</v>
      </c>
      <c r="AJ59" s="407"/>
      <c r="AL59" s="408"/>
      <c r="AN59" s="409"/>
      <c r="AO59" s="409"/>
      <c r="AP59" s="410"/>
      <c r="AQ59" s="409"/>
    </row>
    <row r="60" spans="2:43" ht="58.5" hidden="1" customHeight="1">
      <c r="B60" s="401">
        <f>+B59+1</f>
        <v>9</v>
      </c>
      <c r="C60" s="401" t="s">
        <v>957</v>
      </c>
      <c r="D60" s="401" t="s">
        <v>958</v>
      </c>
      <c r="E60" s="829"/>
      <c r="F60" s="401"/>
      <c r="G60" s="818"/>
      <c r="H60" s="401"/>
      <c r="I60" s="401"/>
      <c r="J60" s="807"/>
      <c r="K60" s="882"/>
      <c r="L60" s="418"/>
      <c r="M60" s="882"/>
      <c r="N60" s="882"/>
      <c r="O60" s="909">
        <f t="shared" si="1"/>
        <v>0</v>
      </c>
      <c r="P60" s="840"/>
      <c r="Q60" s="782"/>
      <c r="R60" s="782"/>
      <c r="S60" s="782"/>
      <c r="T60" s="782"/>
      <c r="U60" s="782"/>
      <c r="V60" s="810"/>
      <c r="W60" s="782"/>
      <c r="X60" s="782"/>
      <c r="Y60" s="782"/>
      <c r="Z60" s="810"/>
      <c r="AA60" s="782"/>
      <c r="AB60" s="782"/>
      <c r="AC60" s="782"/>
      <c r="AD60" s="779"/>
      <c r="AE60" s="779"/>
      <c r="AF60" s="439"/>
      <c r="AG60" s="779"/>
      <c r="AH60" s="779"/>
      <c r="AI60" s="880">
        <f t="shared" si="2"/>
        <v>0</v>
      </c>
      <c r="AJ60" s="407"/>
      <c r="AL60" s="408"/>
      <c r="AN60" s="409"/>
      <c r="AO60" s="409"/>
      <c r="AP60" s="410"/>
      <c r="AQ60" s="409"/>
    </row>
    <row r="61" spans="2:43" ht="57" hidden="1" customHeight="1">
      <c r="B61" s="401">
        <v>3</v>
      </c>
      <c r="C61" s="401" t="s">
        <v>959</v>
      </c>
      <c r="D61" s="401" t="s">
        <v>960</v>
      </c>
      <c r="E61" s="829"/>
      <c r="F61" s="401"/>
      <c r="G61" s="818"/>
      <c r="H61" s="401"/>
      <c r="I61" s="401"/>
      <c r="J61" s="807"/>
      <c r="K61" s="439"/>
      <c r="L61" s="418"/>
      <c r="M61" s="439"/>
      <c r="N61" s="439"/>
      <c r="O61" s="909">
        <f t="shared" si="1"/>
        <v>0</v>
      </c>
      <c r="P61" s="840"/>
      <c r="Q61" s="782"/>
      <c r="R61" s="782"/>
      <c r="S61" s="782"/>
      <c r="T61" s="782"/>
      <c r="U61" s="782"/>
      <c r="V61" s="810"/>
      <c r="W61" s="782"/>
      <c r="X61" s="782"/>
      <c r="Y61" s="782"/>
      <c r="Z61" s="810"/>
      <c r="AA61" s="782"/>
      <c r="AB61" s="782"/>
      <c r="AC61" s="782"/>
      <c r="AD61" s="779"/>
      <c r="AE61" s="779"/>
      <c r="AF61" s="439"/>
      <c r="AG61" s="779"/>
      <c r="AH61" s="781"/>
      <c r="AI61" s="880">
        <f t="shared" si="2"/>
        <v>0</v>
      </c>
      <c r="AJ61" s="407"/>
      <c r="AL61" s="408"/>
      <c r="AN61" s="409"/>
      <c r="AO61" s="409"/>
      <c r="AP61" s="410"/>
      <c r="AQ61" s="409"/>
    </row>
    <row r="62" spans="2:43" s="889" customFormat="1" ht="39" customHeight="1">
      <c r="B62" s="401">
        <v>9</v>
      </c>
      <c r="C62" s="401" t="s">
        <v>961</v>
      </c>
      <c r="D62" s="401" t="s">
        <v>962</v>
      </c>
      <c r="E62" s="829"/>
      <c r="F62" s="401"/>
      <c r="G62" s="818"/>
      <c r="H62" s="401"/>
      <c r="I62" s="401"/>
      <c r="J62" s="807"/>
      <c r="K62" s="882"/>
      <c r="L62" s="882"/>
      <c r="M62" s="882"/>
      <c r="N62" s="910">
        <f>-100000</f>
        <v>-100000</v>
      </c>
      <c r="O62" s="909">
        <f t="shared" si="1"/>
        <v>-100000</v>
      </c>
      <c r="P62" s="840"/>
      <c r="Q62" s="782"/>
      <c r="R62" s="782"/>
      <c r="S62" s="782"/>
      <c r="T62" s="782"/>
      <c r="U62" s="782"/>
      <c r="V62" s="810"/>
      <c r="W62" s="782"/>
      <c r="X62" s="782"/>
      <c r="Y62" s="782"/>
      <c r="Z62" s="810"/>
      <c r="AA62" s="782"/>
      <c r="AB62" s="782"/>
      <c r="AC62" s="782"/>
      <c r="AD62" s="779"/>
      <c r="AE62" s="779"/>
      <c r="AF62" s="439"/>
      <c r="AG62" s="779"/>
      <c r="AH62" s="779"/>
      <c r="AI62" s="883"/>
      <c r="AJ62" s="890"/>
      <c r="AL62" s="891"/>
      <c r="AN62" s="892"/>
      <c r="AO62" s="892"/>
      <c r="AP62" s="893"/>
      <c r="AQ62" s="892"/>
    </row>
    <row r="63" spans="2:43" ht="54" hidden="1" customHeight="1">
      <c r="B63" s="401">
        <f>+B62+1</f>
        <v>10</v>
      </c>
      <c r="C63" s="401" t="s">
        <v>1133</v>
      </c>
      <c r="D63" s="401" t="s">
        <v>1134</v>
      </c>
      <c r="E63" s="829"/>
      <c r="F63" s="401"/>
      <c r="G63" s="818"/>
      <c r="H63" s="401"/>
      <c r="I63" s="401"/>
      <c r="J63" s="807"/>
      <c r="K63" s="882"/>
      <c r="L63" s="418"/>
      <c r="M63" s="882"/>
      <c r="N63" s="882"/>
      <c r="O63" s="909">
        <f t="shared" si="1"/>
        <v>0</v>
      </c>
      <c r="P63" s="840"/>
      <c r="Q63" s="782"/>
      <c r="R63" s="782"/>
      <c r="S63" s="782"/>
      <c r="T63" s="782"/>
      <c r="U63" s="782"/>
      <c r="V63" s="810"/>
      <c r="W63" s="782"/>
      <c r="X63" s="782"/>
      <c r="Y63" s="782"/>
      <c r="Z63" s="810"/>
      <c r="AA63" s="782"/>
      <c r="AB63" s="782"/>
      <c r="AC63" s="782"/>
      <c r="AD63" s="779"/>
      <c r="AE63" s="779"/>
      <c r="AF63" s="439"/>
      <c r="AG63" s="779"/>
      <c r="AH63" s="779"/>
      <c r="AI63" s="880">
        <f>SUBTOTAL(9,V63:AH63)</f>
        <v>0</v>
      </c>
      <c r="AJ63" s="407"/>
      <c r="AL63" s="408"/>
      <c r="AN63" s="409"/>
      <c r="AO63" s="409"/>
      <c r="AP63" s="410"/>
      <c r="AQ63" s="409"/>
    </row>
    <row r="64" spans="2:43" ht="49.5" hidden="1" customHeight="1">
      <c r="B64" s="401">
        <f>+B63+1</f>
        <v>11</v>
      </c>
      <c r="C64" s="401" t="s">
        <v>1135</v>
      </c>
      <c r="D64" s="401" t="s">
        <v>680</v>
      </c>
      <c r="E64" s="829"/>
      <c r="F64" s="401"/>
      <c r="G64" s="818"/>
      <c r="H64" s="401"/>
      <c r="I64" s="401"/>
      <c r="J64" s="807"/>
      <c r="K64" s="882"/>
      <c r="L64" s="418"/>
      <c r="M64" s="882"/>
      <c r="N64" s="882"/>
      <c r="O64" s="909">
        <f t="shared" si="1"/>
        <v>0</v>
      </c>
      <c r="P64" s="840"/>
      <c r="Q64" s="782"/>
      <c r="R64" s="782"/>
      <c r="S64" s="782"/>
      <c r="T64" s="782"/>
      <c r="U64" s="782"/>
      <c r="V64" s="810"/>
      <c r="W64" s="782"/>
      <c r="X64" s="782"/>
      <c r="Y64" s="782"/>
      <c r="Z64" s="810"/>
      <c r="AA64" s="782"/>
      <c r="AB64" s="782"/>
      <c r="AC64" s="782"/>
      <c r="AD64" s="779"/>
      <c r="AE64" s="779"/>
      <c r="AF64" s="439"/>
      <c r="AG64" s="779"/>
      <c r="AH64" s="779"/>
      <c r="AI64" s="880">
        <f>SUBTOTAL(9,V64:AH64)</f>
        <v>0</v>
      </c>
      <c r="AJ64" s="407"/>
      <c r="AL64" s="408"/>
      <c r="AN64" s="409"/>
      <c r="AO64" s="409"/>
      <c r="AP64" s="410"/>
      <c r="AQ64" s="409"/>
    </row>
    <row r="65" spans="2:43" s="889" customFormat="1" ht="45" hidden="1" customHeight="1">
      <c r="B65" s="401">
        <v>4</v>
      </c>
      <c r="C65" s="401" t="s">
        <v>681</v>
      </c>
      <c r="D65" s="401" t="s">
        <v>682</v>
      </c>
      <c r="E65" s="829"/>
      <c r="F65" s="881"/>
      <c r="G65" s="894"/>
      <c r="H65" s="881"/>
      <c r="I65" s="881"/>
      <c r="J65" s="895"/>
      <c r="K65" s="882"/>
      <c r="L65" s="882"/>
      <c r="M65" s="882"/>
      <c r="N65" s="882"/>
      <c r="O65" s="909">
        <f t="shared" si="1"/>
        <v>0</v>
      </c>
      <c r="P65" s="840"/>
      <c r="Q65" s="782"/>
      <c r="R65" s="782"/>
      <c r="S65" s="782"/>
      <c r="T65" s="782"/>
      <c r="U65" s="782"/>
      <c r="V65" s="810"/>
      <c r="W65" s="782"/>
      <c r="X65" s="782"/>
      <c r="Y65" s="782"/>
      <c r="Z65" s="810"/>
      <c r="AA65" s="782"/>
      <c r="AB65" s="782"/>
      <c r="AC65" s="782"/>
      <c r="AD65" s="779"/>
      <c r="AE65" s="779"/>
      <c r="AF65" s="439"/>
      <c r="AG65" s="779"/>
      <c r="AH65" s="779"/>
      <c r="AI65" s="883"/>
      <c r="AJ65" s="890"/>
      <c r="AL65" s="891"/>
      <c r="AN65" s="892"/>
      <c r="AO65" s="892"/>
      <c r="AP65" s="893"/>
      <c r="AQ65" s="892"/>
    </row>
    <row r="66" spans="2:43" ht="42" customHeight="1">
      <c r="B66" s="401">
        <v>10</v>
      </c>
      <c r="C66" s="401">
        <v>1356800000</v>
      </c>
      <c r="D66" s="401" t="s">
        <v>683</v>
      </c>
      <c r="E66" s="829"/>
      <c r="F66" s="401"/>
      <c r="G66" s="818"/>
      <c r="H66" s="401"/>
      <c r="I66" s="401"/>
      <c r="J66" s="807"/>
      <c r="K66" s="418"/>
      <c r="L66" s="418"/>
      <c r="M66" s="418"/>
      <c r="N66" s="882">
        <v>2000000</v>
      </c>
      <c r="O66" s="909">
        <f t="shared" si="1"/>
        <v>2000000</v>
      </c>
      <c r="P66" s="840"/>
      <c r="Q66" s="782"/>
      <c r="R66" s="782"/>
      <c r="S66" s="782"/>
      <c r="T66" s="782"/>
      <c r="U66" s="782"/>
      <c r="V66" s="810"/>
      <c r="W66" s="782"/>
      <c r="X66" s="782"/>
      <c r="Y66" s="782"/>
      <c r="Z66" s="810"/>
      <c r="AA66" s="782"/>
      <c r="AB66" s="782"/>
      <c r="AC66" s="782"/>
      <c r="AD66" s="779"/>
      <c r="AE66" s="779"/>
      <c r="AF66" s="439"/>
      <c r="AG66" s="779"/>
      <c r="AH66" s="779"/>
      <c r="AI66" s="880">
        <f t="shared" ref="AI66:AI84" si="3">SUBTOTAL(9,V66:AH66)</f>
        <v>0</v>
      </c>
      <c r="AJ66" s="407"/>
      <c r="AL66" s="408"/>
      <c r="AN66" s="409"/>
      <c r="AO66" s="409"/>
      <c r="AP66" s="410"/>
      <c r="AQ66" s="409"/>
    </row>
    <row r="67" spans="2:43" ht="40.5" hidden="1" customHeight="1">
      <c r="B67" s="401">
        <f>+B66+1</f>
        <v>11</v>
      </c>
      <c r="C67" s="401" t="s">
        <v>684</v>
      </c>
      <c r="D67" s="401" t="s">
        <v>685</v>
      </c>
      <c r="E67" s="829"/>
      <c r="F67" s="401"/>
      <c r="G67" s="818"/>
      <c r="H67" s="401"/>
      <c r="I67" s="401"/>
      <c r="J67" s="807"/>
      <c r="K67" s="882"/>
      <c r="L67" s="418"/>
      <c r="M67" s="882"/>
      <c r="N67" s="882"/>
      <c r="O67" s="909">
        <f t="shared" si="1"/>
        <v>0</v>
      </c>
      <c r="P67" s="840"/>
      <c r="Q67" s="782"/>
      <c r="R67" s="782"/>
      <c r="S67" s="782"/>
      <c r="T67" s="782"/>
      <c r="U67" s="782"/>
      <c r="V67" s="810"/>
      <c r="W67" s="782"/>
      <c r="X67" s="782"/>
      <c r="Y67" s="782"/>
      <c r="Z67" s="810"/>
      <c r="AA67" s="782"/>
      <c r="AB67" s="782"/>
      <c r="AC67" s="782"/>
      <c r="AD67" s="779"/>
      <c r="AE67" s="779"/>
      <c r="AF67" s="439"/>
      <c r="AG67" s="779"/>
      <c r="AH67" s="779"/>
      <c r="AI67" s="880">
        <f t="shared" si="3"/>
        <v>0</v>
      </c>
      <c r="AJ67" s="407"/>
      <c r="AL67" s="408"/>
      <c r="AN67" s="409"/>
      <c r="AO67" s="409"/>
      <c r="AP67" s="410"/>
      <c r="AQ67" s="409"/>
    </row>
    <row r="68" spans="2:43" ht="31.5" hidden="1" customHeight="1">
      <c r="B68" s="401">
        <f>+B67+1</f>
        <v>12</v>
      </c>
      <c r="C68" s="401" t="s">
        <v>686</v>
      </c>
      <c r="D68" s="401" t="s">
        <v>687</v>
      </c>
      <c r="E68" s="829"/>
      <c r="F68" s="401"/>
      <c r="G68" s="818"/>
      <c r="H68" s="401"/>
      <c r="I68" s="401"/>
      <c r="J68" s="807"/>
      <c r="K68" s="882"/>
      <c r="L68" s="418"/>
      <c r="M68" s="882"/>
      <c r="N68" s="882"/>
      <c r="O68" s="909">
        <f t="shared" si="1"/>
        <v>0</v>
      </c>
      <c r="P68" s="840"/>
      <c r="Q68" s="782"/>
      <c r="R68" s="782"/>
      <c r="S68" s="782"/>
      <c r="T68" s="782"/>
      <c r="U68" s="782"/>
      <c r="V68" s="810"/>
      <c r="W68" s="782"/>
      <c r="X68" s="782"/>
      <c r="Y68" s="782"/>
      <c r="Z68" s="810"/>
      <c r="AA68" s="782"/>
      <c r="AB68" s="782"/>
      <c r="AC68" s="782"/>
      <c r="AD68" s="779"/>
      <c r="AE68" s="779"/>
      <c r="AF68" s="439"/>
      <c r="AG68" s="779"/>
      <c r="AH68" s="779"/>
      <c r="AI68" s="880">
        <f t="shared" si="3"/>
        <v>0</v>
      </c>
      <c r="AJ68" s="407"/>
      <c r="AL68" s="408"/>
      <c r="AN68" s="409"/>
      <c r="AO68" s="409"/>
      <c r="AP68" s="410"/>
      <c r="AQ68" s="409"/>
    </row>
    <row r="69" spans="2:43" ht="46.5" hidden="1" customHeight="1">
      <c r="B69" s="401">
        <f>+B68+1</f>
        <v>13</v>
      </c>
      <c r="C69" s="401" t="s">
        <v>688</v>
      </c>
      <c r="D69" s="401" t="s">
        <v>689</v>
      </c>
      <c r="E69" s="829"/>
      <c r="F69" s="401"/>
      <c r="G69" s="818"/>
      <c r="H69" s="401"/>
      <c r="I69" s="401"/>
      <c r="J69" s="807"/>
      <c r="K69" s="882"/>
      <c r="L69" s="418"/>
      <c r="M69" s="882"/>
      <c r="N69" s="882"/>
      <c r="O69" s="909">
        <f t="shared" si="1"/>
        <v>0</v>
      </c>
      <c r="P69" s="840"/>
      <c r="Q69" s="782"/>
      <c r="R69" s="782"/>
      <c r="S69" s="782"/>
      <c r="T69" s="782"/>
      <c r="U69" s="782"/>
      <c r="V69" s="810"/>
      <c r="W69" s="782"/>
      <c r="X69" s="782"/>
      <c r="Y69" s="782"/>
      <c r="Z69" s="810"/>
      <c r="AA69" s="782"/>
      <c r="AB69" s="782"/>
      <c r="AC69" s="782"/>
      <c r="AD69" s="779"/>
      <c r="AE69" s="779"/>
      <c r="AF69" s="439"/>
      <c r="AG69" s="779"/>
      <c r="AH69" s="779"/>
      <c r="AI69" s="880">
        <f t="shared" si="3"/>
        <v>0</v>
      </c>
      <c r="AJ69" s="407"/>
      <c r="AL69" s="408"/>
      <c r="AN69" s="409"/>
      <c r="AO69" s="409"/>
      <c r="AP69" s="410"/>
      <c r="AQ69" s="409"/>
    </row>
    <row r="70" spans="2:43" ht="36" customHeight="1">
      <c r="B70" s="401">
        <v>11</v>
      </c>
      <c r="C70" s="401" t="s">
        <v>690</v>
      </c>
      <c r="D70" s="897" t="s">
        <v>691</v>
      </c>
      <c r="E70" s="896"/>
      <c r="F70" s="897"/>
      <c r="G70" s="898"/>
      <c r="H70" s="897"/>
      <c r="I70" s="897"/>
      <c r="J70" s="899"/>
      <c r="K70" s="903"/>
      <c r="L70" s="809"/>
      <c r="M70" s="903">
        <v>500000</v>
      </c>
      <c r="N70" s="903"/>
      <c r="O70" s="909">
        <f t="shared" si="1"/>
        <v>0</v>
      </c>
      <c r="P70" s="840"/>
      <c r="Q70" s="782"/>
      <c r="R70" s="782"/>
      <c r="S70" s="782"/>
      <c r="T70" s="782"/>
      <c r="U70" s="782"/>
      <c r="V70" s="810"/>
      <c r="W70" s="782"/>
      <c r="X70" s="782"/>
      <c r="Y70" s="782"/>
      <c r="Z70" s="810"/>
      <c r="AA70" s="782"/>
      <c r="AB70" s="782"/>
      <c r="AC70" s="782"/>
      <c r="AD70" s="779"/>
      <c r="AE70" s="779"/>
      <c r="AF70" s="439"/>
      <c r="AG70" s="779"/>
      <c r="AH70" s="779"/>
      <c r="AI70" s="880">
        <f t="shared" si="3"/>
        <v>0</v>
      </c>
      <c r="AJ70" s="407"/>
      <c r="AL70" s="408"/>
      <c r="AN70" s="409"/>
      <c r="AO70" s="409"/>
      <c r="AP70" s="410"/>
      <c r="AQ70" s="409"/>
    </row>
    <row r="71" spans="2:43" ht="57" hidden="1" customHeight="1">
      <c r="B71" s="401">
        <f>+B70+1</f>
        <v>12</v>
      </c>
      <c r="C71" s="401" t="s">
        <v>692</v>
      </c>
      <c r="D71" s="401" t="s">
        <v>693</v>
      </c>
      <c r="E71" s="829"/>
      <c r="F71" s="401"/>
      <c r="G71" s="818"/>
      <c r="H71" s="401"/>
      <c r="I71" s="401"/>
      <c r="J71" s="807"/>
      <c r="K71" s="882"/>
      <c r="L71" s="418"/>
      <c r="M71" s="882"/>
      <c r="N71" s="882"/>
      <c r="O71" s="909">
        <f t="shared" si="1"/>
        <v>0</v>
      </c>
      <c r="P71" s="840"/>
      <c r="Q71" s="782"/>
      <c r="R71" s="782"/>
      <c r="S71" s="782"/>
      <c r="T71" s="782"/>
      <c r="U71" s="782"/>
      <c r="V71" s="810"/>
      <c r="W71" s="782"/>
      <c r="X71" s="782"/>
      <c r="Y71" s="782"/>
      <c r="Z71" s="810"/>
      <c r="AA71" s="782"/>
      <c r="AB71" s="782"/>
      <c r="AC71" s="782"/>
      <c r="AD71" s="779"/>
      <c r="AE71" s="779"/>
      <c r="AF71" s="439"/>
      <c r="AG71" s="779"/>
      <c r="AH71" s="779"/>
      <c r="AI71" s="880">
        <f t="shared" si="3"/>
        <v>0</v>
      </c>
      <c r="AJ71" s="407"/>
      <c r="AL71" s="408"/>
      <c r="AN71" s="409"/>
      <c r="AO71" s="409"/>
      <c r="AP71" s="410"/>
      <c r="AQ71" s="409"/>
    </row>
    <row r="72" spans="2:43" ht="51" hidden="1" customHeight="1">
      <c r="B72" s="401">
        <v>20</v>
      </c>
      <c r="C72" s="401">
        <v>1357400000</v>
      </c>
      <c r="D72" s="401" t="s">
        <v>694</v>
      </c>
      <c r="E72" s="829"/>
      <c r="F72" s="401"/>
      <c r="G72" s="818"/>
      <c r="H72" s="401"/>
      <c r="I72" s="401"/>
      <c r="J72" s="807"/>
      <c r="K72" s="418"/>
      <c r="L72" s="418"/>
      <c r="M72" s="418"/>
      <c r="N72" s="418"/>
      <c r="O72" s="909">
        <f t="shared" si="1"/>
        <v>0</v>
      </c>
      <c r="P72" s="840"/>
      <c r="Q72" s="782"/>
      <c r="R72" s="782"/>
      <c r="S72" s="782"/>
      <c r="T72" s="782"/>
      <c r="U72" s="782"/>
      <c r="V72" s="810"/>
      <c r="W72" s="782"/>
      <c r="X72" s="782"/>
      <c r="Y72" s="782"/>
      <c r="Z72" s="810"/>
      <c r="AA72" s="782"/>
      <c r="AB72" s="782"/>
      <c r="AC72" s="782"/>
      <c r="AD72" s="779"/>
      <c r="AE72" s="779"/>
      <c r="AF72" s="439"/>
      <c r="AG72" s="779"/>
      <c r="AH72" s="779"/>
      <c r="AI72" s="880">
        <f t="shared" si="3"/>
        <v>0</v>
      </c>
      <c r="AJ72" s="407"/>
      <c r="AL72" s="408"/>
      <c r="AN72" s="409"/>
      <c r="AO72" s="409"/>
      <c r="AP72" s="410"/>
      <c r="AQ72" s="409"/>
    </row>
    <row r="73" spans="2:43" ht="43.5" hidden="1" customHeight="1">
      <c r="B73" s="401">
        <v>21</v>
      </c>
      <c r="C73" s="401">
        <v>1357500000</v>
      </c>
      <c r="D73" s="401" t="s">
        <v>1117</v>
      </c>
      <c r="E73" s="829"/>
      <c r="F73" s="401"/>
      <c r="G73" s="818"/>
      <c r="H73" s="401"/>
      <c r="I73" s="401"/>
      <c r="J73" s="807"/>
      <c r="K73" s="882"/>
      <c r="L73" s="418"/>
      <c r="M73" s="882"/>
      <c r="N73" s="882"/>
      <c r="O73" s="909">
        <f t="shared" si="1"/>
        <v>0</v>
      </c>
      <c r="P73" s="840"/>
      <c r="Q73" s="782"/>
      <c r="R73" s="782"/>
      <c r="S73" s="782"/>
      <c r="T73" s="782"/>
      <c r="U73" s="782"/>
      <c r="V73" s="810"/>
      <c r="W73" s="782"/>
      <c r="X73" s="782"/>
      <c r="Y73" s="782"/>
      <c r="Z73" s="810"/>
      <c r="AA73" s="782"/>
      <c r="AB73" s="782"/>
      <c r="AC73" s="782"/>
      <c r="AD73" s="779"/>
      <c r="AE73" s="779"/>
      <c r="AF73" s="439"/>
      <c r="AG73" s="779"/>
      <c r="AH73" s="779"/>
      <c r="AI73" s="880">
        <f t="shared" si="3"/>
        <v>0</v>
      </c>
      <c r="AJ73" s="407"/>
      <c r="AL73" s="408"/>
      <c r="AN73" s="409"/>
      <c r="AO73" s="409"/>
      <c r="AP73" s="410"/>
      <c r="AQ73" s="409"/>
    </row>
    <row r="74" spans="2:43" ht="40.5" hidden="1" customHeight="1">
      <c r="B74" s="401">
        <f>+B73+1</f>
        <v>22</v>
      </c>
      <c r="C74" s="401" t="s">
        <v>1118</v>
      </c>
      <c r="D74" s="401" t="s">
        <v>1119</v>
      </c>
      <c r="E74" s="829"/>
      <c r="F74" s="401"/>
      <c r="G74" s="818"/>
      <c r="H74" s="401"/>
      <c r="I74" s="401"/>
      <c r="J74" s="807"/>
      <c r="K74" s="882"/>
      <c r="L74" s="418"/>
      <c r="M74" s="882"/>
      <c r="N74" s="882"/>
      <c r="O74" s="909">
        <f t="shared" si="1"/>
        <v>0</v>
      </c>
      <c r="P74" s="840"/>
      <c r="Q74" s="782"/>
      <c r="R74" s="782"/>
      <c r="S74" s="782"/>
      <c r="T74" s="782"/>
      <c r="U74" s="782"/>
      <c r="V74" s="810"/>
      <c r="W74" s="782"/>
      <c r="X74" s="782"/>
      <c r="Y74" s="782"/>
      <c r="Z74" s="810"/>
      <c r="AA74" s="782"/>
      <c r="AB74" s="782"/>
      <c r="AC74" s="782"/>
      <c r="AD74" s="779"/>
      <c r="AE74" s="779"/>
      <c r="AF74" s="439"/>
      <c r="AG74" s="779"/>
      <c r="AH74" s="779"/>
      <c r="AI74" s="880">
        <f t="shared" si="3"/>
        <v>0</v>
      </c>
      <c r="AJ74" s="407"/>
      <c r="AL74" s="408"/>
      <c r="AN74" s="409"/>
      <c r="AO74" s="409"/>
      <c r="AP74" s="410"/>
      <c r="AQ74" s="409"/>
    </row>
    <row r="75" spans="2:43" ht="48" hidden="1" customHeight="1">
      <c r="B75" s="401">
        <v>22</v>
      </c>
      <c r="C75" s="401">
        <v>1357700000</v>
      </c>
      <c r="D75" s="401" t="s">
        <v>398</v>
      </c>
      <c r="E75" s="829"/>
      <c r="F75" s="401"/>
      <c r="G75" s="818"/>
      <c r="H75" s="401"/>
      <c r="I75" s="401"/>
      <c r="J75" s="807"/>
      <c r="K75" s="418"/>
      <c r="L75" s="418"/>
      <c r="M75" s="418"/>
      <c r="N75" s="418"/>
      <c r="O75" s="909">
        <f t="shared" si="1"/>
        <v>0</v>
      </c>
      <c r="P75" s="840"/>
      <c r="Q75" s="782"/>
      <c r="R75" s="782"/>
      <c r="S75" s="782"/>
      <c r="T75" s="782"/>
      <c r="U75" s="782"/>
      <c r="V75" s="810"/>
      <c r="W75" s="782"/>
      <c r="X75" s="782"/>
      <c r="Y75" s="782"/>
      <c r="Z75" s="810"/>
      <c r="AA75" s="782"/>
      <c r="AB75" s="782"/>
      <c r="AC75" s="782"/>
      <c r="AD75" s="779"/>
      <c r="AE75" s="779"/>
      <c r="AF75" s="439"/>
      <c r="AG75" s="779"/>
      <c r="AH75" s="779"/>
      <c r="AI75" s="880">
        <f t="shared" si="3"/>
        <v>0</v>
      </c>
      <c r="AJ75" s="407"/>
      <c r="AL75" s="408"/>
      <c r="AN75" s="409"/>
      <c r="AO75" s="409"/>
      <c r="AP75" s="410"/>
      <c r="AQ75" s="409"/>
    </row>
    <row r="76" spans="2:43" ht="54" hidden="1" customHeight="1">
      <c r="B76" s="401">
        <v>13</v>
      </c>
      <c r="C76" s="401" t="s">
        <v>399</v>
      </c>
      <c r="D76" s="401" t="s">
        <v>400</v>
      </c>
      <c r="E76" s="829"/>
      <c r="F76" s="401"/>
      <c r="G76" s="818"/>
      <c r="H76" s="401"/>
      <c r="I76" s="401"/>
      <c r="J76" s="807"/>
      <c r="K76" s="418"/>
      <c r="L76" s="418"/>
      <c r="M76" s="418"/>
      <c r="N76" s="418"/>
      <c r="O76" s="909">
        <f t="shared" si="1"/>
        <v>0</v>
      </c>
      <c r="P76" s="840"/>
      <c r="Q76" s="782"/>
      <c r="R76" s="782"/>
      <c r="S76" s="782"/>
      <c r="T76" s="782"/>
      <c r="U76" s="782"/>
      <c r="V76" s="810"/>
      <c r="W76" s="782"/>
      <c r="X76" s="782"/>
      <c r="Y76" s="782"/>
      <c r="Z76" s="810"/>
      <c r="AA76" s="782"/>
      <c r="AB76" s="782"/>
      <c r="AC76" s="782"/>
      <c r="AD76" s="779"/>
      <c r="AE76" s="779"/>
      <c r="AF76" s="439"/>
      <c r="AG76" s="779"/>
      <c r="AH76" s="779"/>
      <c r="AI76" s="880">
        <f t="shared" si="3"/>
        <v>0</v>
      </c>
      <c r="AJ76" s="407"/>
      <c r="AL76" s="408"/>
      <c r="AN76" s="409"/>
      <c r="AO76" s="409"/>
      <c r="AP76" s="410"/>
      <c r="AQ76" s="409"/>
    </row>
    <row r="77" spans="2:43" ht="58.5" hidden="1" customHeight="1">
      <c r="B77" s="401">
        <f>+B76+1</f>
        <v>14</v>
      </c>
      <c r="C77" s="401" t="s">
        <v>401</v>
      </c>
      <c r="D77" s="401" t="s">
        <v>402</v>
      </c>
      <c r="E77" s="829"/>
      <c r="F77" s="401"/>
      <c r="G77" s="818"/>
      <c r="H77" s="401"/>
      <c r="I77" s="401"/>
      <c r="J77" s="807"/>
      <c r="K77" s="882"/>
      <c r="L77" s="418"/>
      <c r="M77" s="882"/>
      <c r="N77" s="882"/>
      <c r="O77" s="909">
        <f t="shared" si="1"/>
        <v>0</v>
      </c>
      <c r="P77" s="840"/>
      <c r="Q77" s="782"/>
      <c r="R77" s="782"/>
      <c r="S77" s="782"/>
      <c r="T77" s="782"/>
      <c r="U77" s="782"/>
      <c r="V77" s="810"/>
      <c r="W77" s="782"/>
      <c r="X77" s="782"/>
      <c r="Y77" s="782"/>
      <c r="Z77" s="810"/>
      <c r="AA77" s="782"/>
      <c r="AB77" s="782"/>
      <c r="AC77" s="782"/>
      <c r="AD77" s="779"/>
      <c r="AE77" s="779"/>
      <c r="AF77" s="439"/>
      <c r="AG77" s="779"/>
      <c r="AH77" s="779"/>
      <c r="AI77" s="880">
        <f t="shared" si="3"/>
        <v>0</v>
      </c>
      <c r="AJ77" s="407"/>
      <c r="AL77" s="408"/>
      <c r="AN77" s="409"/>
      <c r="AO77" s="409"/>
      <c r="AP77" s="410"/>
      <c r="AQ77" s="409"/>
    </row>
    <row r="78" spans="2:43" ht="49.5" hidden="1" customHeight="1">
      <c r="B78" s="401">
        <f>+B77+1</f>
        <v>15</v>
      </c>
      <c r="C78" s="401" t="s">
        <v>403</v>
      </c>
      <c r="D78" s="401" t="s">
        <v>404</v>
      </c>
      <c r="E78" s="829"/>
      <c r="F78" s="401"/>
      <c r="G78" s="818"/>
      <c r="H78" s="401"/>
      <c r="I78" s="401"/>
      <c r="J78" s="807"/>
      <c r="K78" s="882"/>
      <c r="L78" s="418"/>
      <c r="M78" s="882"/>
      <c r="N78" s="882"/>
      <c r="O78" s="909">
        <f t="shared" si="1"/>
        <v>0</v>
      </c>
      <c r="P78" s="840"/>
      <c r="Q78" s="782"/>
      <c r="R78" s="782"/>
      <c r="S78" s="782"/>
      <c r="T78" s="782"/>
      <c r="U78" s="782"/>
      <c r="V78" s="810"/>
      <c r="W78" s="782"/>
      <c r="X78" s="782"/>
      <c r="Y78" s="782"/>
      <c r="Z78" s="810"/>
      <c r="AA78" s="782"/>
      <c r="AB78" s="782"/>
      <c r="AC78" s="782"/>
      <c r="AD78" s="779"/>
      <c r="AE78" s="779"/>
      <c r="AF78" s="439"/>
      <c r="AG78" s="779"/>
      <c r="AH78" s="779"/>
      <c r="AI78" s="880">
        <f t="shared" si="3"/>
        <v>0</v>
      </c>
      <c r="AJ78" s="407"/>
      <c r="AL78" s="408"/>
      <c r="AN78" s="409"/>
      <c r="AO78" s="409"/>
      <c r="AP78" s="410"/>
      <c r="AQ78" s="409"/>
    </row>
    <row r="79" spans="2:43" ht="43.5" customHeight="1">
      <c r="B79" s="401">
        <v>12</v>
      </c>
      <c r="C79" s="401" t="s">
        <v>405</v>
      </c>
      <c r="D79" s="401" t="s">
        <v>406</v>
      </c>
      <c r="E79" s="829"/>
      <c r="F79" s="401"/>
      <c r="G79" s="818"/>
      <c r="H79" s="401"/>
      <c r="I79" s="401"/>
      <c r="J79" s="807"/>
      <c r="K79" s="418"/>
      <c r="L79" s="418"/>
      <c r="M79" s="882">
        <f>-261587</f>
        <v>-261587</v>
      </c>
      <c r="N79" s="418"/>
      <c r="O79" s="909">
        <f t="shared" si="1"/>
        <v>0</v>
      </c>
      <c r="P79" s="840"/>
      <c r="Q79" s="782"/>
      <c r="R79" s="782"/>
      <c r="S79" s="782"/>
      <c r="T79" s="782"/>
      <c r="U79" s="782"/>
      <c r="V79" s="810"/>
      <c r="W79" s="782"/>
      <c r="X79" s="782"/>
      <c r="Y79" s="782"/>
      <c r="Z79" s="810"/>
      <c r="AA79" s="782"/>
      <c r="AB79" s="782"/>
      <c r="AC79" s="782"/>
      <c r="AD79" s="779"/>
      <c r="AE79" s="779"/>
      <c r="AF79" s="439"/>
      <c r="AG79" s="779"/>
      <c r="AH79" s="779"/>
      <c r="AI79" s="880">
        <f t="shared" si="3"/>
        <v>0</v>
      </c>
      <c r="AJ79" s="407"/>
      <c r="AL79" s="408"/>
      <c r="AN79" s="409"/>
      <c r="AO79" s="409"/>
      <c r="AP79" s="410"/>
      <c r="AQ79" s="409"/>
    </row>
    <row r="80" spans="2:43" ht="27" hidden="1" customHeight="1">
      <c r="B80" s="401">
        <f>+B79+1</f>
        <v>13</v>
      </c>
      <c r="C80" s="401" t="s">
        <v>407</v>
      </c>
      <c r="D80" s="401" t="s">
        <v>408</v>
      </c>
      <c r="E80" s="829"/>
      <c r="F80" s="401"/>
      <c r="G80" s="818"/>
      <c r="H80" s="401"/>
      <c r="I80" s="401"/>
      <c r="J80" s="807"/>
      <c r="K80" s="882"/>
      <c r="L80" s="418"/>
      <c r="M80" s="882"/>
      <c r="N80" s="882"/>
      <c r="O80" s="909">
        <f t="shared" si="1"/>
        <v>0</v>
      </c>
      <c r="P80" s="840"/>
      <c r="Q80" s="782"/>
      <c r="R80" s="782"/>
      <c r="S80" s="782"/>
      <c r="T80" s="782"/>
      <c r="U80" s="782"/>
      <c r="V80" s="810"/>
      <c r="W80" s="782"/>
      <c r="X80" s="782"/>
      <c r="Y80" s="782"/>
      <c r="Z80" s="810"/>
      <c r="AA80" s="782"/>
      <c r="AB80" s="782"/>
      <c r="AC80" s="782"/>
      <c r="AD80" s="779"/>
      <c r="AE80" s="779"/>
      <c r="AF80" s="439"/>
      <c r="AG80" s="779"/>
      <c r="AH80" s="779"/>
      <c r="AI80" s="880">
        <f t="shared" si="3"/>
        <v>0</v>
      </c>
      <c r="AJ80" s="407"/>
      <c r="AL80" s="408"/>
      <c r="AN80" s="409"/>
      <c r="AO80" s="409"/>
      <c r="AP80" s="410"/>
      <c r="AQ80" s="409"/>
    </row>
    <row r="81" spans="2:43" ht="40.5" hidden="1" customHeight="1">
      <c r="B81" s="401">
        <f>+B80+1</f>
        <v>14</v>
      </c>
      <c r="C81" s="401" t="s">
        <v>409</v>
      </c>
      <c r="D81" s="401" t="s">
        <v>410</v>
      </c>
      <c r="E81" s="829"/>
      <c r="F81" s="401"/>
      <c r="G81" s="818"/>
      <c r="H81" s="401"/>
      <c r="I81" s="401"/>
      <c r="J81" s="807"/>
      <c r="K81" s="882"/>
      <c r="L81" s="418"/>
      <c r="M81" s="882"/>
      <c r="N81" s="882"/>
      <c r="O81" s="909">
        <f t="shared" si="1"/>
        <v>0</v>
      </c>
      <c r="P81" s="840"/>
      <c r="Q81" s="782"/>
      <c r="R81" s="782"/>
      <c r="S81" s="782"/>
      <c r="T81" s="782"/>
      <c r="U81" s="782"/>
      <c r="V81" s="810"/>
      <c r="W81" s="782"/>
      <c r="X81" s="782"/>
      <c r="Y81" s="782"/>
      <c r="Z81" s="810"/>
      <c r="AA81" s="782"/>
      <c r="AB81" s="782"/>
      <c r="AC81" s="782"/>
      <c r="AD81" s="779"/>
      <c r="AE81" s="779"/>
      <c r="AF81" s="439"/>
      <c r="AG81" s="779"/>
      <c r="AH81" s="779"/>
      <c r="AI81" s="880">
        <f t="shared" si="3"/>
        <v>0</v>
      </c>
      <c r="AJ81" s="407"/>
      <c r="AL81" s="408"/>
      <c r="AN81" s="409"/>
      <c r="AO81" s="409"/>
      <c r="AP81" s="410"/>
      <c r="AQ81" s="409"/>
    </row>
    <row r="82" spans="2:43" ht="28.5" hidden="1" customHeight="1">
      <c r="B82" s="401">
        <v>15</v>
      </c>
      <c r="C82" s="401" t="s">
        <v>186</v>
      </c>
      <c r="D82" s="401" t="s">
        <v>588</v>
      </c>
      <c r="E82" s="829"/>
      <c r="F82" s="401"/>
      <c r="G82" s="818"/>
      <c r="H82" s="401"/>
      <c r="I82" s="401"/>
      <c r="J82" s="807"/>
      <c r="K82" s="418"/>
      <c r="L82" s="418"/>
      <c r="M82" s="418"/>
      <c r="N82" s="418"/>
      <c r="O82" s="909">
        <f t="shared" si="1"/>
        <v>0</v>
      </c>
      <c r="P82" s="840"/>
      <c r="Q82" s="782"/>
      <c r="R82" s="782"/>
      <c r="S82" s="782"/>
      <c r="T82" s="782"/>
      <c r="U82" s="782"/>
      <c r="V82" s="810"/>
      <c r="W82" s="782"/>
      <c r="X82" s="782"/>
      <c r="Y82" s="782"/>
      <c r="Z82" s="810"/>
      <c r="AA82" s="782"/>
      <c r="AB82" s="782"/>
      <c r="AC82" s="782"/>
      <c r="AD82" s="779"/>
      <c r="AE82" s="779"/>
      <c r="AF82" s="439"/>
      <c r="AG82" s="779"/>
      <c r="AH82" s="779"/>
      <c r="AI82" s="880">
        <f t="shared" si="3"/>
        <v>0</v>
      </c>
      <c r="AJ82" s="407"/>
      <c r="AL82" s="408"/>
      <c r="AN82" s="409"/>
      <c r="AO82" s="409"/>
      <c r="AP82" s="410"/>
      <c r="AQ82" s="409"/>
    </row>
    <row r="83" spans="2:43" ht="34.5" hidden="1" customHeight="1">
      <c r="B83" s="401">
        <v>23</v>
      </c>
      <c r="C83" s="401">
        <v>1358500000</v>
      </c>
      <c r="D83" s="401" t="s">
        <v>559</v>
      </c>
      <c r="E83" s="829"/>
      <c r="F83" s="401"/>
      <c r="G83" s="818"/>
      <c r="H83" s="401"/>
      <c r="I83" s="401"/>
      <c r="J83" s="807"/>
      <c r="K83" s="882"/>
      <c r="L83" s="418"/>
      <c r="M83" s="882"/>
      <c r="N83" s="882"/>
      <c r="O83" s="909">
        <f>N83</f>
        <v>0</v>
      </c>
      <c r="P83" s="840"/>
      <c r="Q83" s="782"/>
      <c r="R83" s="782"/>
      <c r="S83" s="782"/>
      <c r="T83" s="782"/>
      <c r="U83" s="782"/>
      <c r="V83" s="810"/>
      <c r="W83" s="782"/>
      <c r="X83" s="782"/>
      <c r="Y83" s="782"/>
      <c r="Z83" s="810"/>
      <c r="AA83" s="782"/>
      <c r="AB83" s="782"/>
      <c r="AC83" s="782"/>
      <c r="AD83" s="779"/>
      <c r="AE83" s="779"/>
      <c r="AF83" s="439"/>
      <c r="AG83" s="779"/>
      <c r="AH83" s="779"/>
      <c r="AI83" s="880">
        <f t="shared" si="3"/>
        <v>0</v>
      </c>
      <c r="AJ83" s="407"/>
      <c r="AL83" s="408"/>
      <c r="AN83" s="409"/>
      <c r="AO83" s="409"/>
      <c r="AP83" s="410"/>
      <c r="AQ83" s="409"/>
    </row>
    <row r="84" spans="2:43" ht="37.5" hidden="1" customHeight="1">
      <c r="B84" s="401">
        <f>+B83+1</f>
        <v>24</v>
      </c>
      <c r="C84" s="401" t="s">
        <v>560</v>
      </c>
      <c r="D84" s="401" t="s">
        <v>561</v>
      </c>
      <c r="E84" s="829"/>
      <c r="F84" s="401"/>
      <c r="G84" s="818"/>
      <c r="H84" s="401"/>
      <c r="I84" s="401"/>
      <c r="J84" s="807"/>
      <c r="K84" s="882"/>
      <c r="L84" s="418"/>
      <c r="M84" s="882"/>
      <c r="N84" s="882"/>
      <c r="O84" s="909">
        <f>N84</f>
        <v>0</v>
      </c>
      <c r="P84" s="840"/>
      <c r="Q84" s="782"/>
      <c r="R84" s="782"/>
      <c r="S84" s="782"/>
      <c r="T84" s="782"/>
      <c r="U84" s="782"/>
      <c r="V84" s="810"/>
      <c r="W84" s="782"/>
      <c r="X84" s="782"/>
      <c r="Y84" s="782"/>
      <c r="Z84" s="810"/>
      <c r="AA84" s="782"/>
      <c r="AB84" s="782"/>
      <c r="AC84" s="782"/>
      <c r="AD84" s="779"/>
      <c r="AE84" s="779"/>
      <c r="AF84" s="439"/>
      <c r="AG84" s="779"/>
      <c r="AH84" s="779"/>
      <c r="AI84" s="880">
        <f t="shared" si="3"/>
        <v>0</v>
      </c>
      <c r="AJ84" s="407"/>
      <c r="AL84" s="408"/>
      <c r="AN84" s="409"/>
      <c r="AO84" s="409"/>
      <c r="AP84" s="410"/>
      <c r="AQ84" s="409"/>
    </row>
    <row r="85" spans="2:43" s="889" customFormat="1" ht="34.5" customHeight="1">
      <c r="B85" s="401">
        <v>13</v>
      </c>
      <c r="C85" s="401">
        <v>1358700000</v>
      </c>
      <c r="D85" s="401" t="s">
        <v>1016</v>
      </c>
      <c r="E85" s="829"/>
      <c r="F85" s="418"/>
      <c r="G85" s="833"/>
      <c r="H85" s="418"/>
      <c r="I85" s="418"/>
      <c r="J85" s="823"/>
      <c r="K85" s="882"/>
      <c r="L85" s="882"/>
      <c r="M85" s="882"/>
      <c r="N85" s="882">
        <f>-570000</f>
        <v>-570000</v>
      </c>
      <c r="O85" s="909">
        <f>N85</f>
        <v>-570000</v>
      </c>
      <c r="P85" s="840"/>
      <c r="Q85" s="782"/>
      <c r="R85" s="782"/>
      <c r="S85" s="782"/>
      <c r="T85" s="782"/>
      <c r="U85" s="782"/>
      <c r="V85" s="810"/>
      <c r="W85" s="782"/>
      <c r="X85" s="782"/>
      <c r="Y85" s="782"/>
      <c r="Z85" s="810"/>
      <c r="AA85" s="782"/>
      <c r="AB85" s="782"/>
      <c r="AC85" s="782"/>
      <c r="AD85" s="779"/>
      <c r="AE85" s="779"/>
      <c r="AF85" s="439"/>
      <c r="AG85" s="779"/>
      <c r="AH85" s="779"/>
      <c r="AI85" s="883"/>
      <c r="AJ85" s="890"/>
      <c r="AL85" s="891"/>
      <c r="AN85" s="892"/>
      <c r="AO85" s="892"/>
      <c r="AP85" s="893"/>
      <c r="AQ85" s="892"/>
    </row>
    <row r="86" spans="2:43" ht="42" customHeight="1">
      <c r="B86" s="401">
        <v>14</v>
      </c>
      <c r="C86" s="401" t="s">
        <v>1017</v>
      </c>
      <c r="D86" s="401" t="s">
        <v>1018</v>
      </c>
      <c r="E86" s="827"/>
      <c r="F86" s="403"/>
      <c r="G86" s="830"/>
      <c r="H86" s="403"/>
      <c r="I86" s="403"/>
      <c r="J86" s="824"/>
      <c r="K86" s="902">
        <v>600000</v>
      </c>
      <c r="L86" s="902">
        <v>2400000</v>
      </c>
      <c r="M86" s="902"/>
      <c r="N86" s="902"/>
      <c r="O86" s="902">
        <f>N86</f>
        <v>0</v>
      </c>
      <c r="P86" s="840"/>
      <c r="Q86" s="782"/>
      <c r="R86" s="782"/>
      <c r="S86" s="782"/>
      <c r="T86" s="782"/>
      <c r="U86" s="782"/>
      <c r="V86" s="810"/>
      <c r="W86" s="782"/>
      <c r="X86" s="782"/>
      <c r="Y86" s="782"/>
      <c r="Z86" s="810"/>
      <c r="AA86" s="782"/>
      <c r="AB86" s="782"/>
      <c r="AC86" s="782"/>
      <c r="AD86" s="415"/>
      <c r="AE86" s="415"/>
      <c r="AF86" s="414"/>
      <c r="AG86" s="415"/>
      <c r="AH86" s="415"/>
      <c r="AI86" s="808">
        <f>SUBTOTAL(9,V86:AH86)</f>
        <v>0</v>
      </c>
      <c r="AJ86" s="407"/>
      <c r="AL86" s="408"/>
      <c r="AN86" s="409"/>
      <c r="AO86" s="409"/>
      <c r="AP86" s="410"/>
      <c r="AQ86" s="409"/>
    </row>
    <row r="87" spans="2:43" ht="42" customHeight="1">
      <c r="B87" s="401"/>
      <c r="C87" s="412"/>
      <c r="D87" s="884" t="s">
        <v>1019</v>
      </c>
      <c r="E87" s="828">
        <f>SUM(E14:E86)</f>
        <v>0</v>
      </c>
      <c r="F87" s="783">
        <f>SUM(F14:F86)</f>
        <v>0</v>
      </c>
      <c r="G87" s="832"/>
      <c r="H87" s="783">
        <f>SUM(H14:H86)</f>
        <v>0</v>
      </c>
      <c r="I87" s="783">
        <f>SUM(I14:I86)</f>
        <v>0</v>
      </c>
      <c r="J87" s="822">
        <f>SUM(J14:J86)</f>
        <v>0</v>
      </c>
      <c r="K87" s="885">
        <f>K86+K70+K59+K55+K43+K37+K22+K40+K19</f>
        <v>600000</v>
      </c>
      <c r="L87" s="885">
        <f>L86+L70+L59+L55+L43+L37+L22+L40+L19</f>
        <v>2400000</v>
      </c>
      <c r="M87" s="885">
        <f>M86+M70+M59+M55+M43+M37+M22+M40+M19+M44+M79</f>
        <v>3088413</v>
      </c>
      <c r="N87" s="885">
        <f>N85+N66+N59+N62</f>
        <v>1330000</v>
      </c>
      <c r="O87" s="885">
        <f>O85+O66+O59+O62</f>
        <v>1330000</v>
      </c>
      <c r="P87" s="885">
        <f t="shared" ref="P87:AI87" si="4">P85+P65+P62+P48+P44</f>
        <v>0</v>
      </c>
      <c r="Q87" s="885">
        <f t="shared" si="4"/>
        <v>0</v>
      </c>
      <c r="R87" s="885">
        <f t="shared" si="4"/>
        <v>0</v>
      </c>
      <c r="S87" s="885">
        <f t="shared" si="4"/>
        <v>0</v>
      </c>
      <c r="T87" s="885">
        <f t="shared" si="4"/>
        <v>0</v>
      </c>
      <c r="U87" s="885">
        <f t="shared" si="4"/>
        <v>0</v>
      </c>
      <c r="V87" s="885">
        <f t="shared" si="4"/>
        <v>0</v>
      </c>
      <c r="W87" s="885">
        <f t="shared" si="4"/>
        <v>0</v>
      </c>
      <c r="X87" s="885">
        <f t="shared" si="4"/>
        <v>0</v>
      </c>
      <c r="Y87" s="885">
        <f t="shared" si="4"/>
        <v>0</v>
      </c>
      <c r="Z87" s="885">
        <f t="shared" si="4"/>
        <v>0</v>
      </c>
      <c r="AA87" s="885">
        <f t="shared" si="4"/>
        <v>0</v>
      </c>
      <c r="AB87" s="885">
        <f t="shared" si="4"/>
        <v>0</v>
      </c>
      <c r="AC87" s="885">
        <f t="shared" si="4"/>
        <v>0</v>
      </c>
      <c r="AD87" s="885">
        <f t="shared" si="4"/>
        <v>0</v>
      </c>
      <c r="AE87" s="885">
        <f t="shared" si="4"/>
        <v>0</v>
      </c>
      <c r="AF87" s="885">
        <f t="shared" si="4"/>
        <v>0</v>
      </c>
      <c r="AG87" s="885">
        <f t="shared" si="4"/>
        <v>0</v>
      </c>
      <c r="AH87" s="885">
        <f t="shared" si="4"/>
        <v>0</v>
      </c>
      <c r="AI87" s="885">
        <f t="shared" si="4"/>
        <v>0</v>
      </c>
      <c r="AJ87" s="407"/>
      <c r="AL87" s="408"/>
      <c r="AN87" s="409"/>
      <c r="AO87" s="409"/>
      <c r="AP87" s="410"/>
      <c r="AQ87" s="409"/>
    </row>
    <row r="88" spans="2:43" ht="35.25" hidden="1" customHeight="1">
      <c r="B88" s="401"/>
      <c r="C88" s="401">
        <v>1310000000</v>
      </c>
      <c r="D88" s="401" t="s">
        <v>1020</v>
      </c>
      <c r="E88" s="829"/>
      <c r="F88" s="418"/>
      <c r="G88" s="833"/>
      <c r="H88" s="418"/>
      <c r="I88" s="418"/>
      <c r="J88" s="823"/>
      <c r="K88" s="823"/>
      <c r="L88" s="823"/>
      <c r="M88" s="882">
        <f>M87</f>
        <v>3088413</v>
      </c>
      <c r="N88" s="882">
        <f>N87</f>
        <v>1330000</v>
      </c>
      <c r="O88" s="882">
        <f t="shared" ref="O88:AI88" si="5">O87</f>
        <v>1330000</v>
      </c>
      <c r="P88" s="882">
        <f t="shared" si="5"/>
        <v>0</v>
      </c>
      <c r="Q88" s="882">
        <f t="shared" si="5"/>
        <v>0</v>
      </c>
      <c r="R88" s="882">
        <f t="shared" si="5"/>
        <v>0</v>
      </c>
      <c r="S88" s="882">
        <f t="shared" si="5"/>
        <v>0</v>
      </c>
      <c r="T88" s="882">
        <f t="shared" si="5"/>
        <v>0</v>
      </c>
      <c r="U88" s="882">
        <f t="shared" si="5"/>
        <v>0</v>
      </c>
      <c r="V88" s="882">
        <f t="shared" si="5"/>
        <v>0</v>
      </c>
      <c r="W88" s="882">
        <f t="shared" si="5"/>
        <v>0</v>
      </c>
      <c r="X88" s="882">
        <f t="shared" si="5"/>
        <v>0</v>
      </c>
      <c r="Y88" s="882">
        <f t="shared" si="5"/>
        <v>0</v>
      </c>
      <c r="Z88" s="882">
        <f t="shared" si="5"/>
        <v>0</v>
      </c>
      <c r="AA88" s="882">
        <f t="shared" si="5"/>
        <v>0</v>
      </c>
      <c r="AB88" s="882">
        <f t="shared" si="5"/>
        <v>0</v>
      </c>
      <c r="AC88" s="882">
        <f t="shared" si="5"/>
        <v>0</v>
      </c>
      <c r="AD88" s="882">
        <f t="shared" si="5"/>
        <v>0</v>
      </c>
      <c r="AE88" s="882">
        <f t="shared" si="5"/>
        <v>0</v>
      </c>
      <c r="AF88" s="882">
        <f t="shared" si="5"/>
        <v>0</v>
      </c>
      <c r="AG88" s="882">
        <f t="shared" si="5"/>
        <v>0</v>
      </c>
      <c r="AH88" s="882">
        <f t="shared" si="5"/>
        <v>0</v>
      </c>
      <c r="AI88" s="882">
        <f t="shared" si="5"/>
        <v>0</v>
      </c>
      <c r="AJ88" s="407"/>
      <c r="AN88" s="409"/>
      <c r="AO88" s="409"/>
      <c r="AP88" s="410"/>
      <c r="AQ88" s="409"/>
    </row>
    <row r="89" spans="2:43" ht="41.25" hidden="1" customHeight="1">
      <c r="B89" s="401"/>
      <c r="C89" s="416"/>
      <c r="D89" s="401" t="s">
        <v>1021</v>
      </c>
      <c r="E89" s="829"/>
      <c r="F89" s="819"/>
      <c r="G89" s="834"/>
      <c r="H89" s="413"/>
      <c r="I89" s="413"/>
      <c r="J89" s="823"/>
      <c r="K89" s="823"/>
      <c r="L89" s="823"/>
      <c r="M89" s="882"/>
      <c r="N89" s="882"/>
      <c r="O89" s="882"/>
      <c r="P89" s="841"/>
      <c r="Q89" s="417"/>
      <c r="R89" s="418"/>
      <c r="S89" s="417"/>
      <c r="T89" s="417"/>
      <c r="U89" s="413"/>
      <c r="V89" s="418"/>
      <c r="W89" s="413"/>
      <c r="X89" s="413"/>
      <c r="Y89" s="413"/>
      <c r="Z89" s="418"/>
      <c r="AA89" s="413"/>
      <c r="AB89" s="417"/>
      <c r="AC89" s="414"/>
      <c r="AD89" s="414"/>
      <c r="AE89" s="414"/>
      <c r="AF89" s="414"/>
      <c r="AG89" s="414"/>
      <c r="AH89" s="414"/>
      <c r="AI89" s="886">
        <f>SUBTOTAL(9,V89:AH89)</f>
        <v>0</v>
      </c>
      <c r="AJ89" s="407"/>
      <c r="AN89" s="409"/>
      <c r="AO89" s="409"/>
      <c r="AP89" s="410"/>
      <c r="AQ89" s="409"/>
    </row>
    <row r="90" spans="2:43" s="419" customFormat="1" ht="41.25" customHeight="1">
      <c r="B90" s="988" t="s">
        <v>368</v>
      </c>
      <c r="C90" s="989"/>
      <c r="D90" s="990"/>
      <c r="E90" s="842" t="e">
        <f>+E87+E88+E89+#REF!+#REF!</f>
        <v>#REF!</v>
      </c>
      <c r="F90" s="784" t="e">
        <f>+F87+F88+F89+#REF!</f>
        <v>#REF!</v>
      </c>
      <c r="G90" s="843" t="e">
        <f>+G87+G88+G89+#REF!</f>
        <v>#REF!</v>
      </c>
      <c r="H90" s="784" t="e">
        <f>+H87+H88+H89+#REF!</f>
        <v>#REF!</v>
      </c>
      <c r="I90" s="784" t="e">
        <f>+I87+I88+I89+#REF!</f>
        <v>#REF!</v>
      </c>
      <c r="J90" s="826" t="e">
        <f>+J87+J88+J89+#REF!+#REF!</f>
        <v>#REF!</v>
      </c>
      <c r="K90" s="887">
        <f>K87</f>
        <v>600000</v>
      </c>
      <c r="L90" s="887">
        <f>L87</f>
        <v>2400000</v>
      </c>
      <c r="M90" s="887">
        <f>M88</f>
        <v>3088413</v>
      </c>
      <c r="N90" s="887">
        <f>N88</f>
        <v>1330000</v>
      </c>
      <c r="O90" s="887">
        <f t="shared" ref="O90:AI90" si="6">O88</f>
        <v>1330000</v>
      </c>
      <c r="P90" s="784">
        <f t="shared" si="6"/>
        <v>0</v>
      </c>
      <c r="Q90" s="784">
        <f t="shared" si="6"/>
        <v>0</v>
      </c>
      <c r="R90" s="784">
        <f t="shared" si="6"/>
        <v>0</v>
      </c>
      <c r="S90" s="784">
        <f t="shared" si="6"/>
        <v>0</v>
      </c>
      <c r="T90" s="784">
        <f t="shared" si="6"/>
        <v>0</v>
      </c>
      <c r="U90" s="784">
        <f t="shared" si="6"/>
        <v>0</v>
      </c>
      <c r="V90" s="784">
        <f t="shared" si="6"/>
        <v>0</v>
      </c>
      <c r="W90" s="784">
        <f t="shared" si="6"/>
        <v>0</v>
      </c>
      <c r="X90" s="784">
        <f t="shared" si="6"/>
        <v>0</v>
      </c>
      <c r="Y90" s="784">
        <f t="shared" si="6"/>
        <v>0</v>
      </c>
      <c r="Z90" s="784">
        <f t="shared" si="6"/>
        <v>0</v>
      </c>
      <c r="AA90" s="784">
        <f t="shared" si="6"/>
        <v>0</v>
      </c>
      <c r="AB90" s="784">
        <f t="shared" si="6"/>
        <v>0</v>
      </c>
      <c r="AC90" s="784">
        <f t="shared" si="6"/>
        <v>0</v>
      </c>
      <c r="AD90" s="784">
        <f t="shared" si="6"/>
        <v>0</v>
      </c>
      <c r="AE90" s="784">
        <f t="shared" si="6"/>
        <v>0</v>
      </c>
      <c r="AF90" s="784">
        <f t="shared" si="6"/>
        <v>0</v>
      </c>
      <c r="AG90" s="784">
        <f t="shared" si="6"/>
        <v>0</v>
      </c>
      <c r="AH90" s="784">
        <f t="shared" si="6"/>
        <v>0</v>
      </c>
      <c r="AI90" s="887">
        <f t="shared" si="6"/>
        <v>0</v>
      </c>
      <c r="AJ90" s="407"/>
      <c r="AN90" s="409"/>
      <c r="AO90" s="409"/>
      <c r="AQ90" s="409"/>
    </row>
    <row r="91" spans="2:43" s="422" customFormat="1" ht="51" customHeight="1">
      <c r="B91" s="420"/>
      <c r="C91" s="420"/>
      <c r="D91" s="449"/>
      <c r="E91" s="449"/>
      <c r="F91" s="449"/>
      <c r="G91" s="449"/>
      <c r="H91" s="449"/>
      <c r="I91" s="449"/>
      <c r="J91" s="449"/>
      <c r="K91" s="449"/>
      <c r="L91" s="449"/>
      <c r="M91" s="449"/>
      <c r="N91" s="449"/>
      <c r="O91" s="449"/>
      <c r="P91" s="450"/>
      <c r="Q91" s="450"/>
      <c r="R91" s="450"/>
      <c r="S91" s="450"/>
      <c r="T91" s="450"/>
      <c r="U91" s="450"/>
      <c r="V91" s="450"/>
      <c r="W91" s="450"/>
      <c r="X91" s="450"/>
      <c r="Y91" s="450"/>
      <c r="Z91" s="450"/>
      <c r="AA91" s="450"/>
      <c r="AB91" s="450"/>
      <c r="AC91" s="450"/>
      <c r="AD91" s="449"/>
      <c r="AE91" s="449"/>
      <c r="AF91" s="450"/>
      <c r="AG91" s="450"/>
      <c r="AH91" s="450"/>
      <c r="AI91" s="443"/>
      <c r="AJ91" s="114"/>
    </row>
    <row r="92" spans="2:43" s="422" customFormat="1" ht="45.75" customHeight="1">
      <c r="B92" s="423"/>
      <c r="C92" s="423"/>
      <c r="D92" s="424"/>
      <c r="E92" s="424"/>
      <c r="F92" s="424"/>
      <c r="G92" s="424"/>
      <c r="H92" s="424"/>
      <c r="I92" s="424"/>
      <c r="J92" s="424"/>
      <c r="K92" s="424"/>
      <c r="L92" s="424"/>
      <c r="M92" s="424"/>
      <c r="N92" s="424"/>
      <c r="O92" s="424"/>
      <c r="P92" s="421"/>
      <c r="Q92" s="421"/>
      <c r="R92" s="421"/>
      <c r="S92" s="421"/>
      <c r="T92" s="421"/>
      <c r="U92" s="421"/>
      <c r="V92" s="421"/>
      <c r="W92" s="421"/>
      <c r="X92" s="421"/>
      <c r="Y92" s="421"/>
      <c r="Z92" s="421"/>
      <c r="AA92" s="421"/>
      <c r="AB92" s="421"/>
      <c r="AC92" s="421"/>
      <c r="AD92" s="421"/>
      <c r="AE92" s="421"/>
      <c r="AF92" s="421"/>
      <c r="AG92" s="421"/>
      <c r="AH92" s="421"/>
      <c r="AI92" s="853"/>
      <c r="AJ92" s="425"/>
    </row>
    <row r="93" spans="2:43" s="430" customFormat="1" ht="20">
      <c r="B93" s="426"/>
      <c r="C93" s="426"/>
      <c r="D93" s="427"/>
      <c r="E93" s="427"/>
      <c r="F93" s="427"/>
      <c r="G93" s="427"/>
      <c r="H93" s="427"/>
      <c r="I93" s="427"/>
      <c r="J93" s="427"/>
      <c r="K93" s="427"/>
      <c r="L93" s="427"/>
      <c r="M93" s="427"/>
      <c r="N93" s="427"/>
      <c r="O93" s="427"/>
      <c r="P93" s="428"/>
      <c r="Q93" s="428">
        <f>+Q92-Q90</f>
        <v>0</v>
      </c>
      <c r="R93" s="428"/>
      <c r="S93" s="428"/>
      <c r="T93" s="428"/>
      <c r="U93" s="428"/>
      <c r="V93" s="428"/>
      <c r="W93" s="428"/>
      <c r="X93" s="428"/>
      <c r="Y93" s="428"/>
      <c r="Z93" s="428"/>
      <c r="AA93" s="428">
        <f>+AA92-AA90</f>
        <v>0</v>
      </c>
      <c r="AB93" s="428"/>
      <c r="AC93" s="428"/>
      <c r="AD93" s="428"/>
      <c r="AE93" s="428"/>
      <c r="AF93" s="428"/>
      <c r="AG93" s="428"/>
      <c r="AH93" s="428"/>
      <c r="AI93" s="451"/>
      <c r="AJ93" s="429"/>
    </row>
    <row r="94" spans="2:43" s="430" customFormat="1" ht="22.5">
      <c r="B94" s="426"/>
      <c r="C94" s="426"/>
      <c r="D94" s="427"/>
      <c r="E94" s="427"/>
      <c r="F94" s="427"/>
      <c r="G94" s="427"/>
      <c r="H94" s="427"/>
      <c r="I94" s="427"/>
      <c r="J94" s="427"/>
      <c r="K94" s="427"/>
      <c r="L94" s="427"/>
      <c r="M94" s="427"/>
      <c r="N94" s="427"/>
      <c r="O94" s="427"/>
      <c r="P94" s="427"/>
      <c r="Q94" s="427"/>
      <c r="R94" s="427"/>
      <c r="S94" s="427"/>
      <c r="T94" s="427"/>
      <c r="U94" s="427"/>
      <c r="V94" s="427"/>
      <c r="W94" s="427"/>
      <c r="X94" s="427"/>
      <c r="Y94" s="427"/>
      <c r="Z94" s="427"/>
      <c r="AA94" s="427"/>
      <c r="AB94" s="427"/>
      <c r="AC94" s="427"/>
      <c r="AD94" s="431"/>
      <c r="AE94" s="431"/>
      <c r="AF94" s="431"/>
      <c r="AG94" s="431"/>
      <c r="AH94" s="431"/>
      <c r="AI94" s="432"/>
    </row>
    <row r="95" spans="2:43" ht="23">
      <c r="B95" s="433"/>
      <c r="C95" s="433"/>
      <c r="D95" s="434">
        <f>+D94-D90</f>
        <v>0</v>
      </c>
      <c r="E95" s="434"/>
      <c r="F95" s="434"/>
      <c r="G95" s="434"/>
      <c r="H95" s="434"/>
      <c r="I95" s="434"/>
      <c r="J95" s="434"/>
      <c r="K95" s="434"/>
      <c r="L95" s="434"/>
      <c r="M95" s="434"/>
      <c r="N95" s="434"/>
      <c r="O95" s="434"/>
      <c r="P95" s="434"/>
      <c r="Q95" s="434"/>
      <c r="R95" s="434"/>
      <c r="S95" s="434"/>
      <c r="T95" s="434"/>
      <c r="U95" s="434"/>
      <c r="V95" s="434"/>
      <c r="W95" s="434"/>
      <c r="X95" s="434"/>
      <c r="Y95" s="434"/>
      <c r="Z95" s="434"/>
      <c r="AA95" s="434"/>
      <c r="AB95" s="434"/>
      <c r="AC95" s="434"/>
      <c r="AD95" s="434"/>
      <c r="AE95" s="434"/>
      <c r="AF95" s="434"/>
      <c r="AG95" s="434"/>
      <c r="AH95" s="434"/>
      <c r="AI95" s="435"/>
      <c r="AJ95" s="408"/>
    </row>
    <row r="96" spans="2:43" ht="17.5">
      <c r="B96" s="436"/>
      <c r="C96" s="436"/>
      <c r="D96" s="437"/>
      <c r="E96" s="437"/>
      <c r="F96" s="437"/>
      <c r="G96" s="437"/>
      <c r="H96" s="437"/>
      <c r="I96" s="437"/>
      <c r="J96" s="437"/>
      <c r="K96" s="437"/>
      <c r="L96" s="437"/>
      <c r="M96" s="437"/>
      <c r="N96" s="437"/>
      <c r="O96" s="437"/>
      <c r="P96" s="437"/>
      <c r="Q96" s="437"/>
      <c r="R96" s="437"/>
      <c r="S96" s="437"/>
      <c r="T96" s="437"/>
      <c r="U96" s="437"/>
      <c r="V96" s="437"/>
      <c r="W96" s="437"/>
      <c r="X96" s="437"/>
      <c r="Y96" s="437"/>
      <c r="Z96" s="437"/>
      <c r="AA96" s="437"/>
      <c r="AB96" s="437"/>
      <c r="AC96" s="437"/>
      <c r="AD96" s="437"/>
      <c r="AE96" s="437"/>
      <c r="AF96" s="437"/>
      <c r="AG96" s="437"/>
      <c r="AH96" s="437"/>
      <c r="AI96" s="406"/>
    </row>
  </sheetData>
  <mergeCells count="38">
    <mergeCell ref="O8:O12"/>
    <mergeCell ref="AI8:AI11"/>
    <mergeCell ref="Z12:AA12"/>
    <mergeCell ref="V9:V11"/>
    <mergeCell ref="S9:S11"/>
    <mergeCell ref="AF9:AF11"/>
    <mergeCell ref="Z9:AA11"/>
    <mergeCell ref="AC9:AC11"/>
    <mergeCell ref="B90:D90"/>
    <mergeCell ref="B8:B11"/>
    <mergeCell ref="D8:D11"/>
    <mergeCell ref="U9:U11"/>
    <mergeCell ref="C8:C11"/>
    <mergeCell ref="T9:T11"/>
    <mergeCell ref="P9:Q9"/>
    <mergeCell ref="E10:E11"/>
    <mergeCell ref="N8:N9"/>
    <mergeCell ref="J10:J11"/>
    <mergeCell ref="U2:Z2"/>
    <mergeCell ref="U3:Z3"/>
    <mergeCell ref="B6:AH6"/>
    <mergeCell ref="F10:F11"/>
    <mergeCell ref="G10:G11"/>
    <mergeCell ref="I10:I11"/>
    <mergeCell ref="P10:P11"/>
    <mergeCell ref="K8:M8"/>
    <mergeCell ref="H10:H11"/>
    <mergeCell ref="E9:J9"/>
    <mergeCell ref="K9:L9"/>
    <mergeCell ref="L10:L11"/>
    <mergeCell ref="Q10:Q11"/>
    <mergeCell ref="X8:AH8"/>
    <mergeCell ref="M10:M11"/>
    <mergeCell ref="AE9:AE11"/>
    <mergeCell ref="AD10:AD11"/>
    <mergeCell ref="AB9:AB11"/>
    <mergeCell ref="X9:X11"/>
    <mergeCell ref="R9:R11"/>
  </mergeCells>
  <phoneticPr fontId="0" type="noConversion"/>
  <printOptions horizontalCentered="1"/>
  <pageMargins left="0.15748031496062992" right="0" top="0.15748031496062992" bottom="0" header="0" footer="0"/>
  <pageSetup paperSize="9" scale="4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8</vt:i4>
      </vt:variant>
    </vt:vector>
  </HeadingPairs>
  <TitlesOfParts>
    <vt:vector size="12" baseType="lpstr">
      <vt:lpstr>додаток 2</vt:lpstr>
      <vt:lpstr>додаток 3</vt:lpstr>
      <vt:lpstr>додаток 4</vt:lpstr>
      <vt:lpstr>додаток 5</vt:lpstr>
      <vt:lpstr>'додаток 2'!Заголовки_для_друку</vt:lpstr>
      <vt:lpstr>'додаток 3'!Заголовки_для_друку</vt:lpstr>
      <vt:lpstr>'додаток 4'!Заголовки_для_друку</vt:lpstr>
      <vt:lpstr>'додаток 5'!Заголовки_для_друку</vt:lpstr>
      <vt:lpstr>'додаток 2'!Область_друку</vt:lpstr>
      <vt:lpstr>'додаток 3'!Область_друку</vt:lpstr>
      <vt:lpstr>'додаток 4'!Область_друку</vt:lpstr>
      <vt:lpstr>'додаток 5'!Область_друку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2023-11-29T08:42:02Z</cp:lastPrinted>
  <dcterms:created xsi:type="dcterms:W3CDTF">2001-11-23T10:13:52Z</dcterms:created>
  <dcterms:modified xsi:type="dcterms:W3CDTF">2023-12-19T07:19:10Z</dcterms:modified>
</cp:coreProperties>
</file>