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2440" tabRatio="781"/>
  </bookViews>
  <sheets>
    <sheet name="Додаток_2" sheetId="72" r:id="rId1"/>
    <sheet name="Додаток_3" sheetId="68" r:id="rId2"/>
    <sheet name="Додаток_4" sheetId="7" r:id="rId3"/>
    <sheet name="Додаток_5" sheetId="70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Додаток_2!$H$10:$H$418</definedName>
    <definedName name="_xlnm._FilterDatabase" localSheetId="1" hidden="1">Додаток_3!$H$11:$H$139</definedName>
    <definedName name="_xlnm._FilterDatabase" localSheetId="2" hidden="1">Додаток_4!$A$18:$Q$306</definedName>
    <definedName name="_xlnm._FilterDatabase" localSheetId="3" hidden="1">Додаток_5!$BL$14:$BL$94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3">#REF!</definedName>
    <definedName name="_xlnm.Database">#REF!</definedName>
    <definedName name="В68">#REF!</definedName>
    <definedName name="вс">#REF!</definedName>
    <definedName name="_xlnm.Print_Titles" localSheetId="0">Додаток_2!$6:$11</definedName>
    <definedName name="_xlnm.Print_Titles" localSheetId="1">Додаток_3!$7:$12</definedName>
    <definedName name="_xlnm.Print_Titles" localSheetId="2">Додаток_4!$9:$18</definedName>
    <definedName name="_xlnm.Print_Titles" localSheetId="3">Додаток_5!$B:$D,Додаток_5!$8:$13</definedName>
    <definedName name="иори">#REF!</definedName>
    <definedName name="і">#REF!</definedName>
    <definedName name="область">#REF!</definedName>
    <definedName name="_xlnm.Print_Area" localSheetId="0">Додаток_2!$A$1:$G$404</definedName>
    <definedName name="_xlnm.Print_Area" localSheetId="1">Додаток_3!$B$2:$G$138</definedName>
    <definedName name="_xlnm.Print_Area" localSheetId="2">Додаток_4!$A$1:$P$27</definedName>
    <definedName name="_xlnm.Print_Area" localSheetId="3">Додаток_5!$B$1:$BK$93</definedName>
  </definedNames>
  <calcPr calcId="152511" fullCalcOnLoad="1"/>
</workbook>
</file>

<file path=xl/calcChain.xml><?xml version="1.0" encoding="utf-8"?>
<calcChain xmlns="http://schemas.openxmlformats.org/spreadsheetml/2006/main">
  <c r="AQ79" i="70" l="1"/>
  <c r="I25" i="7"/>
  <c r="K20" i="7"/>
  <c r="J20" i="7"/>
  <c r="J19" i="7"/>
  <c r="O20" i="7"/>
  <c r="O19" i="7"/>
  <c r="N19" i="7"/>
  <c r="M19" i="7"/>
  <c r="L19" i="7"/>
  <c r="K19" i="7"/>
  <c r="I19" i="7"/>
  <c r="H19" i="7"/>
  <c r="G19" i="7"/>
  <c r="F19" i="7"/>
  <c r="E19" i="7"/>
  <c r="K24" i="7"/>
  <c r="O24" i="7"/>
  <c r="O23" i="7"/>
  <c r="O25" i="7"/>
  <c r="O22" i="7"/>
  <c r="O21" i="7"/>
  <c r="F23" i="7"/>
  <c r="F25" i="7"/>
  <c r="F21" i="7"/>
  <c r="G23" i="7"/>
  <c r="G21" i="7"/>
  <c r="G25" i="7"/>
  <c r="H23" i="7"/>
  <c r="H25" i="7"/>
  <c r="H21" i="7"/>
  <c r="I23" i="7"/>
  <c r="I21" i="7"/>
  <c r="J22" i="7"/>
  <c r="J21" i="7"/>
  <c r="K23" i="7"/>
  <c r="K25" i="7"/>
  <c r="K21" i="7"/>
  <c r="L23" i="7"/>
  <c r="L25" i="7"/>
  <c r="L21" i="7"/>
  <c r="M23" i="7"/>
  <c r="M21" i="7"/>
  <c r="M25" i="7"/>
  <c r="N23" i="7"/>
  <c r="N25" i="7"/>
  <c r="N21" i="7"/>
  <c r="P22" i="7"/>
  <c r="P21" i="7"/>
  <c r="E23" i="7"/>
  <c r="E25" i="7"/>
  <c r="E21" i="7"/>
  <c r="AR47" i="70"/>
  <c r="AR87" i="70"/>
  <c r="AR91" i="70"/>
  <c r="AS87" i="70"/>
  <c r="AS91" i="70"/>
  <c r="AP87" i="70"/>
  <c r="AP91" i="70"/>
  <c r="D58" i="68"/>
  <c r="D117" i="68"/>
  <c r="E58" i="68"/>
  <c r="F274" i="72"/>
  <c r="D279" i="72"/>
  <c r="H279" i="72"/>
  <c r="D278" i="72"/>
  <c r="E279" i="72"/>
  <c r="E274" i="72"/>
  <c r="G277" i="72"/>
  <c r="AT87" i="70"/>
  <c r="BK87" i="70"/>
  <c r="BK91" i="70"/>
  <c r="D277" i="72"/>
  <c r="D400" i="72"/>
  <c r="G276" i="72"/>
  <c r="G274" i="72"/>
  <c r="G275" i="72"/>
  <c r="G183" i="72"/>
  <c r="G199" i="72"/>
  <c r="G212" i="72"/>
  <c r="G213" i="72"/>
  <c r="G222" i="72"/>
  <c r="G241" i="72"/>
  <c r="G254" i="72"/>
  <c r="G265" i="72"/>
  <c r="G196" i="72"/>
  <c r="G283" i="72"/>
  <c r="G153" i="72"/>
  <c r="G166" i="72"/>
  <c r="G164" i="72"/>
  <c r="G163" i="72"/>
  <c r="G101" i="72"/>
  <c r="G366" i="72"/>
  <c r="G371" i="72"/>
  <c r="G365" i="72"/>
  <c r="G364" i="72"/>
  <c r="G377" i="72"/>
  <c r="G382" i="72"/>
  <c r="G376" i="72"/>
  <c r="G389" i="72"/>
  <c r="G388" i="72"/>
  <c r="G390" i="72"/>
  <c r="G392" i="72"/>
  <c r="G393" i="72"/>
  <c r="G330" i="72"/>
  <c r="G394" i="72"/>
  <c r="G391" i="72"/>
  <c r="G316" i="72"/>
  <c r="G395" i="72"/>
  <c r="G396" i="72"/>
  <c r="F183" i="72"/>
  <c r="F265" i="72"/>
  <c r="F196" i="72"/>
  <c r="F54" i="72"/>
  <c r="F50" i="72"/>
  <c r="F49" i="72"/>
  <c r="F82" i="72"/>
  <c r="F81" i="72"/>
  <c r="D81" i="72"/>
  <c r="H81" i="72"/>
  <c r="F88" i="72"/>
  <c r="F143" i="72"/>
  <c r="F141" i="72"/>
  <c r="F155" i="72"/>
  <c r="F154" i="72"/>
  <c r="F160" i="72"/>
  <c r="F164" i="72"/>
  <c r="F163" i="72"/>
  <c r="F366" i="72"/>
  <c r="F371" i="72"/>
  <c r="F365" i="72"/>
  <c r="F377" i="72"/>
  <c r="F382" i="72"/>
  <c r="F376" i="72"/>
  <c r="F389" i="72"/>
  <c r="F388" i="72"/>
  <c r="F390" i="72"/>
  <c r="F392" i="72"/>
  <c r="F393" i="72"/>
  <c r="F330" i="72"/>
  <c r="F394" i="72"/>
  <c r="F316" i="72"/>
  <c r="F395" i="72"/>
  <c r="F396" i="72"/>
  <c r="D114" i="68"/>
  <c r="K87" i="70"/>
  <c r="K91" i="70"/>
  <c r="K88" i="70"/>
  <c r="L87" i="70"/>
  <c r="L91" i="70"/>
  <c r="M91" i="70"/>
  <c r="N87" i="70"/>
  <c r="N91" i="70"/>
  <c r="O87" i="70"/>
  <c r="O91" i="70"/>
  <c r="P87" i="70"/>
  <c r="P91" i="70"/>
  <c r="Q87" i="70"/>
  <c r="Q91" i="70"/>
  <c r="R91" i="70"/>
  <c r="S87" i="70"/>
  <c r="S91" i="70"/>
  <c r="T87" i="70"/>
  <c r="T91" i="70"/>
  <c r="T94" i="70"/>
  <c r="U87" i="70"/>
  <c r="U90" i="70"/>
  <c r="U91" i="70"/>
  <c r="V87" i="70"/>
  <c r="V91" i="70"/>
  <c r="W87" i="70"/>
  <c r="W91" i="70"/>
  <c r="X87" i="70"/>
  <c r="X91" i="70"/>
  <c r="Y87" i="70"/>
  <c r="Y91" i="70"/>
  <c r="Z87" i="70"/>
  <c r="Z91" i="70"/>
  <c r="AA87" i="70"/>
  <c r="AA91" i="70"/>
  <c r="AB87" i="70"/>
  <c r="AB91" i="70"/>
  <c r="AC87" i="70"/>
  <c r="AC91" i="70"/>
  <c r="AD87" i="70"/>
  <c r="AD91" i="70"/>
  <c r="AE87" i="70"/>
  <c r="AE91" i="70"/>
  <c r="AF87" i="70"/>
  <c r="AF91" i="70"/>
  <c r="AG87" i="70"/>
  <c r="AG91" i="70"/>
  <c r="AH87" i="70"/>
  <c r="AH91" i="70"/>
  <c r="AI87" i="70"/>
  <c r="AI91" i="70"/>
  <c r="AJ87" i="70"/>
  <c r="AJ91" i="70"/>
  <c r="AK87" i="70"/>
  <c r="AK91" i="70"/>
  <c r="AL87" i="70"/>
  <c r="AL91" i="70"/>
  <c r="AM87" i="70"/>
  <c r="AM91" i="70"/>
  <c r="AN87" i="70"/>
  <c r="AN91" i="70"/>
  <c r="AO87" i="70"/>
  <c r="AO91" i="70"/>
  <c r="J87" i="70"/>
  <c r="J91" i="70"/>
  <c r="BK46" i="70"/>
  <c r="BK22" i="70"/>
  <c r="BK83" i="70"/>
  <c r="BK84" i="70"/>
  <c r="BK85" i="70"/>
  <c r="BK86" i="70"/>
  <c r="BK28" i="70"/>
  <c r="BK29" i="70"/>
  <c r="BK30" i="70"/>
  <c r="BK31" i="70"/>
  <c r="BK32" i="70"/>
  <c r="BK33" i="70"/>
  <c r="BK34" i="70"/>
  <c r="BK35" i="70"/>
  <c r="BK36" i="70"/>
  <c r="BK37" i="70"/>
  <c r="BK38" i="70"/>
  <c r="BK39" i="70"/>
  <c r="BK40" i="70"/>
  <c r="BK41" i="70"/>
  <c r="BK42" i="70"/>
  <c r="BK43" i="70"/>
  <c r="BK44" i="70"/>
  <c r="BK45" i="70"/>
  <c r="BK47" i="70"/>
  <c r="BK48" i="70"/>
  <c r="BK49" i="70"/>
  <c r="BK50" i="70"/>
  <c r="BK51" i="70"/>
  <c r="BK52" i="70"/>
  <c r="BK53" i="70"/>
  <c r="BK54" i="70"/>
  <c r="BK55" i="70"/>
  <c r="BK56" i="70"/>
  <c r="BK57" i="70"/>
  <c r="BK58" i="70"/>
  <c r="BK59" i="70"/>
  <c r="BK60" i="70"/>
  <c r="BK61" i="70"/>
  <c r="BK62" i="70"/>
  <c r="BK63" i="70"/>
  <c r="BK64" i="70"/>
  <c r="BK65" i="70"/>
  <c r="BK66" i="70"/>
  <c r="BK67" i="70"/>
  <c r="BK68" i="70"/>
  <c r="BK69" i="70"/>
  <c r="BK70" i="70"/>
  <c r="BK71" i="70"/>
  <c r="BK72" i="70"/>
  <c r="BK73" i="70"/>
  <c r="BK74" i="70"/>
  <c r="BK75" i="70"/>
  <c r="BK76" i="70"/>
  <c r="BK77" i="70"/>
  <c r="BK78" i="70"/>
  <c r="BK79" i="70"/>
  <c r="BK80" i="70"/>
  <c r="BK81" i="70"/>
  <c r="BK82" i="70"/>
  <c r="BK27" i="70"/>
  <c r="BJ91" i="70"/>
  <c r="BK89" i="70"/>
  <c r="BL46" i="70"/>
  <c r="I87" i="70"/>
  <c r="I91" i="70"/>
  <c r="F58" i="68"/>
  <c r="F117" i="68"/>
  <c r="H87" i="70"/>
  <c r="H91" i="70"/>
  <c r="E87" i="70"/>
  <c r="E91" i="70"/>
  <c r="D281" i="72"/>
  <c r="H281" i="72"/>
  <c r="BH87" i="70"/>
  <c r="BH91" i="70"/>
  <c r="AU87" i="70"/>
  <c r="AU91" i="70"/>
  <c r="AV87" i="70"/>
  <c r="AV91" i="70"/>
  <c r="AX87" i="70"/>
  <c r="AX91" i="70"/>
  <c r="AY87" i="70"/>
  <c r="AY91" i="70"/>
  <c r="AZ87" i="70"/>
  <c r="AZ91" i="70"/>
  <c r="BA87" i="70"/>
  <c r="BA91" i="70"/>
  <c r="BB87" i="70"/>
  <c r="BB91" i="70"/>
  <c r="BC87" i="70"/>
  <c r="BC91" i="70"/>
  <c r="BD87" i="70"/>
  <c r="BD91" i="70"/>
  <c r="BE87" i="70"/>
  <c r="BE91" i="70"/>
  <c r="BF87" i="70"/>
  <c r="BF91" i="70"/>
  <c r="BG87" i="70"/>
  <c r="BG91" i="70"/>
  <c r="BI87" i="70"/>
  <c r="BI91" i="70"/>
  <c r="F114" i="68"/>
  <c r="E117" i="68"/>
  <c r="E114" i="68"/>
  <c r="BL14" i="70"/>
  <c r="F91" i="70"/>
  <c r="G91" i="70"/>
  <c r="L94" i="70"/>
  <c r="AW91" i="70"/>
  <c r="BL86" i="70"/>
  <c r="BL84" i="70"/>
  <c r="BL83" i="70"/>
  <c r="BL82" i="70"/>
  <c r="BL81" i="70"/>
  <c r="BL80" i="70"/>
  <c r="BL78" i="70"/>
  <c r="BL77" i="70"/>
  <c r="BL76" i="70"/>
  <c r="BL75" i="70"/>
  <c r="BL74" i="70"/>
  <c r="BL73" i="70"/>
  <c r="BL72" i="70"/>
  <c r="BL71" i="70"/>
  <c r="BL70" i="70"/>
  <c r="BL69" i="70"/>
  <c r="BL68" i="70"/>
  <c r="BL67" i="70"/>
  <c r="BL66" i="70"/>
  <c r="BL64" i="70"/>
  <c r="BL62" i="70"/>
  <c r="BL61" i="70"/>
  <c r="BL60" i="70"/>
  <c r="BL59" i="70"/>
  <c r="BL58" i="70"/>
  <c r="BL57" i="70"/>
  <c r="BL56" i="70"/>
  <c r="BL55" i="70"/>
  <c r="BL54" i="70"/>
  <c r="BL52" i="70"/>
  <c r="BL51" i="70"/>
  <c r="BL50" i="70"/>
  <c r="BL49" i="70"/>
  <c r="BL48" i="70"/>
  <c r="BL47" i="70"/>
  <c r="BL45" i="70"/>
  <c r="BL44" i="70"/>
  <c r="BL43" i="70"/>
  <c r="BL42" i="70"/>
  <c r="BL41" i="70"/>
  <c r="BL40" i="70"/>
  <c r="BL38" i="70"/>
  <c r="BL37" i="70"/>
  <c r="BL36" i="70"/>
  <c r="BL35" i="70"/>
  <c r="BL34" i="70"/>
  <c r="BL33" i="70"/>
  <c r="BL32" i="70"/>
  <c r="BL31" i="70"/>
  <c r="BL30" i="70"/>
  <c r="BL29" i="70"/>
  <c r="BL28" i="70"/>
  <c r="BL27" i="70"/>
  <c r="BL26" i="70"/>
  <c r="BL25" i="70"/>
  <c r="BL24" i="70"/>
  <c r="BL23" i="70"/>
  <c r="BL22" i="70"/>
  <c r="BL21" i="70"/>
  <c r="BL20" i="70"/>
  <c r="BL19" i="70"/>
  <c r="BL18" i="70"/>
  <c r="BL17" i="70"/>
  <c r="BL16" i="70"/>
  <c r="BL15" i="70"/>
  <c r="BK88" i="70"/>
  <c r="N13" i="70"/>
  <c r="F13" i="70"/>
  <c r="G13" i="70"/>
  <c r="F146" i="72"/>
  <c r="G146" i="72"/>
  <c r="G141" i="72"/>
  <c r="G96" i="72"/>
  <c r="G179" i="72"/>
  <c r="G97" i="72"/>
  <c r="F90" i="68"/>
  <c r="F88" i="68"/>
  <c r="F93" i="68"/>
  <c r="F99" i="68"/>
  <c r="F104" i="68"/>
  <c r="F111" i="68"/>
  <c r="F112" i="68"/>
  <c r="F115" i="68"/>
  <c r="F51" i="68"/>
  <c r="F116" i="68"/>
  <c r="F37" i="68"/>
  <c r="F118" i="68"/>
  <c r="F119" i="68"/>
  <c r="D159" i="72"/>
  <c r="H159" i="72"/>
  <c r="D160" i="72"/>
  <c r="H160" i="72"/>
  <c r="F150" i="72"/>
  <c r="D150" i="72"/>
  <c r="H150" i="72"/>
  <c r="D50" i="72"/>
  <c r="H50" i="72"/>
  <c r="E90" i="68"/>
  <c r="E88" i="68"/>
  <c r="E93" i="68"/>
  <c r="E99" i="68"/>
  <c r="E104" i="68"/>
  <c r="G104" i="68"/>
  <c r="E111" i="68"/>
  <c r="E112" i="68"/>
  <c r="E115" i="68"/>
  <c r="E51" i="68"/>
  <c r="E116" i="68"/>
  <c r="G116" i="68"/>
  <c r="E37" i="68"/>
  <c r="E118" i="68"/>
  <c r="E119" i="68"/>
  <c r="E196" i="72"/>
  <c r="E183" i="72"/>
  <c r="E14" i="72"/>
  <c r="E31" i="72"/>
  <c r="D31" i="72"/>
  <c r="H31" i="72"/>
  <c r="E61" i="72"/>
  <c r="E60" i="72"/>
  <c r="E62" i="72"/>
  <c r="F62" i="72"/>
  <c r="E69" i="72"/>
  <c r="D69" i="72"/>
  <c r="H69" i="72"/>
  <c r="E78" i="72"/>
  <c r="D78" i="72"/>
  <c r="H78" i="72"/>
  <c r="E82" i="72"/>
  <c r="E81" i="72"/>
  <c r="E164" i="72"/>
  <c r="E163" i="72"/>
  <c r="E98" i="72"/>
  <c r="E101" i="72"/>
  <c r="E110" i="72"/>
  <c r="D110" i="72"/>
  <c r="H110" i="72"/>
  <c r="E132" i="72"/>
  <c r="D132" i="72"/>
  <c r="H132" i="72"/>
  <c r="E112" i="72"/>
  <c r="D112" i="72"/>
  <c r="H112" i="72"/>
  <c r="E142" i="72"/>
  <c r="D115" i="68"/>
  <c r="G115" i="68"/>
  <c r="H115" i="68"/>
  <c r="D51" i="68"/>
  <c r="D116" i="68"/>
  <c r="D111" i="68"/>
  <c r="G111" i="68"/>
  <c r="H111" i="68"/>
  <c r="D112" i="68"/>
  <c r="D37" i="68"/>
  <c r="G37" i="68"/>
  <c r="H37" i="68"/>
  <c r="D119" i="68"/>
  <c r="D88" i="68"/>
  <c r="D93" i="68"/>
  <c r="G93" i="68"/>
  <c r="H93" i="68"/>
  <c r="D99" i="68"/>
  <c r="D104" i="68"/>
  <c r="E366" i="72"/>
  <c r="E371" i="72"/>
  <c r="E377" i="72"/>
  <c r="E382" i="72"/>
  <c r="E389" i="72"/>
  <c r="E390" i="72"/>
  <c r="E392" i="72"/>
  <c r="E393" i="72"/>
  <c r="E330" i="72"/>
  <c r="E394" i="72"/>
  <c r="E316" i="72"/>
  <c r="E395" i="72"/>
  <c r="E396" i="72"/>
  <c r="BK26" i="70"/>
  <c r="BK25" i="70"/>
  <c r="BK24" i="70"/>
  <c r="BK23" i="70"/>
  <c r="BK21" i="70"/>
  <c r="BK20" i="70"/>
  <c r="BK19" i="70"/>
  <c r="BK18" i="70"/>
  <c r="BK17" i="70"/>
  <c r="BK15" i="70"/>
  <c r="BK16" i="70"/>
  <c r="BK14" i="70"/>
  <c r="D15" i="72"/>
  <c r="H15" i="72"/>
  <c r="D16" i="72"/>
  <c r="H16" i="72"/>
  <c r="D17" i="72"/>
  <c r="H17" i="72"/>
  <c r="D18" i="72"/>
  <c r="H18" i="72"/>
  <c r="D19" i="72"/>
  <c r="H19" i="72"/>
  <c r="D20" i="72"/>
  <c r="H20" i="72"/>
  <c r="D21" i="72"/>
  <c r="H21" i="72"/>
  <c r="D22" i="72"/>
  <c r="H22" i="72"/>
  <c r="D23" i="72"/>
  <c r="H23" i="72"/>
  <c r="D24" i="72"/>
  <c r="H24" i="72"/>
  <c r="D25" i="72"/>
  <c r="H25" i="72"/>
  <c r="D26" i="72"/>
  <c r="H26" i="72"/>
  <c r="D27" i="72"/>
  <c r="H27" i="72"/>
  <c r="D28" i="72"/>
  <c r="H28" i="72"/>
  <c r="D29" i="72"/>
  <c r="H29" i="72"/>
  <c r="D30" i="72"/>
  <c r="H30" i="72"/>
  <c r="D32" i="72"/>
  <c r="H32" i="72"/>
  <c r="D33" i="72"/>
  <c r="H33" i="72"/>
  <c r="D34" i="72"/>
  <c r="H34" i="72"/>
  <c r="D35" i="72"/>
  <c r="H35" i="72"/>
  <c r="D36" i="72"/>
  <c r="H36" i="72"/>
  <c r="D37" i="72"/>
  <c r="H37" i="72"/>
  <c r="D38" i="72"/>
  <c r="H38" i="72"/>
  <c r="D39" i="72"/>
  <c r="H39" i="72"/>
  <c r="D40" i="72"/>
  <c r="H40" i="72"/>
  <c r="D41" i="72"/>
  <c r="H41" i="72"/>
  <c r="D42" i="72"/>
  <c r="H42" i="72"/>
  <c r="D43" i="72"/>
  <c r="H43" i="72"/>
  <c r="D44" i="72"/>
  <c r="H44" i="72"/>
  <c r="D45" i="72"/>
  <c r="H45" i="72"/>
  <c r="D46" i="72"/>
  <c r="H46" i="72"/>
  <c r="D47" i="72"/>
  <c r="H47" i="72"/>
  <c r="D48" i="72"/>
  <c r="H48" i="72"/>
  <c r="D51" i="72"/>
  <c r="H51" i="72"/>
  <c r="D52" i="72"/>
  <c r="H52" i="72"/>
  <c r="D53" i="72"/>
  <c r="H53" i="72"/>
  <c r="D55" i="72"/>
  <c r="H55" i="72"/>
  <c r="D56" i="72"/>
  <c r="H56" i="72"/>
  <c r="D57" i="72"/>
  <c r="H57" i="72"/>
  <c r="D58" i="72"/>
  <c r="H58" i="72"/>
  <c r="F66" i="72"/>
  <c r="F59" i="72"/>
  <c r="G62" i="72"/>
  <c r="G66" i="72"/>
  <c r="D63" i="72"/>
  <c r="H63" i="72"/>
  <c r="D64" i="72"/>
  <c r="H64" i="72"/>
  <c r="D65" i="72"/>
  <c r="H65" i="72"/>
  <c r="D67" i="72"/>
  <c r="H67" i="72"/>
  <c r="D68" i="72"/>
  <c r="H68" i="72"/>
  <c r="D70" i="72"/>
  <c r="H70" i="72"/>
  <c r="D71" i="72"/>
  <c r="H71" i="72"/>
  <c r="E72" i="72"/>
  <c r="D72" i="72"/>
  <c r="H72" i="72"/>
  <c r="D73" i="72"/>
  <c r="H73" i="72"/>
  <c r="D74" i="72"/>
  <c r="H74" i="72"/>
  <c r="D75" i="72"/>
  <c r="H75" i="72"/>
  <c r="D76" i="72"/>
  <c r="H76" i="72"/>
  <c r="D77" i="72"/>
  <c r="H77" i="72"/>
  <c r="D79" i="72"/>
  <c r="H79" i="72"/>
  <c r="D80" i="72"/>
  <c r="H80" i="72"/>
  <c r="D83" i="72"/>
  <c r="H83" i="72"/>
  <c r="D84" i="72"/>
  <c r="H84" i="72"/>
  <c r="D85" i="72"/>
  <c r="H85" i="72"/>
  <c r="D86" i="72"/>
  <c r="H86" i="72"/>
  <c r="D87" i="72"/>
  <c r="H87" i="72"/>
  <c r="E88" i="72"/>
  <c r="D89" i="72"/>
  <c r="H89" i="72"/>
  <c r="D90" i="72"/>
  <c r="H90" i="72"/>
  <c r="D91" i="72"/>
  <c r="H91" i="72"/>
  <c r="D92" i="72"/>
  <c r="H92" i="72"/>
  <c r="D93" i="72"/>
  <c r="H93" i="72"/>
  <c r="D94" i="72"/>
  <c r="H94" i="72"/>
  <c r="D95" i="72"/>
  <c r="H95" i="72"/>
  <c r="F101" i="72"/>
  <c r="F97" i="72"/>
  <c r="F98" i="72"/>
  <c r="G98" i="72"/>
  <c r="D99" i="72"/>
  <c r="H99" i="72"/>
  <c r="D100" i="72"/>
  <c r="H100" i="72"/>
  <c r="D102" i="72"/>
  <c r="H102" i="72"/>
  <c r="D103" i="72"/>
  <c r="H103" i="72"/>
  <c r="D104" i="72"/>
  <c r="H104" i="72"/>
  <c r="D107" i="72"/>
  <c r="H107" i="72"/>
  <c r="D108" i="72"/>
  <c r="H108" i="72"/>
  <c r="D109" i="72"/>
  <c r="H109" i="72"/>
  <c r="D111" i="72"/>
  <c r="H111" i="72"/>
  <c r="D113" i="72"/>
  <c r="H113" i="72"/>
  <c r="D114" i="72"/>
  <c r="H114" i="72"/>
  <c r="D115" i="72"/>
  <c r="H115" i="72"/>
  <c r="D116" i="72"/>
  <c r="H116" i="72"/>
  <c r="D117" i="72"/>
  <c r="H117" i="72"/>
  <c r="D118" i="72"/>
  <c r="H118" i="72"/>
  <c r="D119" i="72"/>
  <c r="H119" i="72"/>
  <c r="D120" i="72"/>
  <c r="H120" i="72"/>
  <c r="D121" i="72"/>
  <c r="H121" i="72"/>
  <c r="E122" i="72"/>
  <c r="D122" i="72"/>
  <c r="H122" i="72"/>
  <c r="D123" i="72"/>
  <c r="H123" i="72"/>
  <c r="D124" i="72"/>
  <c r="H124" i="72"/>
  <c r="D125" i="72"/>
  <c r="H125" i="72"/>
  <c r="D126" i="72"/>
  <c r="H126" i="72"/>
  <c r="D127" i="72"/>
  <c r="H127" i="72"/>
  <c r="G127" i="72"/>
  <c r="D128" i="72"/>
  <c r="H128" i="72"/>
  <c r="D129" i="72"/>
  <c r="H129" i="72"/>
  <c r="D130" i="72"/>
  <c r="H130" i="72"/>
  <c r="D131" i="72"/>
  <c r="H131" i="72"/>
  <c r="D133" i="72"/>
  <c r="H133" i="72"/>
  <c r="H134" i="72"/>
  <c r="D135" i="72"/>
  <c r="H135" i="72"/>
  <c r="D136" i="72"/>
  <c r="H136" i="72"/>
  <c r="D137" i="72"/>
  <c r="H137" i="72"/>
  <c r="E138" i="72"/>
  <c r="D138" i="72"/>
  <c r="H138" i="72"/>
  <c r="D139" i="72"/>
  <c r="H139" i="72"/>
  <c r="D140" i="72"/>
  <c r="H140" i="72"/>
  <c r="E143" i="72"/>
  <c r="D144" i="72"/>
  <c r="H144" i="72"/>
  <c r="D145" i="72"/>
  <c r="H145" i="72"/>
  <c r="D147" i="72"/>
  <c r="H147" i="72"/>
  <c r="D148" i="72"/>
  <c r="H148" i="72"/>
  <c r="D149" i="72"/>
  <c r="H149" i="72"/>
  <c r="D151" i="72"/>
  <c r="H151" i="72"/>
  <c r="F152" i="72"/>
  <c r="G152" i="72"/>
  <c r="D153" i="72"/>
  <c r="H153" i="72"/>
  <c r="D156" i="72"/>
  <c r="H156" i="72"/>
  <c r="D157" i="72"/>
  <c r="H157" i="72"/>
  <c r="D158" i="72"/>
  <c r="H158" i="72"/>
  <c r="D161" i="72"/>
  <c r="H161" i="72"/>
  <c r="D162" i="72"/>
  <c r="H162" i="72"/>
  <c r="D165" i="72"/>
  <c r="H165" i="72"/>
  <c r="D166" i="72"/>
  <c r="H166" i="72"/>
  <c r="D167" i="72"/>
  <c r="H167" i="72"/>
  <c r="D168" i="72"/>
  <c r="H168" i="72"/>
  <c r="F169" i="72"/>
  <c r="D169" i="72"/>
  <c r="H169" i="72"/>
  <c r="D170" i="72"/>
  <c r="H170" i="72"/>
  <c r="J170" i="72"/>
  <c r="D171" i="72"/>
  <c r="H171" i="72"/>
  <c r="D172" i="72"/>
  <c r="H172" i="72"/>
  <c r="D173" i="72"/>
  <c r="H173" i="72"/>
  <c r="D174" i="72"/>
  <c r="H174" i="72"/>
  <c r="D175" i="72"/>
  <c r="H175" i="72"/>
  <c r="D176" i="72"/>
  <c r="H176" i="72"/>
  <c r="D177" i="72"/>
  <c r="H177" i="72"/>
  <c r="H178" i="72"/>
  <c r="D197" i="72"/>
  <c r="H197" i="72"/>
  <c r="D198" i="72"/>
  <c r="H198" i="72"/>
  <c r="K198" i="72"/>
  <c r="D199" i="72"/>
  <c r="H199" i="72"/>
  <c r="D200" i="72"/>
  <c r="D201" i="72"/>
  <c r="H201" i="72"/>
  <c r="D202" i="72"/>
  <c r="H202" i="72"/>
  <c r="D203" i="72"/>
  <c r="H203" i="72"/>
  <c r="D204" i="72"/>
  <c r="D196" i="72"/>
  <c r="H204" i="72"/>
  <c r="D205" i="72"/>
  <c r="H205" i="72"/>
  <c r="D206" i="72"/>
  <c r="H206" i="72"/>
  <c r="D207" i="72"/>
  <c r="H207" i="72"/>
  <c r="D208" i="72"/>
  <c r="H208" i="72"/>
  <c r="D209" i="72"/>
  <c r="H209" i="72"/>
  <c r="D210" i="72"/>
  <c r="H210" i="72"/>
  <c r="D211" i="72"/>
  <c r="H211" i="72"/>
  <c r="D212" i="72"/>
  <c r="H212" i="72"/>
  <c r="D213" i="72"/>
  <c r="H213" i="72"/>
  <c r="D214" i="72"/>
  <c r="H214" i="72"/>
  <c r="D215" i="72"/>
  <c r="H215" i="72"/>
  <c r="D216" i="72"/>
  <c r="H216" i="72"/>
  <c r="D217" i="72"/>
  <c r="H217" i="72"/>
  <c r="D218" i="72"/>
  <c r="H218" i="72"/>
  <c r="D219" i="72"/>
  <c r="H219" i="72"/>
  <c r="D220" i="72"/>
  <c r="H220" i="72"/>
  <c r="D221" i="72"/>
  <c r="H221" i="72"/>
  <c r="D222" i="72"/>
  <c r="H222" i="72"/>
  <c r="D223" i="72"/>
  <c r="H223" i="72"/>
  <c r="D224" i="72"/>
  <c r="D225" i="72"/>
  <c r="H225" i="72"/>
  <c r="D226" i="72"/>
  <c r="H226" i="72"/>
  <c r="D227" i="72"/>
  <c r="H227" i="72"/>
  <c r="D228" i="72"/>
  <c r="H228" i="72"/>
  <c r="D229" i="72"/>
  <c r="H229" i="72"/>
  <c r="D230" i="72"/>
  <c r="H230" i="72"/>
  <c r="D231" i="72"/>
  <c r="H231" i="72"/>
  <c r="D232" i="72"/>
  <c r="H232" i="72"/>
  <c r="D233" i="72"/>
  <c r="H233" i="72"/>
  <c r="D234" i="72"/>
  <c r="H234" i="72"/>
  <c r="D235" i="72"/>
  <c r="H235" i="72"/>
  <c r="D236" i="72"/>
  <c r="H236" i="72"/>
  <c r="D237" i="72"/>
  <c r="H237" i="72"/>
  <c r="D238" i="72"/>
  <c r="H238" i="72"/>
  <c r="D239" i="72"/>
  <c r="H239" i="72"/>
  <c r="D240" i="72"/>
  <c r="H240" i="72"/>
  <c r="D241" i="72"/>
  <c r="H241" i="72"/>
  <c r="D242" i="72"/>
  <c r="H242" i="72"/>
  <c r="D243" i="72"/>
  <c r="H243" i="72"/>
  <c r="D244" i="72"/>
  <c r="H244" i="72"/>
  <c r="D245" i="72"/>
  <c r="H245" i="72"/>
  <c r="D246" i="72"/>
  <c r="D247" i="72"/>
  <c r="H247" i="72"/>
  <c r="D248" i="72"/>
  <c r="H248" i="72"/>
  <c r="D249" i="72"/>
  <c r="H249" i="72"/>
  <c r="D250" i="72"/>
  <c r="H250" i="72"/>
  <c r="D251" i="72"/>
  <c r="H251" i="72"/>
  <c r="D252" i="72"/>
  <c r="D253" i="72"/>
  <c r="H253" i="72"/>
  <c r="D254" i="72"/>
  <c r="H254" i="72"/>
  <c r="D255" i="72"/>
  <c r="H255" i="72"/>
  <c r="D256" i="72"/>
  <c r="D257" i="72"/>
  <c r="H257" i="72"/>
  <c r="D258" i="72"/>
  <c r="H258" i="72"/>
  <c r="D259" i="72"/>
  <c r="H259" i="72"/>
  <c r="D260" i="72"/>
  <c r="H260" i="72"/>
  <c r="D261" i="72"/>
  <c r="H261" i="72"/>
  <c r="D262" i="72"/>
  <c r="H262" i="72"/>
  <c r="D263" i="72"/>
  <c r="H263" i="72"/>
  <c r="D264" i="72"/>
  <c r="H264" i="72"/>
  <c r="D266" i="72"/>
  <c r="H266" i="72"/>
  <c r="D267" i="72"/>
  <c r="D268" i="72"/>
  <c r="H268" i="72"/>
  <c r="D269" i="72"/>
  <c r="H269" i="72"/>
  <c r="D270" i="72"/>
  <c r="H270" i="72"/>
  <c r="D271" i="72"/>
  <c r="H271" i="72"/>
  <c r="D272" i="72"/>
  <c r="H272" i="72"/>
  <c r="D273" i="72"/>
  <c r="H273" i="72"/>
  <c r="D182" i="72"/>
  <c r="H182" i="72"/>
  <c r="D184" i="72"/>
  <c r="H184" i="72"/>
  <c r="D185" i="72"/>
  <c r="H185" i="72"/>
  <c r="D186" i="72"/>
  <c r="H186" i="72"/>
  <c r="D187" i="72"/>
  <c r="H187" i="72"/>
  <c r="D188" i="72"/>
  <c r="H188" i="72"/>
  <c r="D189" i="72"/>
  <c r="H189" i="72"/>
  <c r="D190" i="72"/>
  <c r="H190" i="72"/>
  <c r="D191" i="72"/>
  <c r="H191" i="72"/>
  <c r="D192" i="72"/>
  <c r="H192" i="72"/>
  <c r="D193" i="72"/>
  <c r="H193" i="72"/>
  <c r="D194" i="72"/>
  <c r="H194" i="72"/>
  <c r="D195" i="72"/>
  <c r="H195" i="72"/>
  <c r="H200" i="72"/>
  <c r="I200" i="72"/>
  <c r="J200" i="72"/>
  <c r="H224" i="72"/>
  <c r="H246" i="72"/>
  <c r="H252" i="72"/>
  <c r="H256" i="72"/>
  <c r="H267" i="72"/>
  <c r="D275" i="72"/>
  <c r="H275" i="72"/>
  <c r="D276" i="72"/>
  <c r="H276" i="72"/>
  <c r="H277" i="72"/>
  <c r="D280" i="72"/>
  <c r="H280" i="72"/>
  <c r="D282" i="72"/>
  <c r="H282" i="72"/>
  <c r="D283" i="72"/>
  <c r="H283" i="72"/>
  <c r="D284" i="72"/>
  <c r="H284" i="72"/>
  <c r="D285" i="72"/>
  <c r="H285" i="72"/>
  <c r="H287" i="72"/>
  <c r="H288" i="72"/>
  <c r="H289" i="72"/>
  <c r="H290" i="72"/>
  <c r="H291" i="72"/>
  <c r="E294" i="72"/>
  <c r="E293" i="72"/>
  <c r="E298" i="72"/>
  <c r="E301" i="72"/>
  <c r="E305" i="72"/>
  <c r="E309" i="72"/>
  <c r="E304" i="72"/>
  <c r="E313" i="72"/>
  <c r="E319" i="72"/>
  <c r="E323" i="72"/>
  <c r="E327" i="72"/>
  <c r="E334" i="72"/>
  <c r="E337" i="72"/>
  <c r="F294" i="72"/>
  <c r="F293" i="72"/>
  <c r="F298" i="72"/>
  <c r="F301" i="72"/>
  <c r="F305" i="72"/>
  <c r="F304" i="72"/>
  <c r="F292" i="72"/>
  <c r="F362" i="72"/>
  <c r="F309" i="72"/>
  <c r="F313" i="72"/>
  <c r="F319" i="72"/>
  <c r="F323" i="72"/>
  <c r="F327" i="72"/>
  <c r="F334" i="72"/>
  <c r="F337" i="72"/>
  <c r="G294" i="72"/>
  <c r="G293" i="72"/>
  <c r="G298" i="72"/>
  <c r="G301" i="72"/>
  <c r="G305" i="72"/>
  <c r="G304" i="72"/>
  <c r="G309" i="72"/>
  <c r="G313" i="72"/>
  <c r="G319" i="72"/>
  <c r="G323" i="72"/>
  <c r="G327" i="72"/>
  <c r="G334" i="72"/>
  <c r="G337" i="72"/>
  <c r="H292" i="72"/>
  <c r="I292" i="72"/>
  <c r="H293" i="72"/>
  <c r="H294" i="72"/>
  <c r="H295" i="72"/>
  <c r="H296" i="72"/>
  <c r="H297" i="72"/>
  <c r="H298" i="72"/>
  <c r="H299" i="72"/>
  <c r="H300" i="72"/>
  <c r="H301" i="72"/>
  <c r="H302" i="72"/>
  <c r="H303" i="72"/>
  <c r="H304" i="72"/>
  <c r="H305" i="72"/>
  <c r="H306" i="72"/>
  <c r="H307" i="72"/>
  <c r="H308" i="72"/>
  <c r="H309" i="72"/>
  <c r="H310" i="72"/>
  <c r="H311" i="72"/>
  <c r="H312" i="72"/>
  <c r="H313" i="72"/>
  <c r="H314" i="72"/>
  <c r="H315" i="72"/>
  <c r="H316" i="72"/>
  <c r="H317" i="72"/>
  <c r="H318" i="72"/>
  <c r="H319" i="72"/>
  <c r="H320" i="72"/>
  <c r="H321" i="72"/>
  <c r="H322" i="72"/>
  <c r="H323" i="72"/>
  <c r="H324" i="72"/>
  <c r="H325" i="72"/>
  <c r="H326" i="72"/>
  <c r="H327" i="72"/>
  <c r="H328" i="72"/>
  <c r="H329" i="72"/>
  <c r="H330" i="72"/>
  <c r="H331" i="72"/>
  <c r="H332" i="72"/>
  <c r="H333" i="72"/>
  <c r="H334" i="72"/>
  <c r="H335" i="72"/>
  <c r="H336" i="72"/>
  <c r="H337" i="72"/>
  <c r="H338" i="72"/>
  <c r="H339" i="72"/>
  <c r="E341" i="72"/>
  <c r="E344" i="72"/>
  <c r="E347" i="72"/>
  <c r="E350" i="72"/>
  <c r="E340" i="72"/>
  <c r="E353" i="72"/>
  <c r="E356" i="72"/>
  <c r="E359" i="72"/>
  <c r="F341" i="72"/>
  <c r="F344" i="72"/>
  <c r="F347" i="72"/>
  <c r="F340" i="72"/>
  <c r="F350" i="72"/>
  <c r="F353" i="72"/>
  <c r="F356" i="72"/>
  <c r="F359" i="72"/>
  <c r="G341" i="72"/>
  <c r="G344" i="72"/>
  <c r="G340" i="72"/>
  <c r="G347" i="72"/>
  <c r="G350" i="72"/>
  <c r="G353" i="72"/>
  <c r="G356" i="72"/>
  <c r="G359" i="72"/>
  <c r="H340" i="72"/>
  <c r="H341" i="72"/>
  <c r="H342" i="72"/>
  <c r="H343" i="72"/>
  <c r="H344" i="72"/>
  <c r="H345" i="72"/>
  <c r="H346" i="72"/>
  <c r="H347" i="72"/>
  <c r="H348" i="72"/>
  <c r="H349" i="72"/>
  <c r="H350" i="72"/>
  <c r="H351" i="72"/>
  <c r="H352" i="72"/>
  <c r="H353" i="72"/>
  <c r="H354" i="72"/>
  <c r="H355" i="72"/>
  <c r="H356" i="72"/>
  <c r="H357" i="72"/>
  <c r="H358" i="72"/>
  <c r="H359" i="72"/>
  <c r="H360" i="72"/>
  <c r="H361" i="72"/>
  <c r="H362" i="72"/>
  <c r="H363" i="72"/>
  <c r="H364" i="72"/>
  <c r="H365" i="72"/>
  <c r="H366" i="72"/>
  <c r="H367" i="72"/>
  <c r="H368" i="72"/>
  <c r="H369" i="72"/>
  <c r="H370" i="72"/>
  <c r="H371" i="72"/>
  <c r="H372" i="72"/>
  <c r="H373" i="72"/>
  <c r="H374" i="72"/>
  <c r="H375" i="72"/>
  <c r="H376" i="72"/>
  <c r="H377" i="72"/>
  <c r="H378" i="72"/>
  <c r="H379" i="72"/>
  <c r="H380" i="72"/>
  <c r="H381" i="72"/>
  <c r="H382" i="72"/>
  <c r="H383" i="72"/>
  <c r="H384" i="72"/>
  <c r="H385" i="72"/>
  <c r="H386" i="72"/>
  <c r="H387" i="72"/>
  <c r="H388" i="72"/>
  <c r="H389" i="72"/>
  <c r="H390" i="72"/>
  <c r="H391" i="72"/>
  <c r="H392" i="72"/>
  <c r="H393" i="72"/>
  <c r="H394" i="72"/>
  <c r="H395" i="72"/>
  <c r="H396" i="72"/>
  <c r="H397" i="72"/>
  <c r="H398" i="72"/>
  <c r="H399" i="72"/>
  <c r="H400" i="72"/>
  <c r="D415" i="72"/>
  <c r="B40" i="70"/>
  <c r="B41" i="70"/>
  <c r="B54" i="70"/>
  <c r="B56" i="70"/>
  <c r="B59" i="70"/>
  <c r="B67" i="70"/>
  <c r="B69" i="70"/>
  <c r="B81" i="70"/>
  <c r="D96" i="70"/>
  <c r="E55" i="68"/>
  <c r="E15" i="68"/>
  <c r="E14" i="68"/>
  <c r="E19" i="68"/>
  <c r="E23" i="68"/>
  <c r="G23" i="68"/>
  <c r="H23" i="68"/>
  <c r="E26" i="68"/>
  <c r="E30" i="68"/>
  <c r="E34" i="68"/>
  <c r="E40" i="68"/>
  <c r="E25" i="68"/>
  <c r="E44" i="68"/>
  <c r="E48" i="68"/>
  <c r="E59" i="68"/>
  <c r="E63" i="68"/>
  <c r="E66" i="68"/>
  <c r="E69" i="68"/>
  <c r="G69" i="68"/>
  <c r="H69" i="68"/>
  <c r="E72" i="68"/>
  <c r="E75" i="68"/>
  <c r="E78" i="68"/>
  <c r="E81" i="68"/>
  <c r="D55" i="68"/>
  <c r="D15" i="68"/>
  <c r="G15" i="68"/>
  <c r="H15" i="68"/>
  <c r="D19" i="68"/>
  <c r="G19" i="68"/>
  <c r="H19" i="68"/>
  <c r="D22" i="68"/>
  <c r="D26" i="68"/>
  <c r="D30" i="68"/>
  <c r="D34" i="68"/>
  <c r="D25" i="68"/>
  <c r="D40" i="68"/>
  <c r="D44" i="68"/>
  <c r="D48" i="68"/>
  <c r="D59" i="68"/>
  <c r="G59" i="68"/>
  <c r="H59" i="68"/>
  <c r="D63" i="68"/>
  <c r="G63" i="68"/>
  <c r="H63" i="68"/>
  <c r="D66" i="68"/>
  <c r="G66" i="68"/>
  <c r="H66" i="68"/>
  <c r="D69" i="68"/>
  <c r="D72" i="68"/>
  <c r="D75" i="68"/>
  <c r="G75" i="68"/>
  <c r="H75" i="68"/>
  <c r="D78" i="68"/>
  <c r="G78" i="68"/>
  <c r="H78" i="68"/>
  <c r="D81" i="68"/>
  <c r="G81" i="68"/>
  <c r="H81" i="68"/>
  <c r="F23" i="68"/>
  <c r="F22" i="68"/>
  <c r="F18" i="68"/>
  <c r="F55" i="68"/>
  <c r="F15" i="68"/>
  <c r="F14" i="68"/>
  <c r="F19" i="68"/>
  <c r="F26" i="68"/>
  <c r="F30" i="68"/>
  <c r="F34" i="68"/>
  <c r="F25" i="68"/>
  <c r="F40" i="68"/>
  <c r="F44" i="68"/>
  <c r="F48" i="68"/>
  <c r="F59" i="68"/>
  <c r="H104" i="68"/>
  <c r="G16" i="68"/>
  <c r="H16" i="68"/>
  <c r="G17" i="68"/>
  <c r="H17" i="68"/>
  <c r="G20" i="68"/>
  <c r="H20" i="68"/>
  <c r="G21" i="68"/>
  <c r="H21" i="68"/>
  <c r="G24" i="68"/>
  <c r="H24" i="68"/>
  <c r="G27" i="68"/>
  <c r="H27" i="68"/>
  <c r="G28" i="68"/>
  <c r="H28" i="68"/>
  <c r="G29" i="68"/>
  <c r="H29" i="68"/>
  <c r="G31" i="68"/>
  <c r="H31" i="68"/>
  <c r="G32" i="68"/>
  <c r="H32" i="68"/>
  <c r="G33" i="68"/>
  <c r="H33" i="68"/>
  <c r="G35" i="68"/>
  <c r="H35" i="68"/>
  <c r="G36" i="68"/>
  <c r="H36" i="68"/>
  <c r="G38" i="68"/>
  <c r="H38" i="68"/>
  <c r="G39" i="68"/>
  <c r="H39" i="68"/>
  <c r="G41" i="68"/>
  <c r="H41" i="68"/>
  <c r="G42" i="68"/>
  <c r="H42" i="68"/>
  <c r="G43" i="68"/>
  <c r="H43" i="68"/>
  <c r="G45" i="68"/>
  <c r="H45" i="68"/>
  <c r="G46" i="68"/>
  <c r="H46" i="68"/>
  <c r="G47" i="68"/>
  <c r="H47" i="68"/>
  <c r="G49" i="68"/>
  <c r="H49" i="68"/>
  <c r="G50" i="68"/>
  <c r="H50" i="68"/>
  <c r="G52" i="68"/>
  <c r="H52" i="68"/>
  <c r="G53" i="68"/>
  <c r="H53" i="68"/>
  <c r="G54" i="68"/>
  <c r="H54" i="68"/>
  <c r="G58" i="68"/>
  <c r="G56" i="68"/>
  <c r="H56" i="68"/>
  <c r="G57" i="68"/>
  <c r="G55" i="68"/>
  <c r="G60" i="68"/>
  <c r="H60" i="68"/>
  <c r="G61" i="68"/>
  <c r="H61" i="68"/>
  <c r="F63" i="68"/>
  <c r="F66" i="68"/>
  <c r="F62" i="68"/>
  <c r="F69" i="68"/>
  <c r="F72" i="68"/>
  <c r="F75" i="68"/>
  <c r="F78" i="68"/>
  <c r="F81" i="68"/>
  <c r="G64" i="68"/>
  <c r="H64" i="68"/>
  <c r="G65" i="68"/>
  <c r="H65" i="68"/>
  <c r="G67" i="68"/>
  <c r="H67" i="68"/>
  <c r="G68" i="68"/>
  <c r="H68" i="68"/>
  <c r="G70" i="68"/>
  <c r="H70" i="68"/>
  <c r="G71" i="68"/>
  <c r="H71" i="68"/>
  <c r="G73" i="68"/>
  <c r="H73" i="68"/>
  <c r="G74" i="68"/>
  <c r="H74" i="68"/>
  <c r="G76" i="68"/>
  <c r="H76" i="68"/>
  <c r="G77" i="68"/>
  <c r="H77" i="68"/>
  <c r="G79" i="68"/>
  <c r="H79" i="68"/>
  <c r="G80" i="68"/>
  <c r="H80" i="68"/>
  <c r="G82" i="68"/>
  <c r="H82" i="68"/>
  <c r="G83" i="68"/>
  <c r="H83" i="68"/>
  <c r="H85" i="68"/>
  <c r="G89" i="68"/>
  <c r="H89" i="68"/>
  <c r="G91" i="68"/>
  <c r="H91" i="68"/>
  <c r="G92" i="68"/>
  <c r="H92" i="68"/>
  <c r="G94" i="68"/>
  <c r="H94" i="68"/>
  <c r="G95" i="68"/>
  <c r="H95" i="68"/>
  <c r="G96" i="68"/>
  <c r="H96" i="68"/>
  <c r="G97" i="68"/>
  <c r="H97" i="68"/>
  <c r="G100" i="68"/>
  <c r="H100" i="68"/>
  <c r="G101" i="68"/>
  <c r="H101" i="68"/>
  <c r="G102" i="68"/>
  <c r="H102" i="68"/>
  <c r="G103" i="68"/>
  <c r="H103" i="68"/>
  <c r="G105" i="68"/>
  <c r="H105" i="68"/>
  <c r="G106" i="68"/>
  <c r="H106" i="68"/>
  <c r="G107" i="68"/>
  <c r="H107" i="68"/>
  <c r="G108" i="68"/>
  <c r="H108" i="68"/>
  <c r="G120" i="68"/>
  <c r="H120" i="68"/>
  <c r="G121" i="68"/>
  <c r="H121" i="68"/>
  <c r="D130" i="68"/>
  <c r="E131" i="68"/>
  <c r="E132" i="68"/>
  <c r="E133" i="68"/>
  <c r="D134" i="68"/>
  <c r="E134" i="68"/>
  <c r="F134" i="68"/>
  <c r="G134" i="68"/>
  <c r="D135" i="68"/>
  <c r="E135" i="68"/>
  <c r="F135" i="68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306" i="7"/>
  <c r="Q305" i="7"/>
  <c r="Q304" i="7"/>
  <c r="Q303" i="7"/>
  <c r="Q302" i="7"/>
  <c r="Q301" i="7"/>
  <c r="Q300" i="7"/>
  <c r="Q299" i="7"/>
  <c r="Q298" i="7"/>
  <c r="Q297" i="7"/>
  <c r="Q296" i="7"/>
  <c r="Q295" i="7"/>
  <c r="Q294" i="7"/>
  <c r="Q293" i="7"/>
  <c r="Q292" i="7"/>
  <c r="Q291" i="7"/>
  <c r="Q290" i="7"/>
  <c r="Q289" i="7"/>
  <c r="Q288" i="7"/>
  <c r="Q287" i="7"/>
  <c r="Q286" i="7"/>
  <c r="Q285" i="7"/>
  <c r="Q284" i="7"/>
  <c r="Q283" i="7"/>
  <c r="Q282" i="7"/>
  <c r="Q281" i="7"/>
  <c r="Q280" i="7"/>
  <c r="Q279" i="7"/>
  <c r="Q278" i="7"/>
  <c r="Q277" i="7"/>
  <c r="Q276" i="7"/>
  <c r="Q275" i="7"/>
  <c r="Q274" i="7"/>
  <c r="Q273" i="7"/>
  <c r="Q272" i="7"/>
  <c r="Q271" i="7"/>
  <c r="Q270" i="7"/>
  <c r="Q269" i="7"/>
  <c r="Q268" i="7"/>
  <c r="Q267" i="7"/>
  <c r="Q266" i="7"/>
  <c r="Q265" i="7"/>
  <c r="Q264" i="7"/>
  <c r="Q263" i="7"/>
  <c r="Q262" i="7"/>
  <c r="Q261" i="7"/>
  <c r="Q260" i="7"/>
  <c r="Q259" i="7"/>
  <c r="Q258" i="7"/>
  <c r="Q257" i="7"/>
  <c r="Q256" i="7"/>
  <c r="Q255" i="7"/>
  <c r="Q254" i="7"/>
  <c r="Q253" i="7"/>
  <c r="Q252" i="7"/>
  <c r="Q251" i="7"/>
  <c r="Q250" i="7"/>
  <c r="Q249" i="7"/>
  <c r="Q248" i="7"/>
  <c r="Q247" i="7"/>
  <c r="Q246" i="7"/>
  <c r="Q245" i="7"/>
  <c r="Q244" i="7"/>
  <c r="Q243" i="7"/>
  <c r="Q242" i="7"/>
  <c r="Q241" i="7"/>
  <c r="Q240" i="7"/>
  <c r="Q239" i="7"/>
  <c r="Q238" i="7"/>
  <c r="Q237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Q224" i="7"/>
  <c r="Q223" i="7"/>
  <c r="Q222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90" i="7"/>
  <c r="Q189" i="7"/>
  <c r="Q188" i="7"/>
  <c r="Q187" i="7"/>
  <c r="Q186" i="7"/>
  <c r="Q185" i="7"/>
  <c r="Q184" i="7"/>
  <c r="Q183" i="7"/>
  <c r="Q182" i="7"/>
  <c r="Q181" i="7"/>
  <c r="Q180" i="7"/>
  <c r="Q179" i="7"/>
  <c r="Q178" i="7"/>
  <c r="Q177" i="7"/>
  <c r="Q176" i="7"/>
  <c r="Q175" i="7"/>
  <c r="Q174" i="7"/>
  <c r="Q173" i="7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7" i="7"/>
  <c r="D265" i="72"/>
  <c r="H265" i="72"/>
  <c r="D154" i="72"/>
  <c r="H154" i="72"/>
  <c r="E87" i="68"/>
  <c r="E86" i="68"/>
  <c r="E98" i="68"/>
  <c r="D98" i="68"/>
  <c r="G98" i="68"/>
  <c r="H98" i="68"/>
  <c r="F110" i="68"/>
  <c r="G88" i="68"/>
  <c r="H88" i="68"/>
  <c r="G117" i="68"/>
  <c r="G99" i="68"/>
  <c r="H99" i="68"/>
  <c r="G119" i="68"/>
  <c r="H119" i="68"/>
  <c r="G30" i="68"/>
  <c r="H30" i="68"/>
  <c r="D113" i="68"/>
  <c r="D109" i="68"/>
  <c r="G48" i="68"/>
  <c r="E22" i="68"/>
  <c r="G22" i="68"/>
  <c r="H22" i="68"/>
  <c r="D118" i="68"/>
  <c r="G118" i="68"/>
  <c r="H118" i="68"/>
  <c r="G112" i="68"/>
  <c r="H112" i="68"/>
  <c r="G114" i="68"/>
  <c r="G26" i="68"/>
  <c r="H26" i="68"/>
  <c r="G90" i="68"/>
  <c r="H90" i="68"/>
  <c r="G72" i="68"/>
  <c r="H72" i="68"/>
  <c r="D18" i="68"/>
  <c r="D87" i="68"/>
  <c r="D86" i="68"/>
  <c r="D110" i="68"/>
  <c r="F87" i="68"/>
  <c r="F86" i="68"/>
  <c r="G44" i="68"/>
  <c r="H44" i="68"/>
  <c r="D152" i="72"/>
  <c r="H152" i="72"/>
  <c r="D88" i="72"/>
  <c r="H88" i="72"/>
  <c r="D61" i="72"/>
  <c r="H61" i="72"/>
  <c r="D62" i="72"/>
  <c r="H62" i="72"/>
  <c r="D49" i="72"/>
  <c r="H49" i="72"/>
  <c r="G297" i="72"/>
  <c r="G292" i="72"/>
  <c r="G362" i="72"/>
  <c r="D98" i="72"/>
  <c r="H98" i="72"/>
  <c r="F297" i="72"/>
  <c r="E297" i="72"/>
  <c r="E292" i="72"/>
  <c r="E362" i="72"/>
  <c r="D163" i="72"/>
  <c r="H163" i="72"/>
  <c r="E13" i="72"/>
  <c r="D13" i="72"/>
  <c r="H13" i="72"/>
  <c r="D54" i="72"/>
  <c r="H54" i="72"/>
  <c r="D155" i="72"/>
  <c r="H155" i="72"/>
  <c r="D101" i="72"/>
  <c r="H101" i="72"/>
  <c r="D60" i="72"/>
  <c r="H60" i="72"/>
  <c r="E388" i="72"/>
  <c r="E97" i="72"/>
  <c r="D97" i="72"/>
  <c r="H97" i="72"/>
  <c r="E66" i="72"/>
  <c r="D66" i="72"/>
  <c r="H66" i="72"/>
  <c r="E181" i="72"/>
  <c r="E180" i="72"/>
  <c r="D82" i="72"/>
  <c r="H82" i="72"/>
  <c r="D14" i="72"/>
  <c r="H14" i="72"/>
  <c r="E376" i="72"/>
  <c r="E106" i="72"/>
  <c r="D106" i="72"/>
  <c r="H106" i="72"/>
  <c r="D164" i="72"/>
  <c r="H164" i="72"/>
  <c r="E391" i="72"/>
  <c r="E365" i="72"/>
  <c r="H114" i="68"/>
  <c r="D146" i="72"/>
  <c r="H146" i="72"/>
  <c r="G59" i="72"/>
  <c r="H57" i="68"/>
  <c r="E141" i="72"/>
  <c r="D142" i="72"/>
  <c r="H142" i="72"/>
  <c r="E110" i="68"/>
  <c r="D183" i="72"/>
  <c r="H183" i="72"/>
  <c r="D143" i="72"/>
  <c r="H143" i="72"/>
  <c r="BK90" i="70"/>
  <c r="BL90" i="70"/>
  <c r="F98" i="68"/>
  <c r="E96" i="72"/>
  <c r="D141" i="72"/>
  <c r="H141" i="72"/>
  <c r="E387" i="72"/>
  <c r="E59" i="72"/>
  <c r="D59" i="72"/>
  <c r="H59" i="72"/>
  <c r="E364" i="72"/>
  <c r="E399" i="72"/>
  <c r="AT91" i="70"/>
  <c r="G110" i="68"/>
  <c r="H110" i="68"/>
  <c r="H196" i="72"/>
  <c r="D122" i="68"/>
  <c r="G86" i="68"/>
  <c r="H86" i="68"/>
  <c r="H116" i="68"/>
  <c r="G113" i="68"/>
  <c r="F13" i="68"/>
  <c r="F84" i="68"/>
  <c r="G25" i="68"/>
  <c r="H25" i="68"/>
  <c r="G40" i="68"/>
  <c r="H40" i="68"/>
  <c r="E12" i="72"/>
  <c r="E105" i="72"/>
  <c r="D105" i="72"/>
  <c r="H105" i="72"/>
  <c r="G51" i="68"/>
  <c r="H51" i="68"/>
  <c r="D62" i="68"/>
  <c r="G62" i="68"/>
  <c r="H62" i="68"/>
  <c r="G34" i="68"/>
  <c r="H34" i="68"/>
  <c r="F181" i="72"/>
  <c r="F180" i="72"/>
  <c r="D180" i="72"/>
  <c r="H180" i="72"/>
  <c r="F12" i="72"/>
  <c r="E18" i="68"/>
  <c r="G18" i="68"/>
  <c r="H18" i="68"/>
  <c r="F364" i="72"/>
  <c r="G387" i="72"/>
  <c r="G399" i="72"/>
  <c r="G400" i="72"/>
  <c r="G181" i="72"/>
  <c r="G180" i="72"/>
  <c r="G286" i="72"/>
  <c r="D274" i="72"/>
  <c r="H274" i="72"/>
  <c r="E62" i="68"/>
  <c r="D14" i="68"/>
  <c r="G87" i="68"/>
  <c r="H87" i="68"/>
  <c r="E113" i="68"/>
  <c r="E109" i="68"/>
  <c r="G109" i="68"/>
  <c r="F113" i="68"/>
  <c r="F109" i="68"/>
  <c r="F122" i="68"/>
  <c r="F123" i="68"/>
  <c r="F391" i="72"/>
  <c r="F387" i="72"/>
  <c r="F96" i="72"/>
  <c r="D96" i="72"/>
  <c r="H96" i="72"/>
  <c r="AQ87" i="70"/>
  <c r="AQ91" i="70"/>
  <c r="BL79" i="70"/>
  <c r="E400" i="72"/>
  <c r="P20" i="7"/>
  <c r="P19" i="7"/>
  <c r="Q19" i="7"/>
  <c r="J24" i="7"/>
  <c r="G417" i="72"/>
  <c r="D123" i="68"/>
  <c r="G122" i="68"/>
  <c r="G123" i="68"/>
  <c r="G137" i="68"/>
  <c r="D181" i="72"/>
  <c r="H181" i="72"/>
  <c r="D13" i="68"/>
  <c r="G14" i="68"/>
  <c r="H14" i="68"/>
  <c r="E122" i="68"/>
  <c r="E123" i="68"/>
  <c r="P24" i="7"/>
  <c r="P23" i="7"/>
  <c r="P25" i="7"/>
  <c r="Q25" i="7"/>
  <c r="J23" i="7"/>
  <c r="J25" i="7"/>
  <c r="E179" i="72"/>
  <c r="D12" i="72"/>
  <c r="H12" i="72"/>
  <c r="F399" i="72"/>
  <c r="F400" i="72"/>
  <c r="F179" i="72"/>
  <c r="F286" i="72"/>
  <c r="E13" i="68"/>
  <c r="E84" i="68"/>
  <c r="D84" i="68"/>
  <c r="G84" i="68"/>
  <c r="G13" i="68"/>
  <c r="I13" i="68"/>
  <c r="E286" i="72"/>
  <c r="D179" i="72"/>
  <c r="H179" i="72"/>
  <c r="D139" i="68"/>
  <c r="D138" i="68"/>
  <c r="D137" i="68"/>
  <c r="F417" i="72"/>
  <c r="E137" i="68"/>
  <c r="E417" i="72"/>
  <c r="J280" i="72"/>
  <c r="D286" i="72"/>
  <c r="D417" i="72"/>
  <c r="H286" i="72"/>
</calcChain>
</file>

<file path=xl/comments1.xml><?xml version="1.0" encoding="utf-8"?>
<comments xmlns="http://schemas.openxmlformats.org/spreadsheetml/2006/main">
  <authors>
    <author>budget-tanya</author>
  </authors>
  <commentList>
    <comment ref="E56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F56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дор-12000000,                 природоохоронні- 10000000</t>
        </r>
      </text>
    </comment>
    <comment ref="E58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<sst xmlns="http://schemas.openxmlformats.org/spreadsheetml/2006/main" count="880" uniqueCount="591">
  <si>
    <r>
      <t xml:space="preserve">Податок на прибуток підприємств </t>
    </r>
    <r>
      <rPr>
        <sz val="14"/>
        <rFont val="Times New Roman"/>
        <family val="1"/>
        <charset val="204"/>
      </rPr>
      <t>та фінансових установ</t>
    </r>
    <r>
      <rPr>
        <sz val="14"/>
        <rFont val="Times New Roman"/>
        <family val="1"/>
      </rPr>
      <t xml:space="preserve"> комунальної власності</t>
    </r>
  </si>
  <si>
    <r>
      <t>Частина чистого прибутку (доходу) державних або комунальних унітарних підприємств та їх об</t>
    </r>
    <r>
      <rPr>
        <b/>
        <sz val="14"/>
        <rFont val="Arial"/>
        <family val="2"/>
        <charset val="204"/>
      </rPr>
      <t>҆</t>
    </r>
    <r>
      <rPr>
        <b/>
        <sz val="14"/>
        <rFont val="Times New Roman"/>
        <family val="1"/>
        <charset val="204"/>
      </rPr>
      <t>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державна, або комунальна власність</t>
    </r>
  </si>
  <si>
    <r>
      <t>Плата за  придбання  торгових патентів</t>
    </r>
    <r>
      <rPr>
        <i/>
        <sz val="14"/>
        <rFont val="Times New Roman"/>
        <family val="1"/>
      </rPr>
      <t xml:space="preserve">  </t>
    </r>
    <r>
      <rPr>
        <sz val="14"/>
        <rFont val="Times New Roman"/>
        <family val="1"/>
      </rPr>
      <t>пунктами  продажунафтопродуктів(автозапрвними станціями, заправними пунктами)</t>
    </r>
  </si>
  <si>
    <t>Обсяг доходів загального фонду, що не враховуються при визначенні трансфертів, - всього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</si>
  <si>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</si>
  <si>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Усього доходів (без урахування міжбюджетних трансфертів)</t>
  </si>
  <si>
    <t xml:space="preserve">Офіційні трансферти </t>
  </si>
  <si>
    <t>Від органів державного управління</t>
  </si>
  <si>
    <t xml:space="preserve"> Повернення коштів з депозитів або пред"явлення цінних паперів</t>
  </si>
  <si>
    <t>Коригування</t>
  </si>
  <si>
    <t>Субвенція з державного бюджету місцевим бюджетам на заходи щодо погашення заборгованості громадян за житлово-комунальні послуги та енергоносії в рахунок часткової компенсації втрат від знецінення грошових заощаджень</t>
  </si>
  <si>
    <t xml:space="preserve"> виконання програм соціально-економічного та культурного розвитку регіонів</t>
  </si>
  <si>
    <t>реалізацію програми комплексного розвитку території Львівської області на 2021-2023 роки</t>
  </si>
  <si>
    <t xml:space="preserve"> -  з Городоцького районного бюджету на забезпечення функціонування відділення реабілітації Львівської обласної клінічної лікарні, утвореної на базі Великолюбінської міської лікарні.</t>
  </si>
  <si>
    <t>Разом доходів</t>
  </si>
  <si>
    <t>Б.Петрушак</t>
  </si>
  <si>
    <t>ВИДАТКИ</t>
  </si>
  <si>
    <t xml:space="preserve">Фінансування бюджету за типом кредитора </t>
  </si>
  <si>
    <t>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місцевих бюджетів</t>
  </si>
  <si>
    <t>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(50 відсотків)</t>
  </si>
  <si>
    <t>Субвенція з державного бюджету місцевим бюджетам на здійснення виплат, визначених Законом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</si>
  <si>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</si>
  <si>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Субвенція з державного бюджету місцевим бюджетам на комп"ютеризацію та інформатизацію загальносовітніх навчальних закладів районів</t>
  </si>
  <si>
    <t>Субвенція з державного бюджету місцевим бюджетам для здійснення заходів, спрямованих на подолання дитячої бездоглядності і безпритульності</t>
  </si>
  <si>
    <t>Субвенція з державного бюджету місцевим бюджетам на придбання витратних матеріалів для родопомічних, дитячих, хірургічних, реанімаційних закладів (відділень), відділень невідкладної допомоги та лабораторій</t>
  </si>
  <si>
    <t>Субвенція з державного бюджету місцевим бюджетам на реалізацію пріоритетів розвитку регіонів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</si>
  <si>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</si>
  <si>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виборів депутатів Верховної Ради Автономної Республіки Крим, місцевих рад та сільських, селищних, міських голів</t>
  </si>
  <si>
    <t>Разом  трансферти з обласного бюджету</t>
  </si>
  <si>
    <t>Середньострокові зобов'язання</t>
  </si>
  <si>
    <t>Код</t>
  </si>
  <si>
    <t>Найменування доходів згідно із бюджетною класифікацією</t>
  </si>
  <si>
    <t>Всього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</si>
  <si>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</si>
  <si>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</si>
  <si>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</si>
  <si>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</si>
  <si>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</si>
  <si>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 із доходів у формі заробітної плати шахтарів-працівників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</si>
  <si>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</si>
  <si>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Субвенція з місцевого бюджету на реалізацію інфраструктурних проектів та розвиток об'єктів соціально-культурної сфери за рахунок залишку коштів відповідної субвенції з державного бюджету, що утворився на початок бюджетного періоду</t>
  </si>
  <si>
    <t>Код КДБ 41053400</t>
  </si>
  <si>
    <t>Код КДБ 41058600</t>
  </si>
  <si>
    <t xml:space="preserve"> реалізацію регіональної програми розвитку освіти Львівщини на 2021-2025 роки</t>
  </si>
  <si>
    <t xml:space="preserve">Код </t>
  </si>
  <si>
    <t>Назва</t>
  </si>
  <si>
    <t>Субвенція з державного бюджету місцевим бюджетам на виконання інвестиційних проектів, спрямованих на соціально-економічний розвиток регіонів, заходів з попередження аварій і запобігання техногенним катастрофам у житлово-комунальному господарстві та на інш</t>
  </si>
  <si>
    <t>реалізацію Комплексної програми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</si>
  <si>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реалізацію Програми  пріоритетних інфрастуктурних проєктів у Львівській області</t>
  </si>
  <si>
    <t>"Розподіл видатків обласного бюджету на 2023 рік"</t>
  </si>
  <si>
    <t>Рентна плата за спеціальне використання води без її вилучення з водних об'єктів для потреб гідроенергетики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</si>
  <si>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</si>
  <si>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</si>
  <si>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Субвенція з місцевого бюджету за рахунок залишку коштів субвенцій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</si>
  <si>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придбання медичного обладнання (мамографічного, рентгенологічного та апаратів ультразвукової діагностики) вітчизняного виробництва</t>
  </si>
  <si>
    <t>Субвенція з державного бюджету місцевим бюджетам на придбання витратних матеріалів та медичного обладнання для закладів охорони здоров'я</t>
  </si>
  <si>
    <t>Субвенція з державного бюджету місцевим бюджетам на збереження середньої 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зв’язку із закінченням строку</t>
  </si>
  <si>
    <t>Надходження від приватизації державного майна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</si>
  <si>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</si>
  <si>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</si>
  <si>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</si>
  <si>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</si>
  <si>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Разом</t>
  </si>
  <si>
    <t>Кошти, що надходять з інших бюджетів</t>
  </si>
  <si>
    <t>Дотації з державного бюджету місцевим бюджетам</t>
  </si>
  <si>
    <t>Базова дотація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</si>
  <si>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</si>
  <si>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</si>
  <si>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Благодійні внески, гранти та дарунки</t>
  </si>
  <si>
    <t>30000000</t>
  </si>
  <si>
    <t>Доходи від операцій з капіталом</t>
  </si>
  <si>
    <t>31000000</t>
  </si>
  <si>
    <t xml:space="preserve"> Надходження від продажу основного капіталу</t>
  </si>
  <si>
    <t>Надходження коштів від Державного фонду дорогоцінних металів і дорогоцінного каміння</t>
  </si>
  <si>
    <t>Кошти від відчуження майна, що належать Автономній республіці Крим та майна, що перебуває в комунальній власності</t>
  </si>
  <si>
    <t>Надходження від продажу землі і нематеріальних активів</t>
  </si>
  <si>
    <t>Надходження від продажу землі</t>
  </si>
  <si>
    <t>Цільові фонди</t>
  </si>
  <si>
    <t>Збір за забруднення навколишнього природного середовища</t>
  </si>
  <si>
    <t>Надходження коштів від енергопідприємств до Державного фонду охорони навколишнього природного середовища </t>
  </si>
  <si>
    <t>Інші збори за забруднення навколишнього природного середовища до Фонду охорони навколишнього природного середовища 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</si>
  <si>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</si>
  <si>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Плата за державну реєстрацію суб'єктів підприємниької діяльності, об'єднань громадян, асоціацій, інших добровільних об'єднань  органів місцевого самоврядування, статутів територіальних   громад, творчих спілок                                              </t>
  </si>
  <si>
    <t>Плата за ліцензії на виробництво спирту етилового, коньячного і плодового, алкогольних напоїв та тютюнових виробів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</si>
  <si>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</si>
  <si>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алкогольними напоями та тютюновими виробами</t>
  </si>
  <si>
    <t>Плата за державну реєстрацію (крім адміністративного збору за проведення державної реєстрації юридичних осіб, фізичних осіб-підприємців та громадських формувань)</t>
  </si>
  <si>
    <t>Бюджет Новокалинівської міської територіальної громади</t>
  </si>
  <si>
    <t>Інші субвенції з місцевого бюджету</t>
  </si>
  <si>
    <t>Надходження рентної плати за спеціальне використання води від підприємств житлово-комунального господарства</t>
  </si>
  <si>
    <t>Бюджет Грабовецько-Дулібівської сільської територіальної громади</t>
  </si>
  <si>
    <t>13550000000</t>
  </si>
  <si>
    <t>Внутрішні запозичення</t>
  </si>
  <si>
    <t>Субвенція з місцевого бюджету на виконання інвестиційних проектів</t>
  </si>
  <si>
    <t>Субвенція з місцевого бюджету державному бюджету на виконання програм соціально-економічного розвитку регіонів</t>
  </si>
  <si>
    <t>Довгострокові зобов'язання</t>
  </si>
  <si>
    <t>0443</t>
  </si>
  <si>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</si>
  <si>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</si>
  <si>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Плата за землю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</si>
  <si>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</si>
  <si>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</si>
  <si>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</si>
  <si>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</si>
  <si>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Плата за використання інших природних ресурсів</t>
  </si>
  <si>
    <t>Плата за спеціальне використання диких тварин</t>
  </si>
  <si>
    <t>Надходження сум реструктуризованої заборгованості зі сплати платежів за використання інших природних ресурсів</t>
  </si>
  <si>
    <t>Інші податки та збори</t>
  </si>
  <si>
    <t>Екологічний податок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</si>
  <si>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</t>
  </si>
  <si>
    <t>реалізацію Програми підтримки та розвитку транспорту і зв"язку у Львівській області на 2022-2025 роки</t>
  </si>
  <si>
    <t>Авансові внески з податку на прибуток підприємств, створених за участю іноземних інвесторів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</si>
  <si>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</si>
  <si>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реалізацію Комплексної програми "Безпечна Львівщина" на 2021-2025 роки</t>
  </si>
  <si>
    <t>реалізацію програми підтримки співробітництва територіальних громад у Львівській області на 2019-2020 роки</t>
  </si>
  <si>
    <t>Субвенція з державного бюджету на безоплатне забезпечення вугіллям на побутові потреби особам, що мають таке право після ліквідації та консервації вугледобувних підприємств</t>
  </si>
  <si>
    <t>Субвенція з державного бюджету місцевим бюджетам на будівництво та придбання житла для інвалідів-глухих та інвалідів-сліпих</t>
  </si>
  <si>
    <t>Зовнішнє фінансування</t>
  </si>
  <si>
    <t>у тому числі: бюджет розвитку</t>
  </si>
  <si>
    <t>Субвенція з державного бюджету місцевим бюджетам на придбання витратних матеріалів для закладів охорони здоров"я та лікарських засобів для інгаляційної анестезії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</si>
  <si>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</si>
  <si>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</si>
  <si>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 (міст республіканського в Автономній Республіці Крим і обласного значення), районних у містах Києві і Сев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</si>
  <si>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</si>
  <si>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Кошти від використання (реалізації) частини виробленої продукції, що залишається у власності держави відповідно до угод про розподіл продукції, та/або кошти у вигляді грошового еквівалента такої державної частини продукції</t>
  </si>
  <si>
    <t>Надходження коштів від відшкодування втрат сільськогосподарського і лісогосподарського виробництва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</si>
  <si>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</si>
  <si>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</si>
  <si>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>0717368</t>
  </si>
  <si>
    <t>Виконання інвестиційних проектів за рахунок субвенцій з інших бюджетів</t>
  </si>
  <si>
    <t>7368</t>
  </si>
  <si>
    <t>0490</t>
  </si>
  <si>
    <t xml:space="preserve">Податок на промисел                                                                               </t>
  </si>
  <si>
    <r>
      <t xml:space="preserve">реалізацію Комплексної програми </t>
    </r>
    <r>
      <rPr>
        <sz val="18"/>
        <rFont val="Times New Roman"/>
        <family val="1"/>
        <charset val="204"/>
      </rPr>
      <t>«</t>
    </r>
    <r>
      <rPr>
        <sz val="18"/>
        <rFont val="Times New Roman CYR"/>
        <charset val="204"/>
      </rPr>
      <t>Безпечна Львівщина</t>
    </r>
    <r>
      <rPr>
        <sz val="18"/>
        <rFont val="Times New Roman"/>
        <family val="1"/>
        <charset val="204"/>
      </rPr>
      <t>»</t>
    </r>
    <r>
      <rPr>
        <sz val="18"/>
        <rFont val="Times New Roman CYR"/>
        <charset val="204"/>
      </rPr>
      <t xml:space="preserve"> на 2021-2025 роки</t>
    </r>
  </si>
  <si>
    <t>13547000000</t>
  </si>
  <si>
    <t xml:space="preserve">Бюджет Глинянської міської територіальної громади </t>
  </si>
  <si>
    <t>13548000000</t>
  </si>
  <si>
    <t xml:space="preserve">Бюджет Городоцької міської територіальної громади </t>
  </si>
  <si>
    <t>13549000000</t>
  </si>
  <si>
    <t>Надходження від здійснення торгівлі на митній території України паливом власного виробництва та/або виробленим з давальницької сировини податковими агентами</t>
  </si>
  <si>
    <t>Надходження від ввезення палива на митну територію України податковими агентами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</si>
  <si>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</t>
  </si>
  <si>
    <t>Плата за ліцензії та сертифікати, що сплачуються ліцензіатами за місцем здійснення діяльності</t>
  </si>
  <si>
    <t>Плата за ліцензії на право оптової торгівлі пальним</t>
  </si>
  <si>
    <t>Короткострокові зобов'язання та векселі</t>
  </si>
  <si>
    <t>Інші зобов'язання</t>
  </si>
  <si>
    <t>РАЗОМ</t>
  </si>
  <si>
    <t>Фінансування за рахунок коштів єдиного казначейського рахунку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</si>
  <si>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</si>
  <si>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</si>
  <si>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</si>
  <si>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</si>
  <si>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 xml:space="preserve">Бюджет Бориславської міської територіальної громади </t>
  </si>
  <si>
    <t>13545000000</t>
  </si>
  <si>
    <t>Бюджет Червоноградської міської територіальної громади</t>
  </si>
  <si>
    <t>13588000000</t>
  </si>
  <si>
    <t>Бюджет Яворівської міської територіальної громади</t>
  </si>
  <si>
    <t>Разом по бюджетах ТГ</t>
  </si>
  <si>
    <t>Обласний бюджет Львівської області</t>
  </si>
  <si>
    <t>Державний бюджет</t>
  </si>
  <si>
    <t>03100000000</t>
  </si>
  <si>
    <t xml:space="preserve"> обласний бюджет Волинської області</t>
  </si>
  <si>
    <r>
      <t xml:space="preserve"> реалізацію регіональної програми інформатизації </t>
    </r>
    <r>
      <rPr>
        <sz val="18"/>
        <rFont val="Times New Roman"/>
        <family val="1"/>
        <charset val="204"/>
      </rPr>
      <t>«</t>
    </r>
    <r>
      <rPr>
        <sz val="18"/>
        <rFont val="Times New Roman CYR"/>
        <charset val="204"/>
      </rPr>
      <t>Цифрова Львівщина</t>
    </r>
    <r>
      <rPr>
        <sz val="18"/>
        <rFont val="Times New Roman"/>
        <family val="1"/>
        <charset val="204"/>
      </rPr>
      <t>»</t>
    </r>
    <r>
      <rPr>
        <sz val="9"/>
        <rFont val="Times New Roman CYR"/>
        <charset val="204"/>
      </rPr>
      <t xml:space="preserve"> </t>
    </r>
    <r>
      <rPr>
        <sz val="18"/>
        <rFont val="Times New Roman CYR"/>
        <charset val="204"/>
      </rPr>
      <t>на 2022-2024 роки</t>
    </r>
  </si>
  <si>
    <r>
      <t>реалізацію Комплексної програми підтримки галузі охорони здоров</t>
    </r>
    <r>
      <rPr>
        <sz val="18"/>
        <rFont val="Times New Roman"/>
        <family val="1"/>
        <charset val="204"/>
      </rPr>
      <t>ʼ</t>
    </r>
    <r>
      <rPr>
        <sz val="18"/>
        <rFont val="Times New Roman CYR"/>
        <charset val="204"/>
      </rPr>
      <t>я  Львівської області на 2021-2025 роки</t>
    </r>
  </si>
  <si>
    <t xml:space="preserve">Перерахування     підприємцями     частки      вартості     нестандартної продукції, виготовленої з дозволу на тимчасове відхилення від вимог відповідних стандартів щодо якості продукції, виданого Державним комітетом України по стандартизації, метрології </t>
  </si>
  <si>
    <t>Адміністративні штрафи та інші санкції</t>
  </si>
  <si>
    <t>Інші неподаткові надходження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</si>
  <si>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</si>
  <si>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надходження до фондів охорони навколишнього природного середовища</t>
  </si>
  <si>
    <t>Відсотки  за користування позиками,  які  надавалися  з місцевих бюджетів</t>
  </si>
  <si>
    <t>Плата за гаранти, надані   Верховною Радою Автономної Республіки Крим та міськими радами</t>
  </si>
  <si>
    <t>Надходження від збору за проведення гастрольних заходів</t>
  </si>
  <si>
    <t>Інші надходження до фондів охорони навколищнього природного середовища</t>
  </si>
  <si>
    <t>6=(гр.3+гр.4)</t>
  </si>
  <si>
    <t>Зовнішні запозичення</t>
  </si>
  <si>
    <t>фінансову підтримку Прикарпатського ансамблю пісні і танцю "Верховина"</t>
  </si>
  <si>
    <t>Позики, надані міжнародними організаціями економічного розвитку</t>
  </si>
  <si>
    <t>Код КДБ 41053900</t>
  </si>
  <si>
    <t>Бюджет Радехівської міської територіальної громади</t>
  </si>
  <si>
    <t>13542000000</t>
  </si>
  <si>
    <t xml:space="preserve">Бюджет Добромильської міської територіальної громади </t>
  </si>
  <si>
    <t>13551000000</t>
  </si>
  <si>
    <t xml:space="preserve">Бюджет Добросинсько-Магерівської сільської територіальної громади </t>
  </si>
  <si>
    <t>13552000000</t>
  </si>
  <si>
    <t xml:space="preserve">Бюджет Добротвірської селищної територіальної громади </t>
  </si>
  <si>
    <t>13553000000</t>
  </si>
  <si>
    <t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зв"язку з невідповідн</t>
  </si>
  <si>
    <t>Субвенція з місцевого бюджету на утримання об’єктів спільного користування чи ліквідацію негативних наслідків діяльності об’єктів спільного користування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</si>
  <si>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</si>
  <si>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На кінець періоду</t>
  </si>
  <si>
    <t>Інші розрахунки</t>
  </si>
  <si>
    <t>Фінансування за рахунок коштів  державних фондів</t>
  </si>
  <si>
    <t>Одержано позик</t>
  </si>
  <si>
    <t>Погашено позик</t>
  </si>
  <si>
    <t>Управління молоді та спорту</t>
  </si>
  <si>
    <t>Будівництво споруд, установ та закладів фізичної культури і спорту</t>
  </si>
  <si>
    <t>Департамент економічної політики</t>
  </si>
  <si>
    <t>2700000</t>
  </si>
  <si>
    <t>2717340</t>
  </si>
  <si>
    <t>7340</t>
  </si>
  <si>
    <t>Проектування, реставрація та охорона пам'яток архітектури</t>
  </si>
  <si>
    <t>27</t>
  </si>
  <si>
    <t>Орендна плата за водні обʼєкти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</si>
  <si>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 xml:space="preserve">Зміни в додаток 1 до розпорядження начальника обласної військової адміністрації  від 30.11.2022   №651/0/5-22ВА "Про обласний бюджет Львівської області на 2023 рік"                                                                                                                                                                                                                                          "Доходи обласного бюджету на 2023 рік"                               </t>
  </si>
  <si>
    <t xml:space="preserve"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</si>
  <si>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Субвенції  з місцевих бюджетів іншим місцевим бюджетам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</si>
  <si>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</si>
  <si>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</si>
  <si>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Субвенція з державного бюджету на відзначення 750-ої річниці м.Львова</t>
  </si>
  <si>
    <t>Кошти, одержані із загального фонду бюджету до бюджету розвитку (спеціального фонду)</t>
  </si>
  <si>
    <t>у т. ч.:
- з міського бюджету м. Львова на реалізацію програми заходів для налагодження системи поводження з твердими побутовими відходами у м. Львові на 2017-2019 роки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</si>
  <si>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</si>
  <si>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Доходи від операцій з кредитування та надання гарантій</t>
  </si>
  <si>
    <t>Податок на прибуток страхових організацій, включаючи філіали аналогічних організацій, розташованих на території України</t>
  </si>
  <si>
    <t>Податок на прибуток організацій і підприємств споживчої кооперації, кооперативів та громадських обʼєднань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</si>
  <si>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</si>
  <si>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Авансові внески з податку на прибуток підприємств та фінансових установ комунальної власності</t>
  </si>
  <si>
    <t>Надходження бюджетних установ від додаткової (господарської) діяльності</t>
  </si>
  <si>
    <t>Код ТКВКМБ 9110</t>
  </si>
  <si>
    <t>Освітня субвенція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</si>
  <si>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</si>
  <si>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«Поліпшення охорони здоров'я на службі у людей»</t>
  </si>
  <si>
    <t>Субвенція з державного бюджету місцевим бюджетам на створення мережі соціальних служб підтримки осіб, які постраждали від домашнього насильства та насильства за ознакою статі</t>
  </si>
  <si>
    <t>Субвенція з місцевого бюджету на співфінансування інвестиційних проектів</t>
  </si>
  <si>
    <t>Код КДБ 41053700</t>
  </si>
  <si>
    <t>Фінансування за рахунок зміни залишків коштів  бюджетів</t>
  </si>
  <si>
    <t>Зміни обсягів товарно-матеріальних цінностей</t>
  </si>
  <si>
    <t>грн.</t>
  </si>
  <si>
    <t>Позики, одержані з державних фондів</t>
  </si>
  <si>
    <t>Субвенція з державного бюджету місцевим бюджетам на будівництво газопроводів-відводів та газифікацію населених пунктів, у першу чергу сільських</t>
  </si>
  <si>
    <t>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</t>
  </si>
  <si>
    <t xml:space="preserve">Разом  коштів,  отриманих  з усіх джерел фінансування бюджету за типом кредитора </t>
  </si>
  <si>
    <t>Бюджет Мостиської міської територіальної громади</t>
  </si>
  <si>
    <t>13518000000</t>
  </si>
  <si>
    <t>Бюджет Судововишнянської міської територіальної громади</t>
  </si>
  <si>
    <t>13520000000</t>
  </si>
  <si>
    <t>Бюджет Давидівської сільської територіальної громади</t>
  </si>
  <si>
    <t>13521000000</t>
  </si>
  <si>
    <t xml:space="preserve">Бюджет Оброшинської сільської територіальної громади 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</si>
  <si>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</si>
  <si>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</si>
  <si>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</si>
  <si>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</si>
  <si>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</si>
  <si>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 xml:space="preserve">Бюджет Поморянської селищної територіальної громади </t>
  </si>
  <si>
    <t>13573000000</t>
  </si>
  <si>
    <t>Бюджет Пустомитівської міської територіальної громади</t>
  </si>
  <si>
    <t>13574000000</t>
  </si>
  <si>
    <t xml:space="preserve">Бюджет Рава-Руської міської територіальної громади </t>
  </si>
  <si>
    <t>13575000000</t>
  </si>
  <si>
    <t>Плата за користування надрами в цілях, не пов'язаних з видобуванням корисних копалин 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</si>
  <si>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</t>
  </si>
  <si>
    <t>реалізацію Програми реалізації пріоритетних інфрастуктурних проєктів у Львівській області</t>
  </si>
  <si>
    <t>реалізацію Регіональної програми забезпечення житлом дітей-сиріт, дітей, позбавлених батьківського піклування, та осіб з їх числа у Львівській області на 2021-2025 роки</t>
  </si>
  <si>
    <t>Реверсна дотація</t>
  </si>
  <si>
    <t>Податок на доходи фізичних осіб від отриманого платником доходу внаслідок прийняття ним у спадщину майна, коштів, майнових чи немайнових прав</t>
  </si>
  <si>
    <t>Податок на доходи фізичних осіб-шахтарів</t>
  </si>
  <si>
    <t>Фіксований податок на доходи фізичних осіб від зайняття підприємницькою діяльністю </t>
  </si>
  <si>
    <t>Податок на прибуток підприємств</t>
  </si>
  <si>
    <t>Податок на прибуток підприємств і організацій, що перебувають у державній   власності   (для   платників,   що   сплачують   податок   за місцезнаходженням у м. Києві)</t>
  </si>
  <si>
    <t>X</t>
  </si>
  <si>
    <t>Податок на прибуток підприємств, створених за участю іноземних інвесторів</t>
  </si>
  <si>
    <t>Податок на прибуток іноземних юридичних осіб</t>
  </si>
  <si>
    <t>Податок на прибуток банківських організацій, включаючи філіали аналогічних організацій, розташованих на території України</t>
  </si>
  <si>
    <t>Повернення коштів з депозитів або пред"явлення цінних паперів</t>
  </si>
  <si>
    <t>Кошти, що передаються iз загального фонду бюджету до бюджету розвитку (спецiального фонду) </t>
  </si>
  <si>
    <t>Екологічний податок, який справляеться за викиди в атмосферне повітря забруднюючих речовин стаціонарними джерелами забруднення (за винятком викидів в атмосферне повтря двоокису вуглецю)</t>
  </si>
  <si>
    <t>Надходження від скидів забруднюючих речовин безпосередньо у водні об'єкти</t>
  </si>
  <si>
    <t>Субвенція з державного бюджету для забезпечення спеціальним обладнанням навчальних закладів для дітей, які потребують корекції фізичного та (або) розумового розвитку</t>
  </si>
  <si>
    <t>Субвенція з державного бюджету на здійснення заходів по передачі житлового фонду та об"єктів соціально-культурної сфери Міністерства оборони України у комунальну власність</t>
  </si>
  <si>
    <t>Субвенція з державного бюджету місцевим бюджетам на придбання шкільних автобусів для перевезення дітей, що проживають у сільській місцевості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</si>
  <si>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</si>
  <si>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</si>
  <si>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</si>
  <si>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Разом  коштів,  отриманих  з усіх джерел фінансування бюджету за типом боргового зобов'язання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</si>
  <si>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</si>
  <si>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Субвенція з місцевого бюджету на створення мережі спеціалізованих служб підтримки осіб, які постраждали від домашнього насильства та/або насильства за ознакою статі за рахунок відповідної субвенції з державного бюджету</t>
  </si>
  <si>
    <t>(код бюджету)</t>
  </si>
  <si>
    <t>Плата за користування надрами місцевого значення </t>
  </si>
  <si>
    <t>Податок на прибуток приватних підприємств, який сплачують інші платники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</si>
  <si>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</si>
  <si>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</si>
  <si>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13514000000</t>
  </si>
  <si>
    <t>Бюджет Тростянецької сільської територіальної громади</t>
  </si>
  <si>
    <t>13516000000</t>
  </si>
  <si>
    <t>Бюджет Ходорівської міської територіальної громади</t>
  </si>
  <si>
    <t>13517000000</t>
  </si>
  <si>
    <t>Додаток 5</t>
  </si>
  <si>
    <t>Фінансування за рахунок залишків коштів на рахунках бюджетних установ</t>
  </si>
  <si>
    <t>На початок періоду</t>
  </si>
  <si>
    <t>Розміщення коштів на депозитах або придбання цінних паперів</t>
  </si>
  <si>
    <t xml:space="preserve">Керівник секретаріату </t>
  </si>
  <si>
    <t>Бюджет Бродівської міської територіальної громади</t>
  </si>
  <si>
    <t>13546000000</t>
  </si>
  <si>
    <t xml:space="preserve">Бюджет Буської міської територіальної громади </t>
  </si>
  <si>
    <t>Різниця між вартісною оцінкою вищезазначених статей і ціною нового випуску зобов'язань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</si>
  <si>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</si>
  <si>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</si>
  <si>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Фінансування за рахунок позик банківських установ</t>
  </si>
  <si>
    <t>Позики, не віднесені до інших категорій</t>
  </si>
  <si>
    <t>№ з/п</t>
  </si>
  <si>
    <t>Код бюджету</t>
  </si>
  <si>
    <t>Найменування бюджетів</t>
  </si>
  <si>
    <t>Трансферти іншим бюджетам за cпеціальним фондом</t>
  </si>
  <si>
    <t>Дотація з місцевого бюджету на</t>
  </si>
  <si>
    <t>Інша субвенція з місцевого бюджету на:</t>
  </si>
  <si>
    <t xml:space="preserve"> здійснення переданих видатків з утримання закладів освіти та охорони здоров"я за рахунок відповідної додаткової дотації з державного бюджету</t>
  </si>
  <si>
    <t>Зміни обсягів готівкових коштів</t>
  </si>
  <si>
    <t>Додаток 2
до розпорядження начальника
обласної військової адміністрації 
 ____________  №___________</t>
  </si>
  <si>
    <t>Додаток 3
до розпорядження начальника
обласної військової адміністрації 
 ____________  №___________</t>
  </si>
  <si>
    <t>07</t>
  </si>
  <si>
    <t>Додаток 4
до розпорядження начальника
обласної військової адміністрації 
 ____________  №___________</t>
  </si>
  <si>
    <t>Додаток 5
до розпорядження начальника
обласної військової адміністрації 
 ____________  №___________</t>
  </si>
  <si>
    <t xml:space="preserve">Бюджет Трускавецької міської територіальної громади </t>
  </si>
  <si>
    <t>13585000000</t>
  </si>
  <si>
    <t>Відсотки  за користування позиками,  які  надавалися  з  місцевих бюджетів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</si>
  <si>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</si>
  <si>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Cубвенція з державного бюджету місцевим бюджетам на розвиток системи екстреної медичної допомоги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</si>
  <si>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</t>
  </si>
  <si>
    <t>Субвенція з державного бюджету місцевим бюджетам на придбання ангіографічного обладнання</t>
  </si>
  <si>
    <t>Усього</t>
  </si>
  <si>
    <t xml:space="preserve">з них: </t>
  </si>
  <si>
    <t>Інше внутрішнє фінансування</t>
  </si>
  <si>
    <t>Позики інших фінансових установ</t>
  </si>
  <si>
    <t>оплата праці</t>
  </si>
  <si>
    <t>Позикинефінансових державних підприємств</t>
  </si>
  <si>
    <t>Субвенція з місцевого бюджету на виконання інвестиційних проектів,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</si>
  <si>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</si>
  <si>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</si>
  <si>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 xml:space="preserve">Субвенція з державного бюджету місцевим бюджетам на фінансування Програм-переможців Всеукраїнського конкурсу проектів та програм розвитку місцевого самоврядування </t>
  </si>
  <si>
    <t>Субвенція з державного бюджету місцевим бюджетам на погашення заборгованості з різниці в тарифах на теплову енергію, що вироблялася, транспортувалася та постачалася населенню, яка виникла в зв'язку з невідповідністю фактичної вартості теплової енергії тар</t>
  </si>
  <si>
    <t>Субвенція з державного бюджету місцевим бюджетам на надання центрами соціальних служб для сім"ї, дітей та молоді, соціальних послуг ін"єкційним споживачам наркотиків та членам їх сімей</t>
  </si>
  <si>
    <t xml:space="preserve"> Субвенція з державного бюджету місцевим бюджетам на будівництво, реконструкцію, ремонт автомобільних доріг комунальної власності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</si>
  <si>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</si>
  <si>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</si>
  <si>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</si>
  <si>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</si>
  <si>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Повернення коштів з депозитів або пред'явлення цінних паперів</t>
  </si>
  <si>
    <t>Запозичення</t>
  </si>
  <si>
    <t>реалізаціяю регіональної програми забезпечення житлом дітей-сиріт, дітей, позбавлених батьківського піклування та осіб з їх числа у Львівській області на 2018-2020 роки</t>
  </si>
  <si>
    <t>реалізацію Комплексної програми соціальної підтримки окремих категорій громадян Львівської області на 2021-2025 роки</t>
  </si>
  <si>
    <t>реалізацію програми підвищення конкурентоспроможності Львівської області на 2021-2025 роки</t>
  </si>
  <si>
    <t>реалізацію регіональної програми забезпечення житлом дітей-сиріт, дітей, позбавлених батьківського піклування та осіб з їх числа у Львівській області на 2021-2025 роки</t>
  </si>
  <si>
    <t>реалізацію регіональної програми розвитку містобудівного кадастру та просторового планування на 2021-2025 роки</t>
  </si>
  <si>
    <t>реалізацію Комплексної програми підтримки та розвитку сільського господарства у Львівській області на 2021-2025 роки</t>
  </si>
  <si>
    <t>Код ТКВКМБ 9130</t>
  </si>
  <si>
    <t>Код ТКВКМБ 9160</t>
  </si>
  <si>
    <t>Одержано</t>
  </si>
  <si>
    <t>Повернено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</si>
  <si>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</si>
  <si>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 комунальні послуги та енергоносії</t>
  </si>
  <si>
    <t>Усього видатків</t>
  </si>
  <si>
    <t>грн</t>
  </si>
  <si>
    <t>Надходження для фінансового забезпечення реалізації заходів, визначених пунктом 33 розділу VІ "Прикінцеві та перехідні положення" Бюджетного кодексу України</t>
  </si>
  <si>
    <t>Кошти, отримані місцевими бюджетами з державного бюджету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</si>
  <si>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</si>
  <si>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</si>
  <si>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</si>
  <si>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</si>
  <si>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</si>
  <si>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 xml:space="preserve"> Зміни обсягів депозитів і цінних паперів, що використовуються для управління ліквідністю</t>
  </si>
  <si>
    <t>Спеціальний фонд</t>
  </si>
  <si>
    <t>Внутрішнє фінансування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</si>
  <si>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</si>
  <si>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</si>
  <si>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</si>
  <si>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виграшів або призів, отриманих внаслідок проведення конкурсів та інших розіграшів, виграшів в азартні ігри</t>
  </si>
  <si>
    <t>Надходження сум реструктурованої заборгованості зі сплати податку на доходи фізичних осіб</t>
  </si>
  <si>
    <t>Код КДБ 41033000</t>
  </si>
  <si>
    <t>Код КДБ 41035600</t>
  </si>
  <si>
    <t>Код КДБ 41033900</t>
  </si>
  <si>
    <t>Фінансування за борговими операціями</t>
  </si>
  <si>
    <t>Авансові внески з податку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</si>
  <si>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Зміни в додаток 3 до розпорядження  начальника обласної військової адміністрації  від 30.11.2022   №651/0/5-22ВА"Про обласний бюджет Львівської області на 2023 рік"</t>
  </si>
  <si>
    <t>Зміни в додаток 5 до розпорядження  начальника обласної військової адміністрації  від 30.11.2022   №651/0/5-22ВА "Про обласний бюджет Львівської області на 2023 рік"   "Міжбюджетні трансферти обласного бюджету на 2023 рік"</t>
  </si>
  <si>
    <t>Трансферти з інших бюджетів до:</t>
  </si>
  <si>
    <t>загального фонду бюджету</t>
  </si>
  <si>
    <t>спеціального фонду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</si>
  <si>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</si>
  <si>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Надходження    дивідендів,    нарахованих    на    акції    (частки,    паї) господарських товариств, що є у власності відповідної територіальної громади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</si>
  <si>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</si>
  <si>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</si>
  <si>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державного бюджету обласному бюджету Львівської області на погашення кредиторської заборгованості, що утворилась за придбане у 2012 році медичне обладнання (мамогрфічне, рентгенологічне та апарати ультразвукової діагностики) вітчизняного виробництва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</si>
  <si>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</si>
  <si>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 що перебуває в комунальній власності</t>
  </si>
  <si>
    <t>Плата за надані в оренду ставки, що знаходяться в басейнах річок загальнодержавного значення</t>
  </si>
  <si>
    <t>Державне мито</t>
  </si>
  <si>
    <t>Надходження від штрафів та фінансових санкцій</t>
  </si>
  <si>
    <t xml:space="preserve">Бюджет Дрогобицької міської територіальної громади </t>
  </si>
  <si>
    <t>13554000000</t>
  </si>
  <si>
    <t xml:space="preserve">Бюджет Жидачівської міської територіальної громади </t>
  </si>
  <si>
    <t>13555000000</t>
  </si>
  <si>
    <t xml:space="preserve">Бюджет Жовківської міської територіальної громади </t>
  </si>
  <si>
    <t>13556000000</t>
  </si>
  <si>
    <t xml:space="preserve">Бюджет Журавненської селищної територіальної громади </t>
  </si>
  <si>
    <t>13557000000</t>
  </si>
  <si>
    <t xml:space="preserve">Бюджет Золочівської міської територіальної громади 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</si>
  <si>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</si>
  <si>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</si>
  <si>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</si>
  <si>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</si>
  <si>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</si>
  <si>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 xml:space="preserve">Бюджет Комарнівської міської територіальної громади </t>
  </si>
  <si>
    <t>13561000000</t>
  </si>
  <si>
    <t xml:space="preserve">Бюджет Красненської селищної територіальної громади </t>
  </si>
  <si>
    <t>13562000000</t>
  </si>
  <si>
    <t xml:space="preserve">Бюджет Куликівської селищної територіальної громади </t>
  </si>
  <si>
    <t>13563000000</t>
  </si>
  <si>
    <t>Бюджет Львівської міської територіальної громади</t>
  </si>
  <si>
    <t>13564000000</t>
  </si>
  <si>
    <t xml:space="preserve">Бюджет Миколаївської міської територіальної громади 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</si>
  <si>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</si>
  <si>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</si>
  <si>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</si>
  <si>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</si>
  <si>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</si>
  <si>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</si>
  <si>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</si>
  <si>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</si>
  <si>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</si>
  <si>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</si>
  <si>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</si>
  <si>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</si>
  <si>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Авансові внески з податку на прибуток банківських організацій, включаючи філіали аналогічних організацій, розташованих на території України</t>
  </si>
  <si>
    <t>Авансові внески з податку на прибуток страхових організацій, включаючи філіали аналогічних організацій, розташованих на території України</t>
  </si>
  <si>
    <t>Авансові внески з податку на прибуток приватних підприємств</t>
  </si>
  <si>
    <t>Плата за ліцензії на право роздрібної торгівлі пальним</t>
  </si>
  <si>
    <t>Плата за ліцензії на право зберігання пального</t>
  </si>
  <si>
    <t>Плата  за  торговий  патент   на даеякі  види підприємницької діяльності</t>
  </si>
  <si>
    <t xml:space="preserve">Інші податки                                                                                                    </t>
  </si>
  <si>
    <t>Місцеві податки і збори</t>
  </si>
  <si>
    <t>Фіксований сільськогосподарський податок</t>
  </si>
  <si>
    <t>Єдиний податок для суб'єктів малого підприємництва</t>
  </si>
  <si>
    <t>Дивіденди, нараховані на акції (частки, паї) господарських товариств, що є у власності відповідної територіальної громади</t>
  </si>
  <si>
    <t>Надходження від грошово-речових лотерей</t>
  </si>
  <si>
    <t>Надходження від розміщення в установах банків тимчасово вільних залишків бюджетних коштів</t>
  </si>
  <si>
    <t>Плата за утримання дітей у школах-інтернатах</t>
  </si>
  <si>
    <t>х</t>
  </si>
  <si>
    <t>Зміна обсягів цінних паперів нефінансових державних підприємств, що використовуються для управління ліквідністю</t>
  </si>
  <si>
    <t>Різниця між вартісною оцінкою вищезазначених статей і ціною при погашенні зобов'язань</t>
  </si>
  <si>
    <t>Субвенція з державного бюджету місцевим бюджетам на оснащення сільських амбулаторій та фельдшерсько-акушерських пунктів, придбання автомобілів швидкої медичної допомоги для сільських закладів охорони здоров"я</t>
  </si>
  <si>
    <t>Податки на власність</t>
  </si>
  <si>
    <t>Податок з власників транспортних засобів та інших самохідних машин і механізмів</t>
  </si>
  <si>
    <t>Податок з власників наземних транспортних засобів та інших самохідних машин і механізмів (юридичних осіб)</t>
  </si>
  <si>
    <t>Податок з власників наземних транспортних засобів та інших самохідних машин і механізмів (з громадян)</t>
  </si>
  <si>
    <t>Податок з власників водних транспортних засобів</t>
  </si>
  <si>
    <t>Збір за першу реєстрацію транспортного засобу</t>
  </si>
  <si>
    <t>Збір за першу реєстрацію колісних транспортних засобів (юридичних осіб)</t>
  </si>
  <si>
    <t>Збір за першу реєстрацію колісних транспортних засобів (фізичних осіб)</t>
  </si>
  <si>
    <t>Збір за першу реєстрацію суден (фізичних осіб)</t>
  </si>
  <si>
    <t>Збір за першу реєстрацію літаків і вертольотів (юридичних осіб)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</si>
  <si>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</si>
  <si>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</si>
  <si>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</si>
  <si>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води</t>
  </si>
  <si>
    <t>Рентна плата за спеціальне використання води (крім рентної плати за спеціальне використання води водних об҆єктів місцевого значення)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</si>
  <si>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</si>
  <si>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</si>
  <si>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</si>
  <si>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</si>
  <si>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</si>
  <si>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Фінансування бюджету за типом боргового зобов'язання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</si>
  <si>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</si>
  <si>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</si>
  <si>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Податок на доходи фізичних осіб - військовослужбовців та осіб рядового і начальницького складу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</si>
  <si>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</si>
  <si>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Субвенція з державного бюджету місцевим бюджетам на збереження історичної забудови міст, об"єктів історико-культурної спадщини, впорядкування історичних населених місць України</t>
  </si>
  <si>
    <t>Субвенція з державного бюджету місцевим бюджетам на соціально-економічний розвиток регіонів, виконання заходів з упередження аварій  та запобігання техногенням катастрофам у житлово-комунальному господарстві та на інших  аварійних об"єктах комунальної вла</t>
  </si>
  <si>
    <t>Субвенція з державного бюджету місцевим бюджетам  на здійснення заходів щодо соціально-економічного розвитку регіонів за напрямом, які закріплені за Міністерством регіонального розвитку та будівництва  України</t>
  </si>
  <si>
    <t>Субвенція з державного бюджету місцевим бюджтам на придбання ангіографічного обладнання</t>
  </si>
  <si>
    <t>реалізацію Комплексної програми підвищення енергоефективності, енергозбереження та розвитку відновлювальної енергетики у Львівській області на 2021-2025 роки</t>
  </si>
  <si>
    <t>реалізацію програми підвищення конкурентоспромож-ності Львівської області на 2021-2025 роки</t>
  </si>
  <si>
    <t>Код ТКВКМБ 9210</t>
  </si>
  <si>
    <t>Код ТКВКМБ 9270</t>
  </si>
  <si>
    <t>Код ТКВКМБ 9310</t>
  </si>
  <si>
    <t>Код ТКВКМБ 9330</t>
  </si>
  <si>
    <t>Код ТКВКМБ 9710</t>
  </si>
  <si>
    <t>Код ТКВКМБ 9730</t>
  </si>
  <si>
    <t>Код ТКВКМБ 9770</t>
  </si>
  <si>
    <t>Код ТКВКМБ 9800</t>
  </si>
  <si>
    <t>Код ТКВКМБ 9720</t>
  </si>
  <si>
    <t>13502000000</t>
  </si>
  <si>
    <t>Бюджет Бісковицької сільської територіальної громади</t>
  </si>
  <si>
    <t>13505000000</t>
  </si>
  <si>
    <t xml:space="preserve">Бюджет Гніздичівської селищної територіальної громади </t>
  </si>
  <si>
    <t>13508000000</t>
  </si>
  <si>
    <t>Бюджет Заболотцівської сільської територіальної громади</t>
  </si>
  <si>
    <t>13511000000</t>
  </si>
  <si>
    <t>Загальний фонд</t>
  </si>
  <si>
    <t>Керуючий справами обласної ради</t>
  </si>
  <si>
    <t>Додаткова дотація з державного бюджету на забезпечення видатків на оплату праці працівників бюджетних установ у зв"язку із підвищенням розміру мініммальної заробітної плати, виплату стипендій і допомоги учням та студентам  навчальних закладів</t>
  </si>
  <si>
    <t>Стабілізаційна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</si>
  <si>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здоров"я</t>
  </si>
  <si>
    <t>Додаткова дотація з державного бюджету місцевим бюджетам на забезпечення виплат, пов’язаних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</si>
  <si>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Додаткова дотація з державного бюджету місцевим бюджетам на поліпшення умов оплати праці медичних працівників, які надають медичну допомогу хворим на заразну та активну форми туберкульозу</t>
  </si>
  <si>
    <t>Код ТКВКМБ 9380</t>
  </si>
  <si>
    <t xml:space="preserve">Разом  коштів, отриманих  з усіх джерел фінансування бюджету за типом кредитора </t>
  </si>
  <si>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</si>
  <si>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</si>
  <si>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</si>
  <si>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13587000000</t>
  </si>
  <si>
    <t>проведення розрахунків протягом опалювального періоду за енергоносії та комунальні послуги,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</si>
  <si>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природничо-математичних і технологічних дисциплін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</si>
  <si>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</si>
  <si>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</si>
  <si>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забезпечення харчування (сніданками) учнів 5-11 класів загальноосвітніх навчальних закладів</t>
  </si>
  <si>
    <t>від ____________ №_________</t>
  </si>
  <si>
    <t>Бюджет Жовтанецької сільської територіальної громади</t>
  </si>
  <si>
    <t>13522000000</t>
  </si>
  <si>
    <t xml:space="preserve">Бюджет Шегинівської сільської територіальної громади </t>
  </si>
  <si>
    <t>13523000000</t>
  </si>
  <si>
    <t>Бюджет Великолюбінської селищної територіальної громади</t>
  </si>
  <si>
    <t>13525000000</t>
  </si>
  <si>
    <t>Бюджет Розвадівської сільської територіальної громади</t>
  </si>
  <si>
    <t>13527000000</t>
  </si>
  <si>
    <t>Бюджет Підберізцівської сільської територіальної громади</t>
  </si>
  <si>
    <t>13528000000</t>
  </si>
  <si>
    <t>Бюджет Солонківської сільської територіальної громади</t>
  </si>
  <si>
    <t>13529000000</t>
  </si>
  <si>
    <t>Бюджет Щирецької селищної територіальної громади</t>
  </si>
  <si>
    <t>13530000000</t>
  </si>
  <si>
    <t>Бюджет Рудківської міської територіальної громади</t>
  </si>
  <si>
    <t>13531000000</t>
  </si>
  <si>
    <t>Бюджет Славської селищної територіальної громади</t>
  </si>
  <si>
    <t>13532000000</t>
  </si>
  <si>
    <t>Бюджет Великомостівської міської територіальної громади</t>
  </si>
  <si>
    <t>13534000000</t>
  </si>
  <si>
    <t>Бюджет Кам’янка-Бузької міської територіальної громади</t>
  </si>
  <si>
    <t>13535000000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</si>
  <si>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</si>
  <si>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</si>
  <si>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</si>
  <si>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</si>
  <si>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</si>
  <si>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Позики нефінансового приватного сектора</t>
  </si>
  <si>
    <t>Податок з доходів фізичних осіб - працівників закордонних дипломатичних установ України з фонду оплати праці в національній валюті</t>
  </si>
  <si>
    <t>Податок на доходи фізичних осіб від інших видів діяльності</t>
  </si>
  <si>
    <t>ё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</si>
  <si>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розміщення на них інших обʼєктів нерухомого майна, що перебувають у приватній власності фізичних або юридичних осіб</t>
  </si>
  <si>
    <t>Субвенція з державного бюджету місцевим бюджетам на придбання вагонів для комунального електротранспорту (тролейбусів і трамваїв)</t>
  </si>
  <si>
    <t>Податок на доходи фізичних осіб від продажу нерухомого майна та надання нерухомості в оренду (суборенду), житловий найм (піднайм)</t>
  </si>
  <si>
    <t>Податок на доходи фізичних осіб від продажу рухомого майна та надання рухомого майна в оренду (суборенду)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</si>
  <si>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</si>
  <si>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</si>
  <si>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</si>
  <si>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</si>
  <si>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13577000000</t>
  </si>
  <si>
    <t>Бюджет Сколівської міської територіальної громади</t>
  </si>
  <si>
    <t>13578000000</t>
  </si>
  <si>
    <t>Бюджет Сокальської міської територіальної громади</t>
  </si>
  <si>
    <t>13579000000</t>
  </si>
  <si>
    <t xml:space="preserve">Бюджет Сокільницької сільської територіальної громади 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</si>
  <si>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</si>
  <si>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</si>
  <si>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</si>
  <si>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</si>
  <si>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</si>
  <si>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</si>
  <si>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13583000000</t>
  </si>
  <si>
    <t xml:space="preserve">Бюджет Східницької селищної територіальної громади </t>
  </si>
  <si>
    <t>13584000000</t>
  </si>
  <si>
    <t>Додаток 4</t>
  </si>
  <si>
    <t>Субвенція з місцевого бюджету на здійснення переданих видатків у сфері освіти за рахунок коштів освітньої субвенції  (оплата праці директорам та педпрацівникам приватних шкіл)</t>
  </si>
  <si>
    <t>Субвенція з місцевого бюджету на здійснення переданих видатків у сфері освіти за рахунок коштів освітньої субвенції  (оплата праці директорам та педпрацівникам інклюзивно-ресурсних центрів)</t>
  </si>
  <si>
    <t>у т.ч. бюджет розвитку</t>
  </si>
  <si>
    <t>Євген Захаревич</t>
  </si>
  <si>
    <t>Позики, надані постачальниками</t>
  </si>
  <si>
    <t xml:space="preserve">  реалізацію Комплексної програми "Безпечна Львівщина" на 2021-2025 роки</t>
  </si>
  <si>
    <t>реалізацію Комплексної програми розвитку сільського господарства у Львівській облсті на 2021-2025 роки</t>
  </si>
  <si>
    <t xml:space="preserve">реалізацію Комплексної програми підтримки сільського господарства у Львівській облсті в період воєнного стану </t>
  </si>
  <si>
    <t>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здоров"я, що надають первинну медичну допомогу, у непілотних регіонах</t>
  </si>
  <si>
    <t>Додаткова дотація з державного бюджету на покращення надання соціальних послуг найуразливішим верствам населення</t>
  </si>
  <si>
    <t>Додаткова дотація з державного бюджету на оплату праці працівників бюджетних установ</t>
  </si>
  <si>
    <t>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</t>
  </si>
  <si>
    <t>Додаткова дотація з державного бюджету на підвищення рівня матеріального забезпечення інвалідів І чи ІІ групи внаслідок психічного розладу</t>
  </si>
  <si>
    <t>Субвенції з державного бюджету місцевим бюджетам - всього:</t>
  </si>
  <si>
    <t>Субвенція з державного бюджету  на розвиток інфраструктури регіонів</t>
  </si>
  <si>
    <t xml:space="preserve">Субвенції з інших областей на утримання об"єктів спільного користування чи ліквідацію негативних наслідків діяльності об"єктів спільного користування </t>
  </si>
  <si>
    <t xml:space="preserve">Субвенція з інших бюджетів на виконання інвестиційних проектів </t>
  </si>
  <si>
    <t xml:space="preserve">Субвенція з державного бюджету місцевим бюджетам на будівництво і придбання житла війсковослужбовцям та особам рядового і начальницького складу, звільненим у запас або відставку за станом здоров"я, віком, вислугу років та у зв"язку зі скороченням штатів, </t>
  </si>
  <si>
    <t xml:space="preserve">Зміни в додаток 2 до розпорядження  начальника обласної військової адміністрації  від 30.11.2022   №651/0/5-22ВА "Про обласний бюджет Львівської області на 2023 рік" "Фінансування  обласного бюджету на 2023 рік"                                </t>
  </si>
  <si>
    <t>Субвенція з державного бюджету місцевим бюджетам на облаштування закладів, які надають соціальні послуги дітям та молоді</t>
  </si>
  <si>
    <t>Субвенція з державного бюджету на інформатизацію та комп"ютеризацію загальноосвітніх навчальних закладів та забезпечення їх сучасними  технічними засобами навчання з природничо-математичних і технічних дисциплін</t>
  </si>
  <si>
    <t>Позики, надані органами управління іноземних держав</t>
  </si>
  <si>
    <t>Позики, надані іноземними комерційними банками</t>
  </si>
  <si>
    <t>Надходження від сплати збору за забруднення навколишнього природного середовища фізичними особами </t>
  </si>
  <si>
    <t xml:space="preserve">Цільові фонди, утворені органами    місцевого    самоврядування    </t>
  </si>
  <si>
    <t>Відрахування 10 відсотків вартості питної води суб"єктам підприємницької діяльності, які здійснюють реалізацію питної води через системи централізованого постачання з відхиленням від вимог діючих стандартів</t>
  </si>
  <si>
    <t>Обсяг доходів загального фонду, що враховуються при визначенні міжбюджетних трансфертів, - всього</t>
  </si>
  <si>
    <t>Департамент охорони здоров'я</t>
  </si>
  <si>
    <t>0700000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</si>
</sst>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162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Arial Cyr"/>
      <charset val="204"/>
    </font>
    <font>
      <b/>
      <sz val="14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3.5"/>
      <name val="Times New Roman Cyr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i/>
      <sz val="12"/>
      <name val="Times New Roman"/>
      <family val="1"/>
      <charset val="204"/>
    </font>
    <font>
      <sz val="9"/>
      <name val="Times New Roman CYR"/>
      <charset val="204"/>
    </font>
    <font>
      <sz val="1"/>
      <color indexed="8"/>
      <name val="Courier"/>
    </font>
    <font>
      <sz val="12"/>
      <color indexed="9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2"/>
      <color indexed="55"/>
      <name val="Times New Roman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</font>
    <font>
      <sz val="13.5"/>
      <name val="Times New Roman Cyr"/>
      <charset val="204"/>
    </font>
    <font>
      <sz val="10"/>
      <name val="Arial"/>
      <family val="2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 Cyr"/>
      <charset val="204"/>
    </font>
    <font>
      <sz val="22"/>
      <name val="Arial Cyr"/>
      <charset val="204"/>
    </font>
    <font>
      <sz val="18"/>
      <name val="Times New Roman"/>
      <family val="1"/>
      <charset val="204"/>
    </font>
    <font>
      <sz val="18"/>
      <name val="Times New Roman CYR"/>
      <charset val="204"/>
    </font>
    <font>
      <sz val="9"/>
      <name val="Arial Cyr"/>
      <charset val="204"/>
    </font>
    <font>
      <sz val="14"/>
      <name val="Arial Cyr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10"/>
      <color indexed="57"/>
      <name val="Arial Cyr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0"/>
      <color indexed="22"/>
      <name val="Arial Cyr"/>
      <charset val="204"/>
    </font>
    <font>
      <sz val="11"/>
      <color indexed="22"/>
      <name val="Times New Roman"/>
      <family val="1"/>
      <charset val="204"/>
    </font>
    <font>
      <sz val="10"/>
      <color indexed="22"/>
      <name val="Times New Roman CYR"/>
      <family val="1"/>
      <charset val="204"/>
    </font>
    <font>
      <sz val="14"/>
      <name val="Times New Roman"/>
      <family val="1"/>
    </font>
    <font>
      <b/>
      <sz val="16"/>
      <name val="Times New Roman Cyr"/>
      <charset val="204"/>
    </font>
    <font>
      <sz val="16"/>
      <name val="Times New Roman Cyr"/>
      <charset val="204"/>
    </font>
    <font>
      <b/>
      <sz val="16"/>
      <color indexed="55"/>
      <name val="Times New Roman"/>
      <family val="1"/>
      <charset val="204"/>
    </font>
    <font>
      <sz val="18"/>
      <name val="Times New Roman Cyr"/>
      <family val="1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Arial Cyr"/>
      <charset val="204"/>
    </font>
    <font>
      <sz val="20"/>
      <color indexed="55"/>
      <name val="Times New Roman"/>
      <family val="1"/>
      <charset val="204"/>
    </font>
    <font>
      <b/>
      <i/>
      <sz val="12"/>
      <color indexed="55"/>
      <name val="Arial Cyr"/>
      <charset val="204"/>
    </font>
    <font>
      <sz val="1"/>
      <color indexed="8"/>
      <name val="Courier"/>
    </font>
    <font>
      <b/>
      <sz val="14"/>
      <color indexed="55"/>
      <name val="Times New Roman Cyr"/>
      <family val="1"/>
      <charset val="204"/>
    </font>
    <font>
      <b/>
      <sz val="18"/>
      <color indexed="55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Times New Roman"/>
      <family val="1"/>
    </font>
    <font>
      <b/>
      <sz val="14"/>
      <name val="Times New Roman"/>
      <family val="1"/>
    </font>
    <font>
      <sz val="14"/>
      <name val="Times New Roman CYR"/>
      <charset val="204"/>
    </font>
    <font>
      <i/>
      <sz val="14"/>
      <name val="Times New Roman Cyr"/>
      <charset val="204"/>
    </font>
    <font>
      <i/>
      <sz val="14"/>
      <color indexed="9"/>
      <name val="Times New Roman"/>
      <family val="1"/>
      <charset val="204"/>
    </font>
    <font>
      <b/>
      <sz val="8"/>
      <color indexed="57"/>
      <name val="Times New Roman Cyr"/>
      <charset val="204"/>
    </font>
    <font>
      <b/>
      <sz val="10"/>
      <color indexed="57"/>
      <name val="Times New Roman Cyr"/>
      <charset val="204"/>
    </font>
    <font>
      <b/>
      <sz val="10"/>
      <color indexed="9"/>
      <name val="Times New Roman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85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0" fillId="0" borderId="0">
      <protection locked="0"/>
    </xf>
    <xf numFmtId="0" fontId="100" fillId="0" borderId="1">
      <protection locked="0"/>
    </xf>
    <xf numFmtId="0" fontId="109" fillId="0" borderId="0">
      <protection locked="0"/>
    </xf>
    <xf numFmtId="0" fontId="109" fillId="0" borderId="1">
      <protection locked="0"/>
    </xf>
    <xf numFmtId="0" fontId="145" fillId="0" borderId="0">
      <protection locked="0"/>
    </xf>
    <xf numFmtId="0" fontId="145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3" fillId="0" borderId="0">
      <protection locked="0"/>
    </xf>
    <xf numFmtId="0" fontId="103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03" fillId="0" borderId="0">
      <protection locked="0"/>
    </xf>
    <xf numFmtId="0" fontId="103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100" fillId="0" borderId="0">
      <protection locked="0"/>
    </xf>
    <xf numFmtId="0" fontId="100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45" fillId="0" borderId="0">
      <protection locked="0"/>
    </xf>
    <xf numFmtId="0" fontId="145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3" fillId="0" borderId="0">
      <protection locked="0"/>
    </xf>
    <xf numFmtId="0" fontId="10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3" fillId="0" borderId="0">
      <protection locked="0"/>
    </xf>
    <xf numFmtId="0" fontId="103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81" fillId="2" borderId="0" applyNumberFormat="0" applyBorder="0" applyAlignment="0" applyProtection="0"/>
    <xf numFmtId="0" fontId="81" fillId="3" borderId="0" applyNumberFormat="0" applyBorder="0" applyAlignment="0" applyProtection="0"/>
    <xf numFmtId="0" fontId="81" fillId="4" borderId="0" applyNumberFormat="0" applyBorder="0" applyAlignment="0" applyProtection="0"/>
    <xf numFmtId="0" fontId="81" fillId="5" borderId="0" applyNumberFormat="0" applyBorder="0" applyAlignment="0" applyProtection="0"/>
    <xf numFmtId="0" fontId="81" fillId="6" borderId="0" applyNumberFormat="0" applyBorder="0" applyAlignment="0" applyProtection="0"/>
    <xf numFmtId="0" fontId="81" fillId="7" borderId="0" applyNumberFormat="0" applyBorder="0" applyAlignment="0" applyProtection="0"/>
    <xf numFmtId="0" fontId="81" fillId="2" borderId="0" applyNumberFormat="0" applyBorder="0" applyAlignment="0" applyProtection="0"/>
    <xf numFmtId="0" fontId="81" fillId="3" borderId="0" applyNumberFormat="0" applyBorder="0" applyAlignment="0" applyProtection="0"/>
    <xf numFmtId="0" fontId="81" fillId="4" borderId="0" applyNumberFormat="0" applyBorder="0" applyAlignment="0" applyProtection="0"/>
    <xf numFmtId="0" fontId="81" fillId="5" borderId="0" applyNumberFormat="0" applyBorder="0" applyAlignment="0" applyProtection="0"/>
    <xf numFmtId="0" fontId="81" fillId="6" borderId="0" applyNumberFormat="0" applyBorder="0" applyAlignment="0" applyProtection="0"/>
    <xf numFmtId="0" fontId="81" fillId="7" borderId="0" applyNumberFormat="0" applyBorder="0" applyAlignment="0" applyProtection="0"/>
    <xf numFmtId="0" fontId="81" fillId="8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5" borderId="0" applyNumberFormat="0" applyBorder="0" applyAlignment="0" applyProtection="0"/>
    <xf numFmtId="0" fontId="81" fillId="8" borderId="0" applyNumberFormat="0" applyBorder="0" applyAlignment="0" applyProtection="0"/>
    <xf numFmtId="0" fontId="81" fillId="11" borderId="0" applyNumberFormat="0" applyBorder="0" applyAlignment="0" applyProtection="0"/>
    <xf numFmtId="0" fontId="81" fillId="8" borderId="0" applyNumberFormat="0" applyBorder="0" applyAlignment="0" applyProtection="0"/>
    <xf numFmtId="0" fontId="81" fillId="9" borderId="0" applyNumberFormat="0" applyBorder="0" applyAlignment="0" applyProtection="0"/>
    <xf numFmtId="0" fontId="81" fillId="10" borderId="0" applyNumberFormat="0" applyBorder="0" applyAlignment="0" applyProtection="0"/>
    <xf numFmtId="0" fontId="81" fillId="5" borderId="0" applyNumberFormat="0" applyBorder="0" applyAlignment="0" applyProtection="0"/>
    <xf numFmtId="0" fontId="81" fillId="8" borderId="0" applyNumberFormat="0" applyBorder="0" applyAlignment="0" applyProtection="0"/>
    <xf numFmtId="0" fontId="81" fillId="11" borderId="0" applyNumberFormat="0" applyBorder="0" applyAlignment="0" applyProtection="0"/>
    <xf numFmtId="0" fontId="82" fillId="12" borderId="0" applyNumberFormat="0" applyBorder="0" applyAlignment="0" applyProtection="0"/>
    <xf numFmtId="0" fontId="82" fillId="9" borderId="0" applyNumberFormat="0" applyBorder="0" applyAlignment="0" applyProtection="0"/>
    <xf numFmtId="0" fontId="82" fillId="10" borderId="0" applyNumberFormat="0" applyBorder="0" applyAlignment="0" applyProtection="0"/>
    <xf numFmtId="0" fontId="82" fillId="13" borderId="0" applyNumberFormat="0" applyBorder="0" applyAlignment="0" applyProtection="0"/>
    <xf numFmtId="0" fontId="82" fillId="14" borderId="0" applyNumberFormat="0" applyBorder="0" applyAlignment="0" applyProtection="0"/>
    <xf numFmtId="0" fontId="82" fillId="15" borderId="0" applyNumberFormat="0" applyBorder="0" applyAlignment="0" applyProtection="0"/>
    <xf numFmtId="0" fontId="82" fillId="12" borderId="0" applyNumberFormat="0" applyBorder="0" applyAlignment="0" applyProtection="0"/>
    <xf numFmtId="0" fontId="82" fillId="9" borderId="0" applyNumberFormat="0" applyBorder="0" applyAlignment="0" applyProtection="0"/>
    <xf numFmtId="0" fontId="82" fillId="10" borderId="0" applyNumberFormat="0" applyBorder="0" applyAlignment="0" applyProtection="0"/>
    <xf numFmtId="0" fontId="82" fillId="13" borderId="0" applyNumberFormat="0" applyBorder="0" applyAlignment="0" applyProtection="0"/>
    <xf numFmtId="0" fontId="82" fillId="14" borderId="0" applyNumberFormat="0" applyBorder="0" applyAlignment="0" applyProtection="0"/>
    <xf numFmtId="0" fontId="82" fillId="15" borderId="0" applyNumberFormat="0" applyBorder="0" applyAlignment="0" applyProtection="0"/>
    <xf numFmtId="198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93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4" fontId="18" fillId="0" borderId="0" applyFont="0" applyFill="0" applyBorder="0" applyAlignment="0" applyProtection="0"/>
    <xf numFmtId="16" fontId="16" fillId="0" borderId="0"/>
    <xf numFmtId="200" fontId="15" fillId="0" borderId="0" applyFont="0" applyFill="0" applyBorder="0" applyAlignment="0" applyProtection="0"/>
    <xf numFmtId="201" fontId="15" fillId="0" borderId="0" applyFont="0" applyFill="0" applyBorder="0" applyAlignment="0" applyProtection="0"/>
    <xf numFmtId="202" fontId="19" fillId="16" borderId="0"/>
    <xf numFmtId="0" fontId="20" fillId="17" borderId="0"/>
    <xf numFmtId="202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18" fillId="0" borderId="0"/>
    <xf numFmtId="0" fontId="1" fillId="0" borderId="0"/>
    <xf numFmtId="0" fontId="111" fillId="0" borderId="0"/>
    <xf numFmtId="0" fontId="98" fillId="0" borderId="0"/>
    <xf numFmtId="0" fontId="10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96" fontId="15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82" fillId="19" borderId="0" applyNumberFormat="0" applyBorder="0" applyAlignment="0" applyProtection="0"/>
    <xf numFmtId="0" fontId="82" fillId="20" borderId="0" applyNumberFormat="0" applyBorder="0" applyAlignment="0" applyProtection="0"/>
    <xf numFmtId="0" fontId="82" fillId="21" borderId="0" applyNumberFormat="0" applyBorder="0" applyAlignment="0" applyProtection="0"/>
    <xf numFmtId="0" fontId="82" fillId="13" borderId="0" applyNumberFormat="0" applyBorder="0" applyAlignment="0" applyProtection="0"/>
    <xf numFmtId="0" fontId="82" fillId="14" borderId="0" applyNumberFormat="0" applyBorder="0" applyAlignment="0" applyProtection="0"/>
    <xf numFmtId="0" fontId="82" fillId="22" borderId="0" applyNumberFormat="0" applyBorder="0" applyAlignment="0" applyProtection="0"/>
    <xf numFmtId="0" fontId="82" fillId="19" borderId="0" applyNumberFormat="0" applyBorder="0" applyAlignment="0" applyProtection="0"/>
    <xf numFmtId="0" fontId="82" fillId="20" borderId="0" applyNumberFormat="0" applyBorder="0" applyAlignment="0" applyProtection="0"/>
    <xf numFmtId="0" fontId="82" fillId="21" borderId="0" applyNumberFormat="0" applyBorder="0" applyAlignment="0" applyProtection="0"/>
    <xf numFmtId="0" fontId="82" fillId="13" borderId="0" applyNumberFormat="0" applyBorder="0" applyAlignment="0" applyProtection="0"/>
    <xf numFmtId="0" fontId="82" fillId="14" borderId="0" applyNumberFormat="0" applyBorder="0" applyAlignment="0" applyProtection="0"/>
    <xf numFmtId="0" fontId="82" fillId="22" borderId="0" applyNumberFormat="0" applyBorder="0" applyAlignment="0" applyProtection="0"/>
    <xf numFmtId="0" fontId="83" fillId="7" borderId="2" applyNumberFormat="0" applyAlignment="0" applyProtection="0"/>
    <xf numFmtId="0" fontId="83" fillId="7" borderId="2" applyNumberFormat="0" applyAlignment="0" applyProtection="0"/>
    <xf numFmtId="0" fontId="95" fillId="18" borderId="3" applyNumberFormat="0" applyAlignment="0" applyProtection="0"/>
    <xf numFmtId="0" fontId="92" fillId="18" borderId="2" applyNumberFormat="0" applyAlignment="0" applyProtection="0"/>
    <xf numFmtId="0" fontId="84" fillId="4" borderId="0" applyNumberFormat="0" applyBorder="0" applyAlignment="0" applyProtection="0"/>
    <xf numFmtId="0" fontId="85" fillId="0" borderId="4" applyNumberFormat="0" applyFill="0" applyAlignment="0" applyProtection="0"/>
    <xf numFmtId="0" fontId="86" fillId="0" borderId="5" applyNumberFormat="0" applyFill="0" applyAlignment="0" applyProtection="0"/>
    <xf numFmtId="0" fontId="87" fillId="0" borderId="6" applyNumberFormat="0" applyFill="0" applyAlignment="0" applyProtection="0"/>
    <xf numFmtId="0" fontId="87" fillId="0" borderId="0" applyNumberFormat="0" applyFill="0" applyBorder="0" applyAlignment="0" applyProtection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" fillId="0" borderId="0"/>
    <xf numFmtId="0" fontId="1" fillId="0" borderId="0"/>
    <xf numFmtId="0" fontId="1" fillId="0" borderId="0"/>
    <xf numFmtId="0" fontId="9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88" fillId="0" borderId="7" applyNumberFormat="0" applyFill="0" applyAlignment="0" applyProtection="0"/>
    <xf numFmtId="0" fontId="93" fillId="0" borderId="8" applyNumberFormat="0" applyFill="0" applyAlignment="0" applyProtection="0"/>
    <xf numFmtId="0" fontId="89" fillId="23" borderId="9" applyNumberFormat="0" applyAlignment="0" applyProtection="0"/>
    <xf numFmtId="0" fontId="89" fillId="23" borderId="9" applyNumberFormat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24" borderId="0" applyNumberFormat="0" applyBorder="0" applyAlignment="0" applyProtection="0"/>
    <xf numFmtId="0" fontId="91" fillId="24" borderId="0" applyNumberFormat="0" applyBorder="0" applyAlignment="0" applyProtection="0"/>
    <xf numFmtId="0" fontId="92" fillId="18" borderId="2" applyNumberFormat="0" applyAlignment="0" applyProtection="0"/>
    <xf numFmtId="0" fontId="1" fillId="0" borderId="0"/>
    <xf numFmtId="0" fontId="7" fillId="0" borderId="0"/>
    <xf numFmtId="0" fontId="131" fillId="0" borderId="0"/>
    <xf numFmtId="0" fontId="93" fillId="0" borderId="8" applyNumberFormat="0" applyFill="0" applyAlignment="0" applyProtection="0"/>
    <xf numFmtId="0" fontId="94" fillId="3" borderId="0" applyNumberFormat="0" applyBorder="0" applyAlignment="0" applyProtection="0"/>
    <xf numFmtId="0" fontId="94" fillId="3" borderId="0" applyNumberFormat="0" applyBorder="0" applyAlignment="0" applyProtection="0"/>
    <xf numFmtId="0" fontId="97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81" fillId="25" borderId="10" applyNumberFormat="0" applyFont="0" applyAlignment="0" applyProtection="0"/>
    <xf numFmtId="0" fontId="95" fillId="18" borderId="3" applyNumberFormat="0" applyAlignment="0" applyProtection="0"/>
    <xf numFmtId="0" fontId="88" fillId="0" borderId="7" applyNumberFormat="0" applyFill="0" applyAlignment="0" applyProtection="0"/>
    <xf numFmtId="0" fontId="13" fillId="0" borderId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3" fontId="98" fillId="0" borderId="0" applyFont="0" applyFill="0" applyBorder="0" applyAlignment="0" applyProtection="0"/>
    <xf numFmtId="195" fontId="98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84" fillId="4" borderId="0" applyNumberFormat="0" applyBorder="0" applyAlignment="0" applyProtection="0"/>
    <xf numFmtId="0" fontId="11" fillId="0" borderId="0">
      <protection locked="0"/>
    </xf>
    <xf numFmtId="0" fontId="160" fillId="28" borderId="0" applyNumberFormat="0" applyBorder="0" applyAlignment="0" applyProtection="0"/>
    <xf numFmtId="0" fontId="161" fillId="29" borderId="0" applyNumberFormat="0" applyBorder="0" applyAlignment="0" applyProtection="0"/>
  </cellStyleXfs>
  <cellXfs count="861">
    <xf numFmtId="0" fontId="0" fillId="0" borderId="0" xfId="0"/>
    <xf numFmtId="0" fontId="62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3" fillId="26" borderId="0" xfId="0" applyFont="1" applyFill="1" applyAlignment="1">
      <alignment wrapText="1"/>
    </xf>
    <xf numFmtId="0" fontId="3" fillId="26" borderId="0" xfId="0" applyFont="1" applyFill="1" applyAlignment="1"/>
    <xf numFmtId="0" fontId="30" fillId="26" borderId="0" xfId="0" applyFont="1" applyFill="1"/>
    <xf numFmtId="0" fontId="32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27" fillId="26" borderId="0" xfId="0" applyFont="1" applyFill="1" applyAlignment="1">
      <alignment horizontal="center" wrapText="1"/>
    </xf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30" fillId="26" borderId="0" xfId="0" applyFont="1" applyFill="1" applyBorder="1"/>
    <xf numFmtId="0" fontId="29" fillId="26" borderId="0" xfId="0" applyFont="1" applyFill="1"/>
    <xf numFmtId="0" fontId="34" fillId="26" borderId="0" xfId="0" applyFont="1" applyFill="1" applyAlignment="1">
      <alignment horizontal="centerContinuous"/>
    </xf>
    <xf numFmtId="0" fontId="8" fillId="26" borderId="0" xfId="0" applyFont="1" applyFill="1" applyBorder="1"/>
    <xf numFmtId="0" fontId="3" fillId="26" borderId="0" xfId="0" applyFont="1" applyFill="1" applyBorder="1"/>
    <xf numFmtId="190" fontId="28" fillId="26" borderId="0" xfId="0" applyNumberFormat="1" applyFont="1" applyFill="1" applyBorder="1"/>
    <xf numFmtId="0" fontId="37" fillId="26" borderId="0" xfId="0" applyFont="1" applyFill="1"/>
    <xf numFmtId="0" fontId="9" fillId="26" borderId="0" xfId="0" applyFont="1" applyFill="1"/>
    <xf numFmtId="0" fontId="41" fillId="26" borderId="0" xfId="0" applyFont="1" applyFill="1" applyBorder="1"/>
    <xf numFmtId="0" fontId="41" fillId="26" borderId="0" xfId="0" applyFont="1" applyFill="1"/>
    <xf numFmtId="0" fontId="42" fillId="26" borderId="0" xfId="0" applyFont="1" applyFill="1" applyBorder="1"/>
    <xf numFmtId="0" fontId="42" fillId="26" borderId="0" xfId="0" applyFont="1" applyFill="1" applyBorder="1" applyAlignment="1">
      <alignment wrapText="1"/>
    </xf>
    <xf numFmtId="0" fontId="42" fillId="26" borderId="0" xfId="0" applyFont="1" applyFill="1" applyBorder="1" applyAlignment="1"/>
    <xf numFmtId="0" fontId="43" fillId="26" borderId="0" xfId="0" applyFont="1" applyFill="1" applyBorder="1"/>
    <xf numFmtId="0" fontId="42" fillId="26" borderId="0" xfId="0" applyFont="1" applyFill="1"/>
    <xf numFmtId="0" fontId="42" fillId="26" borderId="0" xfId="0" applyFont="1" applyFill="1" applyBorder="1" applyAlignment="1">
      <alignment horizontal="center"/>
    </xf>
    <xf numFmtId="190" fontId="43" fillId="26" borderId="0" xfId="0" applyNumberFormat="1" applyFont="1" applyFill="1" applyBorder="1"/>
    <xf numFmtId="190" fontId="42" fillId="26" borderId="0" xfId="0" applyNumberFormat="1" applyFont="1" applyFill="1" applyBorder="1" applyAlignment="1"/>
    <xf numFmtId="190" fontId="44" fillId="26" borderId="0" xfId="0" applyNumberFormat="1" applyFont="1" applyFill="1" applyBorder="1"/>
    <xf numFmtId="0" fontId="45" fillId="26" borderId="0" xfId="0" applyFont="1" applyFill="1" applyBorder="1"/>
    <xf numFmtId="190" fontId="46" fillId="26" borderId="0" xfId="0" applyNumberFormat="1" applyFont="1" applyFill="1" applyBorder="1" applyAlignment="1">
      <alignment horizontal="center"/>
    </xf>
    <xf numFmtId="190" fontId="46" fillId="26" borderId="0" xfId="0" applyNumberFormat="1" applyFont="1" applyFill="1" applyBorder="1"/>
    <xf numFmtId="0" fontId="43" fillId="26" borderId="0" xfId="0" applyFont="1" applyFill="1" applyBorder="1" applyAlignment="1">
      <alignment horizontal="center"/>
    </xf>
    <xf numFmtId="190" fontId="47" fillId="26" borderId="0" xfId="0" applyNumberFormat="1" applyFont="1" applyFill="1" applyBorder="1"/>
    <xf numFmtId="2" fontId="48" fillId="26" borderId="0" xfId="0" applyNumberFormat="1" applyFont="1" applyFill="1" applyBorder="1" applyAlignment="1">
      <alignment horizontal="center"/>
    </xf>
    <xf numFmtId="0" fontId="48" fillId="26" borderId="0" xfId="0" applyFont="1" applyFill="1" applyBorder="1" applyAlignment="1">
      <alignment horizontal="center"/>
    </xf>
    <xf numFmtId="0" fontId="46" fillId="26" borderId="0" xfId="0" applyFont="1" applyFill="1" applyBorder="1"/>
    <xf numFmtId="0" fontId="49" fillId="26" borderId="0" xfId="0" applyFont="1" applyFill="1" applyBorder="1" applyAlignment="1">
      <alignment horizontal="center"/>
    </xf>
    <xf numFmtId="190" fontId="45" fillId="26" borderId="0" xfId="0" applyNumberFormat="1" applyFont="1" applyFill="1" applyBorder="1"/>
    <xf numFmtId="0" fontId="51" fillId="26" borderId="0" xfId="0" applyFont="1" applyFill="1" applyBorder="1" applyAlignment="1">
      <alignment horizontal="center" vertical="top" wrapText="1"/>
    </xf>
    <xf numFmtId="0" fontId="42" fillId="26" borderId="0" xfId="0" applyFont="1" applyFill="1" applyBorder="1" applyAlignment="1">
      <alignment horizontal="center" vertical="top" wrapText="1"/>
    </xf>
    <xf numFmtId="190" fontId="43" fillId="26" borderId="0" xfId="0" applyNumberFormat="1" applyFont="1" applyFill="1" applyBorder="1" applyAlignment="1">
      <alignment vertical="center" wrapText="1"/>
    </xf>
    <xf numFmtId="190" fontId="43" fillId="26" borderId="0" xfId="0" applyNumberFormat="1" applyFont="1" applyFill="1" applyBorder="1" applyAlignment="1">
      <alignment vertical="top" wrapText="1"/>
    </xf>
    <xf numFmtId="0" fontId="52" fillId="26" borderId="0" xfId="0" applyFont="1" applyFill="1"/>
    <xf numFmtId="0" fontId="33" fillId="26" borderId="0" xfId="0" applyFont="1" applyFill="1" applyAlignment="1">
      <alignment horizontal="center" vertical="center"/>
    </xf>
    <xf numFmtId="0" fontId="33" fillId="26" borderId="0" xfId="0" applyFont="1" applyFill="1" applyBorder="1" applyAlignment="1">
      <alignment horizontal="center" vertical="center"/>
    </xf>
    <xf numFmtId="0" fontId="42" fillId="26" borderId="0" xfId="0" applyFont="1" applyFill="1" applyBorder="1" applyAlignment="1">
      <alignment vertical="center"/>
    </xf>
    <xf numFmtId="0" fontId="51" fillId="26" borderId="0" xfId="0" applyFont="1" applyFill="1" applyBorder="1" applyAlignment="1">
      <alignment horizontal="center" vertical="center" wrapText="1"/>
    </xf>
    <xf numFmtId="0" fontId="30" fillId="26" borderId="0" xfId="0" applyFont="1" applyFill="1" applyBorder="1" applyAlignment="1">
      <alignment vertical="center"/>
    </xf>
    <xf numFmtId="0" fontId="30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190" fontId="42" fillId="26" borderId="0" xfId="0" applyNumberFormat="1" applyFont="1" applyFill="1" applyBorder="1" applyAlignment="1">
      <alignment vertical="center" wrapText="1"/>
    </xf>
    <xf numFmtId="0" fontId="42" fillId="26" borderId="0" xfId="0" applyFont="1" applyFill="1" applyBorder="1" applyAlignment="1">
      <alignment vertical="center" wrapText="1"/>
    </xf>
    <xf numFmtId="0" fontId="43" fillId="26" borderId="0" xfId="0" applyFont="1" applyFill="1" applyBorder="1" applyAlignment="1">
      <alignment vertical="center" wrapText="1"/>
    </xf>
    <xf numFmtId="0" fontId="3" fillId="26" borderId="0" xfId="0" applyFont="1" applyFill="1" applyBorder="1" applyAlignment="1">
      <alignment horizontal="centerContinuous" vertical="center" wrapText="1"/>
    </xf>
    <xf numFmtId="0" fontId="54" fillId="26" borderId="0" xfId="0" applyFont="1" applyFill="1"/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0" fontId="7" fillId="26" borderId="0" xfId="0" applyFont="1" applyFill="1" applyBorder="1" applyAlignment="1">
      <alignment horizontal="left" indent="2"/>
    </xf>
    <xf numFmtId="0" fontId="56" fillId="26" borderId="0" xfId="0" applyFont="1" applyFill="1" applyBorder="1" applyAlignment="1">
      <alignment horizontal="left" vertical="justify"/>
    </xf>
    <xf numFmtId="190" fontId="59" fillId="26" borderId="0" xfId="0" applyNumberFormat="1" applyFont="1" applyFill="1" applyBorder="1" applyAlignment="1">
      <alignment vertical="justify"/>
    </xf>
    <xf numFmtId="190" fontId="54" fillId="26" borderId="0" xfId="0" applyNumberFormat="1" applyFont="1" applyFill="1" applyBorder="1" applyAlignment="1">
      <alignment vertical="justify" wrapText="1"/>
    </xf>
    <xf numFmtId="190" fontId="3" fillId="26" borderId="0" xfId="0" applyNumberFormat="1" applyFont="1" applyFill="1" applyBorder="1" applyAlignment="1">
      <alignment vertical="justify" wrapText="1"/>
    </xf>
    <xf numFmtId="0" fontId="3" fillId="26" borderId="0" xfId="0" applyFont="1" applyFill="1" applyBorder="1" applyAlignment="1"/>
    <xf numFmtId="0" fontId="54" fillId="26" borderId="0" xfId="0" applyFont="1" applyFill="1" applyBorder="1" applyAlignment="1"/>
    <xf numFmtId="0" fontId="5" fillId="26" borderId="0" xfId="0" applyFont="1" applyFill="1" applyBorder="1"/>
    <xf numFmtId="0" fontId="5" fillId="26" borderId="0" xfId="0" applyFont="1" applyFill="1" applyBorder="1" applyAlignment="1">
      <alignment vertical="center" wrapText="1"/>
    </xf>
    <xf numFmtId="190" fontId="5" fillId="26" borderId="0" xfId="0" applyNumberFormat="1" applyFont="1" applyFill="1" applyBorder="1"/>
    <xf numFmtId="190" fontId="24" fillId="26" borderId="0" xfId="0" applyNumberFormat="1" applyFont="1" applyFill="1" applyBorder="1" applyAlignment="1">
      <alignment horizontal="center"/>
    </xf>
    <xf numFmtId="190" fontId="3" fillId="26" borderId="0" xfId="0" applyNumberFormat="1" applyFont="1" applyFill="1" applyBorder="1" applyAlignment="1">
      <alignment horizontal="centerContinuous" vertical="center" wrapText="1"/>
    </xf>
    <xf numFmtId="190" fontId="24" fillId="26" borderId="0" xfId="0" applyNumberFormat="1" applyFont="1" applyFill="1" applyBorder="1" applyAlignment="1">
      <alignment horizontal="center" vertical="justify"/>
    </xf>
    <xf numFmtId="190" fontId="3" fillId="26" borderId="0" xfId="0" applyNumberFormat="1" applyFont="1" applyFill="1" applyBorder="1" applyAlignment="1">
      <alignment horizontal="center" vertical="center" wrapText="1"/>
    </xf>
    <xf numFmtId="190" fontId="3" fillId="26" borderId="0" xfId="0" applyNumberFormat="1" applyFont="1" applyFill="1" applyBorder="1" applyAlignment="1">
      <alignment vertical="center" wrapText="1"/>
    </xf>
    <xf numFmtId="190" fontId="24" fillId="26" borderId="0" xfId="0" applyNumberFormat="1" applyFont="1" applyFill="1" applyBorder="1"/>
    <xf numFmtId="190" fontId="25" fillId="26" borderId="0" xfId="0" applyNumberFormat="1" applyFont="1" applyFill="1" applyBorder="1"/>
    <xf numFmtId="190" fontId="58" fillId="26" borderId="0" xfId="0" applyNumberFormat="1" applyFont="1" applyFill="1" applyBorder="1" applyAlignment="1">
      <alignment horizontal="center"/>
    </xf>
    <xf numFmtId="2" fontId="58" fillId="26" borderId="0" xfId="0" applyNumberFormat="1" applyFont="1" applyFill="1" applyBorder="1" applyAlignment="1">
      <alignment horizontal="center"/>
    </xf>
    <xf numFmtId="0" fontId="58" fillId="26" borderId="0" xfId="0" applyFont="1" applyFill="1" applyBorder="1" applyAlignment="1">
      <alignment horizontal="center"/>
    </xf>
    <xf numFmtId="0" fontId="5" fillId="26" borderId="0" xfId="0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horizontal="center" vertical="center" wrapText="1"/>
    </xf>
    <xf numFmtId="3" fontId="2" fillId="26" borderId="0" xfId="0" applyNumberFormat="1" applyFont="1" applyFill="1" applyBorder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8" fillId="26" borderId="0" xfId="0" applyFont="1" applyFill="1" applyBorder="1" applyAlignment="1">
      <alignment vertical="center" wrapText="1"/>
    </xf>
    <xf numFmtId="190" fontId="8" fillId="26" borderId="0" xfId="0" applyNumberFormat="1" applyFont="1" applyFill="1" applyBorder="1"/>
    <xf numFmtId="190" fontId="3" fillId="26" borderId="0" xfId="0" applyNumberFormat="1" applyFont="1" applyFill="1" applyBorder="1"/>
    <xf numFmtId="4" fontId="3" fillId="26" borderId="0" xfId="0" applyNumberFormat="1" applyFont="1" applyFill="1" applyBorder="1"/>
    <xf numFmtId="0" fontId="24" fillId="26" borderId="0" xfId="0" applyFont="1" applyFill="1" applyBorder="1"/>
    <xf numFmtId="191" fontId="24" fillId="26" borderId="0" xfId="0" applyNumberFormat="1" applyFont="1" applyFill="1" applyBorder="1"/>
    <xf numFmtId="190" fontId="24" fillId="0" borderId="0" xfId="0" applyNumberFormat="1" applyFont="1" applyFill="1" applyBorder="1" applyAlignment="1">
      <alignment horizontal="center"/>
    </xf>
    <xf numFmtId="190" fontId="5" fillId="26" borderId="0" xfId="0" applyNumberFormat="1" applyFont="1" applyFill="1" applyBorder="1" applyAlignment="1">
      <alignment vertical="center" wrapText="1"/>
    </xf>
    <xf numFmtId="0" fontId="61" fillId="26" borderId="0" xfId="0" applyFont="1" applyFill="1" applyAlignment="1">
      <alignment horizontal="center"/>
    </xf>
    <xf numFmtId="0" fontId="65" fillId="26" borderId="0" xfId="0" applyFont="1" applyFill="1" applyAlignment="1">
      <alignment horizontal="center" wrapText="1"/>
    </xf>
    <xf numFmtId="0" fontId="63" fillId="26" borderId="0" xfId="0" applyFont="1" applyFill="1" applyAlignment="1">
      <alignment horizontal="center" wrapText="1"/>
    </xf>
    <xf numFmtId="0" fontId="1" fillId="26" borderId="0" xfId="0" applyFont="1" applyFill="1"/>
    <xf numFmtId="0" fontId="9" fillId="26" borderId="0" xfId="0" applyFont="1" applyFill="1" applyAlignment="1">
      <alignment wrapText="1"/>
    </xf>
    <xf numFmtId="0" fontId="52" fillId="26" borderId="0" xfId="0" applyFont="1" applyFill="1" applyAlignment="1">
      <alignment wrapText="1"/>
    </xf>
    <xf numFmtId="0" fontId="9" fillId="26" borderId="0" xfId="0" applyFont="1" applyFill="1" applyAlignment="1"/>
    <xf numFmtId="0" fontId="52" fillId="26" borderId="0" xfId="0" applyFont="1" applyFill="1" applyAlignment="1"/>
    <xf numFmtId="190" fontId="9" fillId="26" borderId="0" xfId="0" applyNumberFormat="1" applyFont="1" applyFill="1"/>
    <xf numFmtId="0" fontId="70" fillId="26" borderId="11" xfId="0" applyFont="1" applyFill="1" applyBorder="1" applyAlignment="1" applyProtection="1">
      <alignment horizontal="center"/>
    </xf>
    <xf numFmtId="0" fontId="70" fillId="26" borderId="11" xfId="0" applyFont="1" applyFill="1" applyBorder="1" applyAlignment="1" applyProtection="1">
      <alignment vertical="center" wrapText="1"/>
    </xf>
    <xf numFmtId="190" fontId="68" fillId="26" borderId="11" xfId="0" applyNumberFormat="1" applyFont="1" applyFill="1" applyBorder="1" applyAlignment="1">
      <alignment horizontal="center" wrapText="1"/>
    </xf>
    <xf numFmtId="0" fontId="70" fillId="26" borderId="12" xfId="0" applyFont="1" applyFill="1" applyBorder="1" applyAlignment="1" applyProtection="1">
      <alignment horizontal="center"/>
    </xf>
    <xf numFmtId="0" fontId="68" fillId="26" borderId="12" xfId="0" applyFont="1" applyFill="1" applyBorder="1" applyAlignment="1" applyProtection="1">
      <alignment vertical="center" wrapText="1"/>
    </xf>
    <xf numFmtId="190" fontId="68" fillId="26" borderId="12" xfId="0" applyNumberFormat="1" applyFont="1" applyFill="1" applyBorder="1" applyAlignment="1">
      <alignment horizontal="center" wrapText="1"/>
    </xf>
    <xf numFmtId="0" fontId="68" fillId="26" borderId="12" xfId="0" applyFont="1" applyFill="1" applyBorder="1" applyAlignment="1" applyProtection="1">
      <alignment horizontal="center"/>
    </xf>
    <xf numFmtId="0" fontId="71" fillId="26" borderId="12" xfId="0" applyFont="1" applyFill="1" applyBorder="1" applyAlignment="1" applyProtection="1">
      <alignment vertical="center" wrapText="1"/>
    </xf>
    <xf numFmtId="0" fontId="70" fillId="26" borderId="12" xfId="0" applyFont="1" applyFill="1" applyBorder="1" applyAlignment="1" applyProtection="1">
      <alignment vertical="center" wrapText="1"/>
    </xf>
    <xf numFmtId="190" fontId="68" fillId="26" borderId="12" xfId="0" applyNumberFormat="1" applyFont="1" applyFill="1" applyBorder="1" applyAlignment="1">
      <alignment horizontal="center"/>
    </xf>
    <xf numFmtId="0" fontId="35" fillId="26" borderId="12" xfId="0" applyFont="1" applyFill="1" applyBorder="1" applyAlignment="1" applyProtection="1">
      <alignment horizontal="center"/>
    </xf>
    <xf numFmtId="0" fontId="35" fillId="26" borderId="12" xfId="0" applyFont="1" applyFill="1" applyBorder="1" applyAlignment="1" applyProtection="1">
      <alignment horizontal="left" vertical="center" wrapText="1"/>
    </xf>
    <xf numFmtId="190" fontId="35" fillId="26" borderId="12" xfId="0" applyNumberFormat="1" applyFont="1" applyFill="1" applyBorder="1" applyAlignment="1"/>
    <xf numFmtId="190" fontId="35" fillId="26" borderId="12" xfId="0" applyNumberFormat="1" applyFont="1" applyFill="1" applyBorder="1" applyAlignment="1">
      <alignment wrapText="1"/>
    </xf>
    <xf numFmtId="0" fontId="9" fillId="26" borderId="12" xfId="0" applyFont="1" applyFill="1" applyBorder="1" applyAlignment="1" applyProtection="1">
      <alignment horizontal="center"/>
    </xf>
    <xf numFmtId="0" fontId="9" fillId="26" borderId="12" xfId="0" applyFont="1" applyFill="1" applyBorder="1" applyAlignment="1" applyProtection="1">
      <alignment vertical="center" wrapText="1"/>
    </xf>
    <xf numFmtId="190" fontId="9" fillId="26" borderId="12" xfId="0" applyNumberFormat="1" applyFont="1" applyFill="1" applyBorder="1" applyAlignment="1"/>
    <xf numFmtId="0" fontId="68" fillId="26" borderId="13" xfId="0" applyFont="1" applyFill="1" applyBorder="1" applyAlignment="1" applyProtection="1">
      <alignment horizontal="center"/>
    </xf>
    <xf numFmtId="190" fontId="68" fillId="26" borderId="13" xfId="0" applyNumberFormat="1" applyFont="1" applyFill="1" applyBorder="1" applyAlignment="1">
      <alignment horizontal="center"/>
    </xf>
    <xf numFmtId="190" fontId="68" fillId="26" borderId="13" xfId="0" applyNumberFormat="1" applyFont="1" applyFill="1" applyBorder="1" applyAlignment="1">
      <alignment horizontal="center" wrapText="1"/>
    </xf>
    <xf numFmtId="0" fontId="72" fillId="26" borderId="0" xfId="0" applyFont="1" applyFill="1" applyAlignment="1">
      <alignment horizontal="left" indent="2"/>
    </xf>
    <xf numFmtId="190" fontId="68" fillId="26" borderId="11" xfId="0" applyNumberFormat="1" applyFont="1" applyFill="1" applyBorder="1" applyAlignment="1">
      <alignment horizontal="center"/>
    </xf>
    <xf numFmtId="0" fontId="72" fillId="26" borderId="0" xfId="0" applyFont="1" applyFill="1" applyBorder="1"/>
    <xf numFmtId="0" fontId="68" fillId="26" borderId="13" xfId="0" applyFont="1" applyFill="1" applyBorder="1" applyAlignment="1" applyProtection="1">
      <alignment vertical="center" wrapText="1"/>
    </xf>
    <xf numFmtId="0" fontId="70" fillId="26" borderId="12" xfId="0" applyFont="1" applyFill="1" applyBorder="1" applyAlignment="1" applyProtection="1">
      <alignment horizontal="center" vertical="center" wrapText="1"/>
    </xf>
    <xf numFmtId="0" fontId="73" fillId="26" borderId="0" xfId="0" applyFont="1" applyFill="1"/>
    <xf numFmtId="0" fontId="74" fillId="26" borderId="0" xfId="0" applyFont="1" applyFill="1"/>
    <xf numFmtId="0" fontId="75" fillId="26" borderId="0" xfId="0" applyFont="1" applyFill="1"/>
    <xf numFmtId="0" fontId="70" fillId="26" borderId="11" xfId="0" applyFont="1" applyFill="1" applyBorder="1" applyAlignment="1" applyProtection="1">
      <alignment horizontal="center"/>
      <protection hidden="1"/>
    </xf>
    <xf numFmtId="0" fontId="70" fillId="26" borderId="13" xfId="0" applyFont="1" applyFill="1" applyBorder="1" applyAlignment="1" applyProtection="1">
      <alignment horizontal="center"/>
      <protection hidden="1"/>
    </xf>
    <xf numFmtId="0" fontId="70" fillId="26" borderId="13" xfId="0" applyFont="1" applyFill="1" applyBorder="1" applyAlignment="1" applyProtection="1">
      <alignment vertical="center" wrapText="1"/>
    </xf>
    <xf numFmtId="0" fontId="68" fillId="26" borderId="12" xfId="0" applyFont="1" applyFill="1" applyBorder="1" applyAlignment="1" applyProtection="1">
      <alignment horizontal="center"/>
      <protection hidden="1"/>
    </xf>
    <xf numFmtId="0" fontId="68" fillId="26" borderId="13" xfId="0" applyFont="1" applyFill="1" applyBorder="1" applyAlignment="1" applyProtection="1">
      <alignment horizontal="center"/>
      <protection hidden="1"/>
    </xf>
    <xf numFmtId="0" fontId="40" fillId="26" borderId="0" xfId="198" applyFont="1" applyFill="1" applyBorder="1" applyAlignment="1" applyProtection="1">
      <alignment horizontal="left" vertical="center" wrapText="1"/>
      <protection hidden="1"/>
    </xf>
    <xf numFmtId="190" fontId="40" fillId="26" borderId="0" xfId="263" applyNumberFormat="1" applyFont="1" applyFill="1" applyBorder="1" applyAlignment="1" applyProtection="1">
      <alignment vertical="center"/>
    </xf>
    <xf numFmtId="190" fontId="37" fillId="26" borderId="0" xfId="0" applyNumberFormat="1" applyFont="1" applyFill="1"/>
    <xf numFmtId="203" fontId="37" fillId="26" borderId="0" xfId="0" applyNumberFormat="1" applyFont="1" applyFill="1"/>
    <xf numFmtId="0" fontId="36" fillId="26" borderId="0" xfId="0" applyFont="1" applyFill="1" applyAlignment="1">
      <alignment horizontal="center" wrapText="1"/>
    </xf>
    <xf numFmtId="0" fontId="36" fillId="26" borderId="14" xfId="0" applyFont="1" applyFill="1" applyBorder="1" applyAlignment="1" applyProtection="1">
      <alignment horizontal="center"/>
    </xf>
    <xf numFmtId="0" fontId="71" fillId="26" borderId="13" xfId="0" applyFont="1" applyFill="1" applyBorder="1" applyAlignment="1" applyProtection="1">
      <alignment vertical="center" wrapText="1"/>
    </xf>
    <xf numFmtId="0" fontId="36" fillId="26" borderId="14" xfId="0" applyFont="1" applyFill="1" applyBorder="1" applyAlignment="1" applyProtection="1">
      <alignment horizontal="center" vertical="center"/>
    </xf>
    <xf numFmtId="0" fontId="36" fillId="26" borderId="14" xfId="0" applyFont="1" applyFill="1" applyBorder="1" applyAlignment="1" applyProtection="1">
      <alignment vertical="center" wrapText="1"/>
    </xf>
    <xf numFmtId="4" fontId="66" fillId="26" borderId="14" xfId="0" applyNumberFormat="1" applyFont="1" applyFill="1" applyBorder="1" applyAlignment="1">
      <alignment horizontal="right"/>
    </xf>
    <xf numFmtId="4" fontId="66" fillId="26" borderId="14" xfId="0" applyNumberFormat="1" applyFont="1" applyFill="1" applyBorder="1" applyAlignment="1">
      <alignment horizontal="right" wrapText="1"/>
    </xf>
    <xf numFmtId="0" fontId="66" fillId="26" borderId="14" xfId="0" applyFont="1" applyFill="1" applyBorder="1" applyAlignment="1" applyProtection="1">
      <alignment horizontal="center"/>
    </xf>
    <xf numFmtId="0" fontId="66" fillId="26" borderId="14" xfId="0" applyFont="1" applyFill="1" applyBorder="1" applyAlignment="1" applyProtection="1">
      <alignment vertical="center" wrapText="1"/>
    </xf>
    <xf numFmtId="4" fontId="66" fillId="26" borderId="14" xfId="0" applyNumberFormat="1" applyFont="1" applyFill="1" applyBorder="1" applyAlignment="1">
      <alignment horizontal="right" vertical="center"/>
    </xf>
    <xf numFmtId="4" fontId="66" fillId="26" borderId="14" xfId="0" applyNumberFormat="1" applyFont="1" applyFill="1" applyBorder="1" applyAlignment="1">
      <alignment horizontal="right" vertical="center" wrapText="1"/>
    </xf>
    <xf numFmtId="0" fontId="66" fillId="26" borderId="14" xfId="0" applyFont="1" applyFill="1" applyBorder="1" applyAlignment="1" applyProtection="1">
      <alignment horizontal="center" vertical="center"/>
    </xf>
    <xf numFmtId="0" fontId="39" fillId="26" borderId="14" xfId="0" applyFont="1" applyFill="1" applyBorder="1" applyAlignment="1" applyProtection="1">
      <alignment horizontal="center" vertical="top" wrapText="1"/>
    </xf>
    <xf numFmtId="0" fontId="70" fillId="26" borderId="15" xfId="0" applyFont="1" applyFill="1" applyBorder="1" applyAlignment="1" applyProtection="1">
      <alignment horizontal="center"/>
      <protection hidden="1"/>
    </xf>
    <xf numFmtId="0" fontId="70" fillId="26" borderId="15" xfId="0" applyFont="1" applyFill="1" applyBorder="1" applyAlignment="1" applyProtection="1">
      <alignment vertical="center" wrapText="1"/>
    </xf>
    <xf numFmtId="190" fontId="68" fillId="26" borderId="15" xfId="0" applyNumberFormat="1" applyFont="1" applyFill="1" applyBorder="1" applyAlignment="1">
      <alignment horizontal="center"/>
    </xf>
    <xf numFmtId="190" fontId="68" fillId="26" borderId="15" xfId="0" applyNumberFormat="1" applyFont="1" applyFill="1" applyBorder="1" applyAlignment="1">
      <alignment horizontal="center" wrapText="1"/>
    </xf>
    <xf numFmtId="0" fontId="68" fillId="26" borderId="15" xfId="0" applyFont="1" applyFill="1" applyBorder="1" applyAlignment="1" applyProtection="1">
      <alignment horizontal="center"/>
    </xf>
    <xf numFmtId="0" fontId="68" fillId="26" borderId="15" xfId="0" applyFont="1" applyFill="1" applyBorder="1" applyAlignment="1" applyProtection="1">
      <alignment vertical="center" wrapText="1"/>
    </xf>
    <xf numFmtId="0" fontId="77" fillId="26" borderId="0" xfId="0" applyFont="1" applyFill="1" applyBorder="1"/>
    <xf numFmtId="190" fontId="40" fillId="0" borderId="0" xfId="263" applyNumberFormat="1" applyFont="1" applyFill="1" applyBorder="1" applyAlignment="1" applyProtection="1">
      <alignment vertical="center"/>
    </xf>
    <xf numFmtId="190" fontId="1" fillId="0" borderId="0" xfId="0" applyNumberFormat="1" applyFont="1" applyFill="1"/>
    <xf numFmtId="190" fontId="31" fillId="26" borderId="0" xfId="0" applyNumberFormat="1" applyFont="1" applyFill="1"/>
    <xf numFmtId="0" fontId="53" fillId="26" borderId="0" xfId="0" applyFont="1" applyFill="1" applyBorder="1" applyAlignment="1">
      <alignment horizontal="left"/>
    </xf>
    <xf numFmtId="0" fontId="36" fillId="26" borderId="0" xfId="0" applyFont="1" applyFill="1" applyBorder="1" applyAlignment="1">
      <alignment horizontal="left"/>
    </xf>
    <xf numFmtId="0" fontId="78" fillId="26" borderId="0" xfId="0" applyFont="1" applyFill="1"/>
    <xf numFmtId="4" fontId="3" fillId="26" borderId="0" xfId="0" applyNumberFormat="1" applyFont="1" applyFill="1"/>
    <xf numFmtId="4" fontId="37" fillId="26" borderId="0" xfId="0" applyNumberFormat="1" applyFont="1" applyFill="1"/>
    <xf numFmtId="0" fontId="35" fillId="26" borderId="15" xfId="0" applyFont="1" applyFill="1" applyBorder="1" applyAlignment="1" applyProtection="1">
      <alignment horizontal="center" vertical="center" wrapText="1"/>
    </xf>
    <xf numFmtId="0" fontId="68" fillId="26" borderId="11" xfId="0" applyFont="1" applyFill="1" applyBorder="1" applyAlignment="1" applyProtection="1">
      <alignment horizontal="center"/>
    </xf>
    <xf numFmtId="0" fontId="68" fillId="26" borderId="11" xfId="0" applyFont="1" applyFill="1" applyBorder="1" applyAlignment="1" applyProtection="1">
      <alignment vertical="center" wrapText="1"/>
    </xf>
    <xf numFmtId="3" fontId="66" fillId="0" borderId="12" xfId="0" applyNumberFormat="1" applyFont="1" applyBorder="1"/>
    <xf numFmtId="0" fontId="104" fillId="26" borderId="0" xfId="0" applyFont="1" applyFill="1"/>
    <xf numFmtId="4" fontId="75" fillId="26" borderId="0" xfId="0" applyNumberFormat="1" applyFont="1" applyFill="1"/>
    <xf numFmtId="0" fontId="67" fillId="26" borderId="0" xfId="0" applyFont="1" applyFill="1" applyAlignment="1">
      <alignment horizontal="center" wrapText="1"/>
    </xf>
    <xf numFmtId="0" fontId="69" fillId="26" borderId="0" xfId="0" applyFont="1" applyFill="1" applyAlignment="1">
      <alignment horizontal="center" vertical="top"/>
    </xf>
    <xf numFmtId="0" fontId="26" fillId="0" borderId="16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0" fontId="6" fillId="26" borderId="0" xfId="0" applyFont="1" applyFill="1" applyBorder="1" applyAlignment="1">
      <alignment vertical="center"/>
    </xf>
    <xf numFmtId="0" fontId="57" fillId="26" borderId="0" xfId="0" applyFont="1" applyFill="1" applyAlignment="1">
      <alignment horizontal="center"/>
    </xf>
    <xf numFmtId="0" fontId="105" fillId="26" borderId="0" xfId="0" applyFont="1" applyFill="1"/>
    <xf numFmtId="190" fontId="105" fillId="26" borderId="0" xfId="0" applyNumberFormat="1" applyFont="1" applyFill="1"/>
    <xf numFmtId="0" fontId="106" fillId="26" borderId="0" xfId="0" applyFont="1" applyFill="1"/>
    <xf numFmtId="0" fontId="107" fillId="26" borderId="0" xfId="0" applyFont="1" applyFill="1" applyAlignment="1">
      <alignment horizontal="center" wrapText="1"/>
    </xf>
    <xf numFmtId="0" fontId="106" fillId="26" borderId="0" xfId="0" applyFont="1" applyFill="1" applyBorder="1"/>
    <xf numFmtId="0" fontId="35" fillId="26" borderId="15" xfId="0" applyFont="1" applyFill="1" applyBorder="1" applyAlignment="1" applyProtection="1">
      <alignment horizontal="center"/>
    </xf>
    <xf numFmtId="190" fontId="35" fillId="26" borderId="15" xfId="0" applyNumberFormat="1" applyFont="1" applyFill="1" applyBorder="1" applyAlignment="1"/>
    <xf numFmtId="190" fontId="35" fillId="26" borderId="15" xfId="0" applyNumberFormat="1" applyFont="1" applyFill="1" applyBorder="1" applyAlignment="1">
      <alignment wrapText="1"/>
    </xf>
    <xf numFmtId="0" fontId="66" fillId="26" borderId="17" xfId="0" applyFont="1" applyFill="1" applyBorder="1" applyAlignment="1" applyProtection="1">
      <alignment horizontal="center"/>
    </xf>
    <xf numFmtId="0" fontId="66" fillId="26" borderId="17" xfId="0" applyFont="1" applyFill="1" applyBorder="1" applyAlignment="1" applyProtection="1">
      <alignment vertical="center" wrapText="1"/>
    </xf>
    <xf numFmtId="4" fontId="66" fillId="26" borderId="17" xfId="0" applyNumberFormat="1" applyFont="1" applyFill="1" applyBorder="1" applyAlignment="1">
      <alignment horizontal="right"/>
    </xf>
    <xf numFmtId="4" fontId="66" fillId="26" borderId="17" xfId="0" applyNumberFormat="1" applyFont="1" applyFill="1" applyBorder="1" applyAlignment="1">
      <alignment horizontal="right" wrapText="1"/>
    </xf>
    <xf numFmtId="0" fontId="71" fillId="26" borderId="11" xfId="0" applyFont="1" applyFill="1" applyBorder="1" applyAlignment="1" applyProtection="1">
      <alignment vertical="center" wrapText="1"/>
    </xf>
    <xf numFmtId="190" fontId="66" fillId="26" borderId="14" xfId="0" applyNumberFormat="1" applyFont="1" applyFill="1" applyBorder="1" applyAlignment="1">
      <alignment horizontal="center" wrapText="1"/>
    </xf>
    <xf numFmtId="190" fontId="66" fillId="26" borderId="14" xfId="0" applyNumberFormat="1" applyFont="1" applyFill="1" applyBorder="1" applyAlignment="1">
      <alignment horizontal="right" wrapText="1"/>
    </xf>
    <xf numFmtId="190" fontId="66" fillId="26" borderId="14" xfId="0" applyNumberFormat="1" applyFont="1" applyFill="1" applyBorder="1" applyAlignment="1">
      <alignment horizontal="center"/>
    </xf>
    <xf numFmtId="190" fontId="66" fillId="26" borderId="14" xfId="0" applyNumberFormat="1" applyFont="1" applyFill="1" applyBorder="1" applyAlignment="1">
      <alignment horizontal="right"/>
    </xf>
    <xf numFmtId="0" fontId="101" fillId="26" borderId="14" xfId="0" applyFont="1" applyFill="1" applyBorder="1" applyAlignment="1" applyProtection="1">
      <alignment vertical="center" wrapText="1"/>
    </xf>
    <xf numFmtId="4" fontId="5" fillId="26" borderId="0" xfId="0" applyNumberFormat="1" applyFont="1" applyFill="1" applyBorder="1" applyAlignment="1">
      <alignment vertical="center"/>
    </xf>
    <xf numFmtId="0" fontId="64" fillId="26" borderId="0" xfId="0" applyFont="1" applyFill="1" applyAlignment="1">
      <alignment horizontal="left" vertical="center" wrapText="1"/>
    </xf>
    <xf numFmtId="0" fontId="108" fillId="26" borderId="0" xfId="0" applyFont="1" applyFill="1" applyBorder="1" applyAlignment="1">
      <alignment horizontal="left"/>
    </xf>
    <xf numFmtId="0" fontId="108" fillId="26" borderId="0" xfId="0" applyFont="1" applyFill="1" applyAlignment="1">
      <alignment horizontal="center"/>
    </xf>
    <xf numFmtId="0" fontId="108" fillId="26" borderId="0" xfId="0" applyFont="1" applyFill="1" applyAlignment="1">
      <alignment horizontal="center" wrapText="1"/>
    </xf>
    <xf numFmtId="190" fontId="7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center" vertical="center" wrapText="1"/>
    </xf>
    <xf numFmtId="0" fontId="110" fillId="26" borderId="0" xfId="0" applyFont="1" applyFill="1" applyBorder="1"/>
    <xf numFmtId="0" fontId="0" fillId="26" borderId="0" xfId="0" applyFill="1" applyAlignment="1">
      <alignment horizontal="center"/>
    </xf>
    <xf numFmtId="0" fontId="0" fillId="26" borderId="0" xfId="0" applyFill="1"/>
    <xf numFmtId="0" fontId="108" fillId="26" borderId="0" xfId="0" applyFont="1" applyFill="1" applyAlignment="1">
      <alignment horizontal="center" vertical="center" wrapText="1"/>
    </xf>
    <xf numFmtId="0" fontId="108" fillId="26" borderId="0" xfId="0" applyFont="1" applyFill="1" applyAlignment="1">
      <alignment horizontal="left" vertical="center" wrapText="1"/>
    </xf>
    <xf numFmtId="0" fontId="65" fillId="26" borderId="0" xfId="0" applyFont="1" applyFill="1" applyAlignment="1">
      <alignment horizontal="center" vertical="center" wrapText="1"/>
    </xf>
    <xf numFmtId="0" fontId="9" fillId="26" borderId="0" xfId="0" applyFont="1" applyFill="1" applyAlignment="1">
      <alignment horizontal="center"/>
    </xf>
    <xf numFmtId="0" fontId="112" fillId="26" borderId="0" xfId="0" applyFont="1" applyFill="1" applyAlignment="1">
      <alignment horizontal="center" vertical="center" wrapText="1"/>
    </xf>
    <xf numFmtId="0" fontId="65" fillId="0" borderId="16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114" fillId="26" borderId="0" xfId="0" applyFont="1" applyFill="1" applyAlignment="1">
      <alignment horizontal="center" vertical="top"/>
    </xf>
    <xf numFmtId="0" fontId="114" fillId="26" borderId="0" xfId="0" applyFont="1" applyFill="1" applyBorder="1" applyAlignment="1">
      <alignment horizontal="center" vertical="top"/>
    </xf>
    <xf numFmtId="0" fontId="113" fillId="26" borderId="0" xfId="0" applyFont="1" applyFill="1" applyBorder="1" applyAlignment="1">
      <alignment horizontal="center" vertical="center" wrapText="1"/>
    </xf>
    <xf numFmtId="0" fontId="115" fillId="26" borderId="0" xfId="0" applyFont="1" applyFill="1" applyBorder="1" applyAlignment="1">
      <alignment horizontal="center" vertical="center" wrapText="1"/>
    </xf>
    <xf numFmtId="0" fontId="118" fillId="0" borderId="0" xfId="0" applyFont="1"/>
    <xf numFmtId="4" fontId="120" fillId="26" borderId="14" xfId="0" applyNumberFormat="1" applyFont="1" applyFill="1" applyBorder="1" applyAlignment="1">
      <alignment horizontal="center" vertical="center" wrapText="1"/>
    </xf>
    <xf numFmtId="0" fontId="117" fillId="0" borderId="14" xfId="0" applyFont="1" applyFill="1" applyBorder="1" applyAlignment="1">
      <alignment horizontal="center" vertical="center" wrapText="1"/>
    </xf>
    <xf numFmtId="0" fontId="121" fillId="0" borderId="0" xfId="0" applyFont="1" applyFill="1"/>
    <xf numFmtId="0" fontId="116" fillId="26" borderId="14" xfId="0" applyFont="1" applyFill="1" applyBorder="1" applyAlignment="1">
      <alignment horizontal="center"/>
    </xf>
    <xf numFmtId="0" fontId="116" fillId="26" borderId="14" xfId="0" applyFont="1" applyFill="1" applyBorder="1"/>
    <xf numFmtId="0" fontId="116" fillId="26" borderId="14" xfId="0" applyFont="1" applyFill="1" applyBorder="1" applyAlignment="1">
      <alignment horizontal="center" vertical="center"/>
    </xf>
    <xf numFmtId="0" fontId="108" fillId="26" borderId="14" xfId="0" applyFont="1" applyFill="1" applyBorder="1" applyAlignment="1">
      <alignment horizontal="center" vertical="center"/>
    </xf>
    <xf numFmtId="0" fontId="116" fillId="0" borderId="14" xfId="0" applyFont="1" applyFill="1" applyBorder="1" applyAlignment="1">
      <alignment horizontal="center" vertical="center" wrapText="1"/>
    </xf>
    <xf numFmtId="0" fontId="1" fillId="0" borderId="0" xfId="0" applyFont="1"/>
    <xf numFmtId="0" fontId="116" fillId="0" borderId="14" xfId="0" applyFont="1" applyBorder="1" applyAlignment="1">
      <alignment horizontal="center" vertical="center" wrapText="1"/>
    </xf>
    <xf numFmtId="4" fontId="116" fillId="0" borderId="14" xfId="0" applyNumberFormat="1" applyFont="1" applyBorder="1"/>
    <xf numFmtId="4" fontId="116" fillId="0" borderId="14" xfId="0" applyNumberFormat="1" applyFont="1" applyBorder="1" applyAlignment="1">
      <alignment horizontal="right"/>
    </xf>
    <xf numFmtId="4" fontId="113" fillId="0" borderId="14" xfId="0" applyNumberFormat="1" applyFont="1" applyBorder="1"/>
    <xf numFmtId="4" fontId="122" fillId="0" borderId="0" xfId="0" applyNumberFormat="1" applyFont="1"/>
    <xf numFmtId="191" fontId="122" fillId="0" borderId="0" xfId="0" applyNumberFormat="1" applyFont="1"/>
    <xf numFmtId="190" fontId="0" fillId="0" borderId="0" xfId="0" applyNumberFormat="1"/>
    <xf numFmtId="190" fontId="122" fillId="0" borderId="0" xfId="0" applyNumberFormat="1" applyFont="1"/>
    <xf numFmtId="0" fontId="122" fillId="0" borderId="0" xfId="0" applyFont="1"/>
    <xf numFmtId="0" fontId="116" fillId="0" borderId="14" xfId="0" applyNumberFormat="1" applyFont="1" applyBorder="1" applyAlignment="1">
      <alignment horizontal="center" vertical="center" wrapText="1"/>
    </xf>
    <xf numFmtId="0" fontId="113" fillId="0" borderId="14" xfId="0" applyFont="1" applyBorder="1" applyAlignment="1">
      <alignment horizontal="center" vertical="center"/>
    </xf>
    <xf numFmtId="0" fontId="113" fillId="0" borderId="14" xfId="0" applyFont="1" applyBorder="1" applyAlignment="1">
      <alignment vertical="center" wrapText="1"/>
    </xf>
    <xf numFmtId="0" fontId="116" fillId="0" borderId="14" xfId="0" applyFont="1" applyFill="1" applyBorder="1" applyAlignment="1">
      <alignment horizontal="left" vertical="center" wrapText="1"/>
    </xf>
    <xf numFmtId="4" fontId="116" fillId="0" borderId="14" xfId="0" applyNumberFormat="1" applyFont="1" applyBorder="1" applyAlignment="1">
      <alignment horizontal="right" vertical="center"/>
    </xf>
    <xf numFmtId="4" fontId="113" fillId="0" borderId="14" xfId="0" applyNumberFormat="1" applyFont="1" applyBorder="1" applyAlignment="1">
      <alignment vertical="center"/>
    </xf>
    <xf numFmtId="0" fontId="108" fillId="0" borderId="14" xfId="0" applyFont="1" applyBorder="1" applyAlignment="1">
      <alignment horizontal="center" vertical="center"/>
    </xf>
    <xf numFmtId="0" fontId="108" fillId="0" borderId="14" xfId="0" applyFont="1" applyBorder="1" applyAlignment="1">
      <alignment horizontal="center" vertical="center" wrapText="1"/>
    </xf>
    <xf numFmtId="4" fontId="116" fillId="0" borderId="14" xfId="0" applyNumberFormat="1" applyFont="1" applyFill="1" applyBorder="1" applyAlignment="1">
      <alignment horizontal="right" vertical="center" wrapText="1"/>
    </xf>
    <xf numFmtId="0" fontId="124" fillId="0" borderId="0" xfId="0" applyFont="1" applyFill="1" applyAlignment="1">
      <alignment horizontal="center"/>
    </xf>
    <xf numFmtId="0" fontId="113" fillId="26" borderId="0" xfId="0" applyFont="1" applyFill="1" applyBorder="1" applyAlignment="1">
      <alignment horizontal="left"/>
    </xf>
    <xf numFmtId="0" fontId="125" fillId="0" borderId="0" xfId="0" applyFont="1" applyBorder="1"/>
    <xf numFmtId="0" fontId="127" fillId="0" borderId="0" xfId="0" applyFont="1"/>
    <xf numFmtId="0" fontId="40" fillId="0" borderId="0" xfId="0" applyFont="1" applyBorder="1" applyAlignment="1">
      <alignment horizontal="center"/>
    </xf>
    <xf numFmtId="0" fontId="40" fillId="0" borderId="0" xfId="0" applyFont="1" applyBorder="1"/>
    <xf numFmtId="190" fontId="127" fillId="0" borderId="0" xfId="0" applyNumberFormat="1" applyFont="1"/>
    <xf numFmtId="0" fontId="35" fillId="0" borderId="0" xfId="0" applyFont="1" applyAlignment="1">
      <alignment horizontal="center"/>
    </xf>
    <xf numFmtId="0" fontId="53" fillId="26" borderId="0" xfId="0" applyFont="1" applyFill="1" applyAlignment="1">
      <alignment horizontal="center" vertical="center"/>
    </xf>
    <xf numFmtId="4" fontId="65" fillId="26" borderId="0" xfId="0" applyNumberFormat="1" applyFont="1" applyFill="1" applyAlignment="1">
      <alignment horizontal="center" vertical="center"/>
    </xf>
    <xf numFmtId="190" fontId="128" fillId="0" borderId="0" xfId="0" applyNumberFormat="1" applyFont="1"/>
    <xf numFmtId="0" fontId="128" fillId="0" borderId="0" xfId="0" applyFont="1"/>
    <xf numFmtId="3" fontId="125" fillId="0" borderId="0" xfId="0" applyNumberFormat="1" applyFont="1" applyBorder="1" applyAlignment="1">
      <alignment horizontal="center" vertical="center"/>
    </xf>
    <xf numFmtId="4" fontId="113" fillId="26" borderId="0" xfId="0" applyNumberFormat="1" applyFont="1" applyFill="1" applyAlignment="1">
      <alignment horizontal="center" vertical="center"/>
    </xf>
    <xf numFmtId="0" fontId="64" fillId="0" borderId="0" xfId="0" applyFont="1" applyAlignment="1">
      <alignment horizontal="center"/>
    </xf>
    <xf numFmtId="203" fontId="116" fillId="0" borderId="0" xfId="0" applyNumberFormat="1" applyFont="1" applyAlignment="1">
      <alignment horizontal="center"/>
    </xf>
    <xf numFmtId="4" fontId="113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112" fillId="26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center" vertical="center" wrapText="1"/>
    </xf>
    <xf numFmtId="0" fontId="112" fillId="0" borderId="0" xfId="0" applyFont="1" applyFill="1" applyAlignment="1">
      <alignment horizontal="center" vertical="center" wrapText="1"/>
    </xf>
    <xf numFmtId="0" fontId="115" fillId="0" borderId="0" xfId="0" applyFont="1" applyFill="1" applyBorder="1" applyAlignment="1">
      <alignment horizontal="center" vertical="center" wrapText="1"/>
    </xf>
    <xf numFmtId="0" fontId="108" fillId="0" borderId="14" xfId="0" applyFont="1" applyFill="1" applyBorder="1" applyAlignment="1">
      <alignment horizontal="center" vertical="center"/>
    </xf>
    <xf numFmtId="4" fontId="116" fillId="0" borderId="14" xfId="0" applyNumberFormat="1" applyFont="1" applyFill="1" applyBorder="1" applyAlignment="1">
      <alignment horizontal="right"/>
    </xf>
    <xf numFmtId="4" fontId="116" fillId="0" borderId="14" xfId="0" applyNumberFormat="1" applyFont="1" applyFill="1" applyBorder="1" applyAlignment="1">
      <alignment horizontal="right" vertical="center"/>
    </xf>
    <xf numFmtId="0" fontId="125" fillId="0" borderId="0" xfId="0" applyFont="1" applyFill="1" applyBorder="1"/>
    <xf numFmtId="4" fontId="65" fillId="0" borderId="0" xfId="0" applyNumberFormat="1" applyFont="1" applyFill="1" applyAlignment="1">
      <alignment horizontal="center" vertical="center"/>
    </xf>
    <xf numFmtId="3" fontId="125" fillId="0" borderId="0" xfId="0" applyNumberFormat="1" applyFont="1" applyFill="1" applyBorder="1" applyAlignment="1">
      <alignment horizontal="center" vertical="center"/>
    </xf>
    <xf numFmtId="203" fontId="116" fillId="0" borderId="0" xfId="0" applyNumberFormat="1" applyFont="1" applyFill="1" applyAlignment="1">
      <alignment horizontal="center"/>
    </xf>
    <xf numFmtId="0" fontId="9" fillId="0" borderId="0" xfId="0" applyFont="1" applyFill="1"/>
    <xf numFmtId="0" fontId="0" fillId="0" borderId="0" xfId="0" applyFill="1"/>
    <xf numFmtId="0" fontId="129" fillId="26" borderId="0" xfId="0" applyFont="1" applyFill="1"/>
    <xf numFmtId="0" fontId="64" fillId="26" borderId="0" xfId="0" applyFont="1" applyFill="1" applyAlignment="1">
      <alignment horizontal="left" vertical="center"/>
    </xf>
    <xf numFmtId="0" fontId="126" fillId="26" borderId="0" xfId="0" applyFont="1" applyFill="1" applyAlignment="1">
      <alignment horizontal="center" wrapText="1"/>
    </xf>
    <xf numFmtId="0" fontId="37" fillId="26" borderId="16" xfId="0" applyFont="1" applyFill="1" applyBorder="1"/>
    <xf numFmtId="0" fontId="55" fillId="26" borderId="16" xfId="0" applyFont="1" applyFill="1" applyBorder="1"/>
    <xf numFmtId="190" fontId="3" fillId="26" borderId="18" xfId="0" applyNumberFormat="1" applyFont="1" applyFill="1" applyBorder="1" applyAlignment="1">
      <alignment vertical="center" wrapText="1"/>
    </xf>
    <xf numFmtId="190" fontId="8" fillId="26" borderId="18" xfId="0" applyNumberFormat="1" applyFont="1" applyFill="1" applyBorder="1" applyAlignment="1">
      <alignment horizontal="center" vertical="center" wrapText="1"/>
    </xf>
    <xf numFmtId="190" fontId="5" fillId="26" borderId="18" xfId="0" applyNumberFormat="1" applyFont="1" applyFill="1" applyBorder="1" applyAlignment="1">
      <alignment vertical="center" wrapText="1"/>
    </xf>
    <xf numFmtId="0" fontId="113" fillId="26" borderId="18" xfId="0" applyFont="1" applyFill="1" applyBorder="1" applyAlignment="1">
      <alignment horizontal="left"/>
    </xf>
    <xf numFmtId="0" fontId="125" fillId="0" borderId="18" xfId="0" applyFont="1" applyBorder="1"/>
    <xf numFmtId="0" fontId="113" fillId="26" borderId="18" xfId="0" applyFont="1" applyFill="1" applyBorder="1" applyAlignment="1">
      <alignment horizontal="center" wrapText="1"/>
    </xf>
    <xf numFmtId="0" fontId="126" fillId="0" borderId="18" xfId="0" applyFont="1" applyFill="1" applyBorder="1" applyAlignment="1">
      <alignment horizontal="left"/>
    </xf>
    <xf numFmtId="0" fontId="116" fillId="26" borderId="18" xfId="0" applyFont="1" applyFill="1" applyBorder="1" applyAlignment="1">
      <alignment horizontal="center" wrapText="1"/>
    </xf>
    <xf numFmtId="0" fontId="126" fillId="26" borderId="18" xfId="0" applyFont="1" applyFill="1" applyBorder="1" applyAlignment="1">
      <alignment horizontal="center" wrapText="1"/>
    </xf>
    <xf numFmtId="4" fontId="65" fillId="0" borderId="19" xfId="0" applyNumberFormat="1" applyFont="1" applyBorder="1"/>
    <xf numFmtId="4" fontId="65" fillId="0" borderId="0" xfId="0" applyNumberFormat="1" applyFont="1" applyBorder="1"/>
    <xf numFmtId="0" fontId="108" fillId="0" borderId="14" xfId="0" applyFont="1" applyFill="1" applyBorder="1" applyAlignment="1">
      <alignment horizontal="center" vertical="center" wrapText="1"/>
    </xf>
    <xf numFmtId="0" fontId="132" fillId="26" borderId="0" xfId="0" applyFont="1" applyFill="1"/>
    <xf numFmtId="4" fontId="9" fillId="26" borderId="0" xfId="0" applyNumberFormat="1" applyFont="1" applyFill="1"/>
    <xf numFmtId="0" fontId="133" fillId="26" borderId="0" xfId="0" applyFont="1" applyFill="1"/>
    <xf numFmtId="0" fontId="9" fillId="26" borderId="0" xfId="0" applyFont="1" applyFill="1" applyBorder="1"/>
    <xf numFmtId="0" fontId="0" fillId="26" borderId="0" xfId="0" applyFill="1" applyBorder="1"/>
    <xf numFmtId="0" fontId="35" fillId="26" borderId="0" xfId="0" applyFont="1" applyFill="1"/>
    <xf numFmtId="4" fontId="134" fillId="26" borderId="14" xfId="0" applyNumberFormat="1" applyFont="1" applyFill="1" applyBorder="1" applyAlignment="1">
      <alignment vertical="center" wrapText="1"/>
    </xf>
    <xf numFmtId="191" fontId="52" fillId="26" borderId="0" xfId="0" applyNumberFormat="1" applyFont="1" applyFill="1"/>
    <xf numFmtId="190" fontId="132" fillId="26" borderId="0" xfId="0" applyNumberFormat="1" applyFont="1" applyFill="1"/>
    <xf numFmtId="191" fontId="9" fillId="26" borderId="0" xfId="0" applyNumberFormat="1" applyFont="1" applyFill="1"/>
    <xf numFmtId="0" fontId="135" fillId="26" borderId="0" xfId="0" applyFont="1" applyFill="1"/>
    <xf numFmtId="191" fontId="42" fillId="26" borderId="0" xfId="0" applyNumberFormat="1" applyFont="1" applyFill="1"/>
    <xf numFmtId="0" fontId="136" fillId="26" borderId="0" xfId="0" applyFont="1" applyFill="1"/>
    <xf numFmtId="190" fontId="6" fillId="26" borderId="0" xfId="0" applyNumberFormat="1" applyFont="1" applyFill="1"/>
    <xf numFmtId="0" fontId="101" fillId="26" borderId="0" xfId="0" applyFont="1" applyFill="1" applyBorder="1"/>
    <xf numFmtId="0" fontId="9" fillId="26" borderId="0" xfId="0" applyFont="1" applyFill="1" applyBorder="1" applyAlignment="1">
      <alignment horizontal="center"/>
    </xf>
    <xf numFmtId="190" fontId="1" fillId="26" borderId="0" xfId="0" applyNumberFormat="1" applyFont="1" applyFill="1" applyBorder="1"/>
    <xf numFmtId="0" fontId="65" fillId="26" borderId="0" xfId="0" applyFont="1" applyFill="1" applyBorder="1" applyAlignment="1">
      <alignment horizontal="center" wrapText="1"/>
    </xf>
    <xf numFmtId="0" fontId="137" fillId="26" borderId="0" xfId="0" applyFont="1" applyFill="1" applyBorder="1"/>
    <xf numFmtId="0" fontId="138" fillId="26" borderId="0" xfId="0" applyFont="1" applyFill="1" applyBorder="1"/>
    <xf numFmtId="0" fontId="65" fillId="26" borderId="0" xfId="0" applyFont="1" applyFill="1" applyBorder="1" applyAlignment="1">
      <alignment horizontal="center"/>
    </xf>
    <xf numFmtId="0" fontId="37" fillId="26" borderId="0" xfId="0" applyFont="1" applyFill="1" applyAlignment="1">
      <alignment horizontal="center"/>
    </xf>
    <xf numFmtId="190" fontId="130" fillId="27" borderId="0" xfId="0" applyNumberFormat="1" applyFont="1" applyFill="1" applyBorder="1" applyAlignment="1" applyProtection="1">
      <alignment horizontal="center" vertical="center"/>
    </xf>
    <xf numFmtId="0" fontId="116" fillId="26" borderId="0" xfId="0" applyFont="1" applyFill="1" applyAlignment="1">
      <alignment horizontal="left" vertical="center" wrapText="1"/>
    </xf>
    <xf numFmtId="0" fontId="9" fillId="26" borderId="16" xfId="0" applyFont="1" applyFill="1" applyBorder="1"/>
    <xf numFmtId="190" fontId="9" fillId="26" borderId="16" xfId="0" applyNumberFormat="1" applyFont="1" applyFill="1" applyBorder="1"/>
    <xf numFmtId="190" fontId="1" fillId="0" borderId="16" xfId="0" applyNumberFormat="1" applyFont="1" applyFill="1" applyBorder="1"/>
    <xf numFmtId="0" fontId="116" fillId="26" borderId="0" xfId="0" applyFont="1" applyFill="1" applyAlignment="1">
      <alignment horizontal="left" vertical="center"/>
    </xf>
    <xf numFmtId="0" fontId="105" fillId="26" borderId="0" xfId="0" applyFont="1" applyFill="1" applyAlignment="1">
      <alignment wrapText="1"/>
    </xf>
    <xf numFmtId="0" fontId="105" fillId="26" borderId="0" xfId="0" applyFont="1" applyFill="1" applyAlignment="1"/>
    <xf numFmtId="4" fontId="105" fillId="26" borderId="0" xfId="0" applyNumberFormat="1" applyFont="1" applyFill="1"/>
    <xf numFmtId="0" fontId="139" fillId="26" borderId="0" xfId="0" applyFont="1" applyFill="1" applyAlignment="1">
      <alignment horizontal="center"/>
    </xf>
    <xf numFmtId="4" fontId="116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116" fillId="26" borderId="14" xfId="199" applyFont="1" applyFill="1" applyBorder="1" applyAlignment="1">
      <alignment horizontal="center" vertical="center" wrapText="1"/>
    </xf>
    <xf numFmtId="4" fontId="113" fillId="0" borderId="14" xfId="200" applyNumberFormat="1" applyFont="1" applyFill="1" applyBorder="1" applyAlignment="1">
      <alignment horizontal="right" vertical="center" wrapText="1"/>
    </xf>
    <xf numFmtId="4" fontId="123" fillId="0" borderId="14" xfId="0" applyNumberFormat="1" applyFont="1" applyFill="1" applyBorder="1" applyAlignment="1">
      <alignment horizontal="right" vertical="center"/>
    </xf>
    <xf numFmtId="4" fontId="120" fillId="26" borderId="17" xfId="0" applyNumberFormat="1" applyFont="1" applyFill="1" applyBorder="1" applyAlignment="1">
      <alignment vertical="center" wrapText="1"/>
    </xf>
    <xf numFmtId="4" fontId="120" fillId="26" borderId="19" xfId="0" applyNumberFormat="1" applyFont="1" applyFill="1" applyBorder="1" applyAlignment="1">
      <alignment vertical="center" wrapText="1"/>
    </xf>
    <xf numFmtId="4" fontId="116" fillId="0" borderId="14" xfId="0" applyNumberFormat="1" applyFont="1" applyBorder="1" applyAlignment="1">
      <alignment horizontal="right" vertical="center" wrapText="1"/>
    </xf>
    <xf numFmtId="0" fontId="3" fillId="26" borderId="0" xfId="0" applyFont="1" applyFill="1" applyBorder="1" applyAlignment="1">
      <alignment vertical="center"/>
    </xf>
    <xf numFmtId="0" fontId="117" fillId="0" borderId="20" xfId="0" applyFont="1" applyFill="1" applyBorder="1" applyAlignment="1">
      <alignment horizontal="center" vertical="center" wrapText="1"/>
    </xf>
    <xf numFmtId="0" fontId="117" fillId="0" borderId="18" xfId="0" applyFont="1" applyFill="1" applyBorder="1" applyAlignment="1">
      <alignment horizontal="center" vertical="center" wrapText="1"/>
    </xf>
    <xf numFmtId="0" fontId="141" fillId="26" borderId="0" xfId="0" applyFont="1" applyFill="1" applyBorder="1" applyAlignment="1">
      <alignment vertical="center"/>
    </xf>
    <xf numFmtId="4" fontId="142" fillId="0" borderId="0" xfId="0" applyNumberFormat="1" applyFont="1"/>
    <xf numFmtId="0" fontId="143" fillId="26" borderId="0" xfId="0" applyFont="1" applyFill="1" applyAlignment="1">
      <alignment horizontal="center" wrapText="1"/>
    </xf>
    <xf numFmtId="190" fontId="144" fillId="0" borderId="0" xfId="0" applyNumberFormat="1" applyFont="1"/>
    <xf numFmtId="191" fontId="105" fillId="26" borderId="0" xfId="0" applyNumberFormat="1" applyFont="1" applyFill="1"/>
    <xf numFmtId="4" fontId="146" fillId="26" borderId="0" xfId="0" applyNumberFormat="1" applyFont="1" applyFill="1" applyBorder="1" applyAlignment="1">
      <alignment vertical="center"/>
    </xf>
    <xf numFmtId="4" fontId="147" fillId="26" borderId="0" xfId="0" applyNumberFormat="1" applyFont="1" applyFill="1" applyBorder="1" applyAlignment="1">
      <alignment horizontal="center" vertical="center" wrapText="1"/>
    </xf>
    <xf numFmtId="190" fontId="106" fillId="26" borderId="0" xfId="0" applyNumberFormat="1" applyFont="1" applyFill="1" applyBorder="1" applyAlignment="1">
      <alignment vertical="top" wrapText="1"/>
    </xf>
    <xf numFmtId="190" fontId="146" fillId="26" borderId="0" xfId="0" applyNumberFormat="1" applyFont="1" applyFill="1" applyBorder="1" applyAlignment="1">
      <alignment vertical="center" wrapText="1"/>
    </xf>
    <xf numFmtId="190" fontId="141" fillId="26" borderId="0" xfId="0" applyNumberFormat="1" applyFont="1" applyFill="1" applyBorder="1" applyAlignment="1">
      <alignment vertical="top" wrapText="1"/>
    </xf>
    <xf numFmtId="4" fontId="146" fillId="26" borderId="0" xfId="0" applyNumberFormat="1" applyFont="1" applyFill="1" applyBorder="1" applyAlignment="1">
      <alignment horizontal="center" vertical="center"/>
    </xf>
    <xf numFmtId="0" fontId="141" fillId="26" borderId="0" xfId="0" applyFont="1" applyFill="1" applyBorder="1" applyAlignment="1">
      <alignment horizontal="center" vertical="center"/>
    </xf>
    <xf numFmtId="4" fontId="116" fillId="0" borderId="14" xfId="0" applyNumberFormat="1" applyFont="1" applyBorder="1" applyAlignment="1">
      <alignment horizontal="center" vertical="center" wrapText="1"/>
    </xf>
    <xf numFmtId="4" fontId="113" fillId="0" borderId="14" xfId="200" applyNumberFormat="1" applyFont="1" applyFill="1" applyBorder="1" applyAlignment="1">
      <alignment horizontal="center" vertical="center" wrapText="1"/>
    </xf>
    <xf numFmtId="4" fontId="116" fillId="0" borderId="14" xfId="0" applyNumberFormat="1" applyFont="1" applyFill="1" applyBorder="1" applyAlignment="1">
      <alignment horizontal="center" vertical="center" wrapText="1"/>
    </xf>
    <xf numFmtId="4" fontId="123" fillId="0" borderId="14" xfId="0" applyNumberFormat="1" applyFont="1" applyFill="1" applyBorder="1" applyAlignment="1">
      <alignment horizontal="center" vertical="center"/>
    </xf>
    <xf numFmtId="4" fontId="113" fillId="0" borderId="14" xfId="0" applyNumberFormat="1" applyFont="1" applyBorder="1" applyAlignment="1">
      <alignment horizontal="center" vertical="center"/>
    </xf>
    <xf numFmtId="4" fontId="116" fillId="0" borderId="14" xfId="0" applyNumberFormat="1" applyFont="1" applyBorder="1" applyAlignment="1">
      <alignment horizontal="center" vertical="center"/>
    </xf>
    <xf numFmtId="4" fontId="116" fillId="0" borderId="14" xfId="0" applyNumberFormat="1" applyFont="1" applyFill="1" applyBorder="1" applyAlignment="1">
      <alignment horizontal="center" vertical="center"/>
    </xf>
    <xf numFmtId="4" fontId="113" fillId="0" borderId="14" xfId="0" applyNumberFormat="1" applyFont="1" applyFill="1" applyBorder="1" applyAlignment="1">
      <alignment horizontal="center" vertical="center"/>
    </xf>
    <xf numFmtId="4" fontId="116" fillId="0" borderId="14" xfId="199" applyNumberFormat="1" applyFont="1" applyFill="1" applyBorder="1" applyAlignment="1">
      <alignment horizontal="center" vertical="center" wrapText="1"/>
    </xf>
    <xf numFmtId="4" fontId="116" fillId="26" borderId="14" xfId="200" applyNumberFormat="1" applyFont="1" applyFill="1" applyBorder="1" applyAlignment="1">
      <alignment horizontal="center" vertical="center" wrapText="1"/>
    </xf>
    <xf numFmtId="4" fontId="116" fillId="0" borderId="14" xfId="200" applyNumberFormat="1" applyFont="1" applyFill="1" applyBorder="1" applyAlignment="1">
      <alignment horizontal="center" vertical="center" wrapText="1"/>
    </xf>
    <xf numFmtId="4" fontId="123" fillId="0" borderId="14" xfId="0" applyNumberFormat="1" applyFont="1" applyBorder="1" applyAlignment="1">
      <alignment horizontal="center" vertical="center"/>
    </xf>
    <xf numFmtId="4" fontId="122" fillId="0" borderId="0" xfId="0" applyNumberFormat="1" applyFont="1" applyFill="1"/>
    <xf numFmtId="191" fontId="122" fillId="0" borderId="0" xfId="0" applyNumberFormat="1" applyFont="1" applyFill="1"/>
    <xf numFmtId="190" fontId="0" fillId="0" borderId="0" xfId="0" applyNumberFormat="1" applyFill="1"/>
    <xf numFmtId="190" fontId="122" fillId="0" borderId="0" xfId="0" applyNumberFormat="1" applyFont="1" applyFill="1"/>
    <xf numFmtId="0" fontId="122" fillId="0" borderId="0" xfId="0" applyFont="1" applyFill="1"/>
    <xf numFmtId="190" fontId="116" fillId="0" borderId="14" xfId="0" applyNumberFormat="1" applyFont="1" applyFill="1" applyBorder="1" applyAlignment="1">
      <alignment horizontal="right" vertical="center" wrapText="1"/>
    </xf>
    <xf numFmtId="0" fontId="117" fillId="26" borderId="14" xfId="0" applyFont="1" applyFill="1" applyBorder="1" applyAlignment="1">
      <alignment horizontal="center" vertical="center" wrapText="1"/>
    </xf>
    <xf numFmtId="0" fontId="126" fillId="26" borderId="0" xfId="0" applyFont="1" applyFill="1" applyBorder="1" applyAlignment="1">
      <alignment horizontal="center" wrapText="1"/>
    </xf>
    <xf numFmtId="0" fontId="60" fillId="26" borderId="0" xfId="0" applyFont="1" applyFill="1" applyAlignment="1">
      <alignment horizontal="right"/>
    </xf>
    <xf numFmtId="0" fontId="60" fillId="26" borderId="0" xfId="0" applyFont="1" applyFill="1" applyAlignment="1">
      <alignment horizontal="center"/>
    </xf>
    <xf numFmtId="0" fontId="21" fillId="26" borderId="0" xfId="0" applyFont="1" applyFill="1" applyBorder="1" applyAlignment="1">
      <alignment horizontal="right" vertical="center" wrapText="1"/>
    </xf>
    <xf numFmtId="0" fontId="116" fillId="0" borderId="14" xfId="0" applyFont="1" applyBorder="1" applyAlignment="1">
      <alignment horizontal="left" vertical="center" wrapText="1"/>
    </xf>
    <xf numFmtId="0" fontId="6" fillId="26" borderId="14" xfId="0" applyFont="1" applyFill="1" applyBorder="1" applyAlignment="1">
      <alignment horizontal="center" vertical="center" wrapText="1"/>
    </xf>
    <xf numFmtId="4" fontId="116" fillId="26" borderId="14" xfId="199" applyNumberFormat="1" applyFont="1" applyFill="1" applyBorder="1" applyAlignment="1">
      <alignment horizontal="center" vertical="center" wrapText="1"/>
    </xf>
    <xf numFmtId="0" fontId="116" fillId="0" borderId="14" xfId="199" applyFont="1" applyFill="1" applyBorder="1" applyAlignment="1">
      <alignment horizontal="left" vertical="justify" wrapText="1"/>
    </xf>
    <xf numFmtId="0" fontId="116" fillId="0" borderId="14" xfId="0" applyNumberFormat="1" applyFont="1" applyFill="1" applyBorder="1" applyAlignment="1">
      <alignment horizontal="left" vertical="center" wrapText="1"/>
    </xf>
    <xf numFmtId="0" fontId="21" fillId="26" borderId="14" xfId="0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190" fontId="20" fillId="0" borderId="14" xfId="0" applyNumberFormat="1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>
      <alignment horizontal="center" vertical="center" wrapText="1"/>
    </xf>
    <xf numFmtId="190" fontId="21" fillId="0" borderId="14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49" fontId="21" fillId="26" borderId="14" xfId="0" applyNumberFormat="1" applyFont="1" applyFill="1" applyBorder="1" applyAlignment="1">
      <alignment horizontal="center" vertical="center" wrapText="1"/>
    </xf>
    <xf numFmtId="190" fontId="130" fillId="26" borderId="14" xfId="0" applyNumberFormat="1" applyFont="1" applyFill="1" applyBorder="1" applyAlignment="1">
      <alignment horizontal="center" vertical="center" wrapText="1"/>
    </xf>
    <xf numFmtId="4" fontId="130" fillId="26" borderId="14" xfId="0" applyNumberFormat="1" applyFont="1" applyFill="1" applyBorder="1" applyAlignment="1">
      <alignment horizontal="center" vertical="center" wrapText="1"/>
    </xf>
    <xf numFmtId="0" fontId="149" fillId="26" borderId="14" xfId="0" applyFont="1" applyFill="1" applyBorder="1" applyAlignment="1">
      <alignment horizontal="center" vertical="top" wrapText="1"/>
    </xf>
    <xf numFmtId="0" fontId="149" fillId="26" borderId="15" xfId="0" applyFont="1" applyFill="1" applyBorder="1" applyAlignment="1">
      <alignment horizontal="center" vertical="top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vertical="center" wrapText="1"/>
    </xf>
    <xf numFmtId="4" fontId="20" fillId="26" borderId="14" xfId="0" applyNumberFormat="1" applyFont="1" applyFill="1" applyBorder="1" applyAlignment="1">
      <alignment vertical="center" wrapText="1"/>
    </xf>
    <xf numFmtId="4" fontId="21" fillId="26" borderId="14" xfId="0" applyNumberFormat="1" applyFont="1" applyFill="1" applyBorder="1" applyAlignment="1">
      <alignment vertical="center" wrapText="1"/>
    </xf>
    <xf numFmtId="0" fontId="21" fillId="26" borderId="14" xfId="0" applyFont="1" applyFill="1" applyBorder="1" applyAlignment="1">
      <alignment vertical="center" wrapText="1"/>
    </xf>
    <xf numFmtId="0" fontId="21" fillId="26" borderId="15" xfId="0" applyFont="1" applyFill="1" applyBorder="1" applyAlignment="1">
      <alignment horizontal="center" vertical="center" wrapText="1"/>
    </xf>
    <xf numFmtId="0" fontId="21" fillId="26" borderId="15" xfId="0" applyFont="1" applyFill="1" applyBorder="1" applyAlignment="1">
      <alignment vertical="center" wrapText="1"/>
    </xf>
    <xf numFmtId="4" fontId="21" fillId="26" borderId="15" xfId="0" applyNumberFormat="1" applyFont="1" applyFill="1" applyBorder="1" applyAlignment="1">
      <alignment vertical="center" wrapText="1"/>
    </xf>
    <xf numFmtId="0" fontId="149" fillId="0" borderId="14" xfId="0" applyFont="1" applyBorder="1" applyAlignment="1">
      <alignment vertical="center" wrapText="1"/>
    </xf>
    <xf numFmtId="4" fontId="149" fillId="0" borderId="14" xfId="0" applyNumberFormat="1" applyFont="1" applyBorder="1" applyAlignment="1">
      <alignment vertical="center" wrapText="1"/>
    </xf>
    <xf numFmtId="0" fontId="21" fillId="26" borderId="19" xfId="0" applyFont="1" applyFill="1" applyBorder="1" applyAlignment="1">
      <alignment horizontal="center" vertical="center" wrapText="1"/>
    </xf>
    <xf numFmtId="0" fontId="21" fillId="26" borderId="19" xfId="0" applyFont="1" applyFill="1" applyBorder="1" applyAlignment="1">
      <alignment vertical="center" wrapText="1"/>
    </xf>
    <xf numFmtId="4" fontId="21" fillId="26" borderId="19" xfId="0" applyNumberFormat="1" applyFont="1" applyFill="1" applyBorder="1" applyAlignment="1">
      <alignment vertical="center" wrapText="1"/>
    </xf>
    <xf numFmtId="0" fontId="21" fillId="26" borderId="17" xfId="0" applyFont="1" applyFill="1" applyBorder="1" applyAlignment="1">
      <alignment horizontal="center" vertical="center" wrapText="1"/>
    </xf>
    <xf numFmtId="0" fontId="21" fillId="26" borderId="17" xfId="0" applyFont="1" applyFill="1" applyBorder="1" applyAlignment="1">
      <alignment vertical="center" wrapText="1"/>
    </xf>
    <xf numFmtId="4" fontId="21" fillId="26" borderId="17" xfId="0" applyNumberFormat="1" applyFont="1" applyFill="1" applyBorder="1" applyAlignment="1">
      <alignment vertical="center" wrapText="1"/>
    </xf>
    <xf numFmtId="1" fontId="62" fillId="26" borderId="14" xfId="0" applyNumberFormat="1" applyFont="1" applyFill="1" applyBorder="1" applyAlignment="1">
      <alignment horizontal="center" vertical="center" wrapText="1"/>
    </xf>
    <xf numFmtId="0" fontId="62" fillId="26" borderId="14" xfId="0" applyFont="1" applyFill="1" applyBorder="1" applyAlignment="1">
      <alignment vertical="center" wrapText="1"/>
    </xf>
    <xf numFmtId="4" fontId="62" fillId="26" borderId="14" xfId="0" applyNumberFormat="1" applyFont="1" applyFill="1" applyBorder="1" applyAlignment="1">
      <alignment vertical="center" wrapText="1"/>
    </xf>
    <xf numFmtId="4" fontId="64" fillId="26" borderId="14" xfId="0" applyNumberFormat="1" applyFont="1" applyFill="1" applyBorder="1" applyAlignment="1">
      <alignment vertical="center" wrapText="1"/>
    </xf>
    <xf numFmtId="0" fontId="136" fillId="26" borderId="14" xfId="0" applyFont="1" applyFill="1" applyBorder="1" applyAlignment="1">
      <alignment vertical="top" wrapText="1"/>
    </xf>
    <xf numFmtId="4" fontId="21" fillId="26" borderId="14" xfId="0" applyNumberFormat="1" applyFont="1" applyFill="1" applyBorder="1" applyAlignment="1">
      <alignment vertical="top" wrapText="1"/>
    </xf>
    <xf numFmtId="4" fontId="136" fillId="26" borderId="14" xfId="0" applyNumberFormat="1" applyFont="1" applyFill="1" applyBorder="1" applyAlignment="1">
      <alignment vertical="top" wrapText="1"/>
    </xf>
    <xf numFmtId="4" fontId="136" fillId="26" borderId="14" xfId="0" applyNumberFormat="1" applyFont="1" applyFill="1" applyBorder="1" applyAlignment="1">
      <alignment horizontal="center" vertical="top" wrapText="1"/>
    </xf>
    <xf numFmtId="1" fontId="136" fillId="26" borderId="14" xfId="0" applyNumberFormat="1" applyFont="1" applyFill="1" applyBorder="1" applyAlignment="1">
      <alignment horizontal="center" vertical="center" wrapText="1"/>
    </xf>
    <xf numFmtId="0" fontId="136" fillId="26" borderId="14" xfId="0" applyFont="1" applyFill="1" applyBorder="1" applyAlignment="1">
      <alignment vertical="center" wrapText="1"/>
    </xf>
    <xf numFmtId="4" fontId="136" fillId="26" borderId="14" xfId="0" applyNumberFormat="1" applyFont="1" applyFill="1" applyBorder="1" applyAlignment="1">
      <alignment vertical="center" wrapText="1"/>
    </xf>
    <xf numFmtId="1" fontId="136" fillId="26" borderId="19" xfId="0" applyNumberFormat="1" applyFont="1" applyFill="1" applyBorder="1" applyAlignment="1">
      <alignment horizontal="center" vertical="center" wrapText="1"/>
    </xf>
    <xf numFmtId="0" fontId="136" fillId="26" borderId="19" xfId="0" applyFont="1" applyFill="1" applyBorder="1" applyAlignment="1">
      <alignment vertical="center" wrapText="1"/>
    </xf>
    <xf numFmtId="4" fontId="136" fillId="26" borderId="19" xfId="0" applyNumberFormat="1" applyFont="1" applyFill="1" applyBorder="1" applyAlignment="1">
      <alignment vertical="center" wrapText="1"/>
    </xf>
    <xf numFmtId="0" fontId="62" fillId="26" borderId="14" xfId="0" applyFont="1" applyFill="1" applyBorder="1" applyAlignment="1">
      <alignment horizontal="center" vertical="center" wrapText="1"/>
    </xf>
    <xf numFmtId="0" fontId="62" fillId="26" borderId="19" xfId="0" applyFont="1" applyFill="1" applyBorder="1" applyAlignment="1">
      <alignment horizontal="center" vertical="center" wrapText="1"/>
    </xf>
    <xf numFmtId="0" fontId="150" fillId="0" borderId="19" xfId="0" applyFont="1" applyBorder="1" applyAlignment="1">
      <alignment vertical="center" wrapText="1"/>
    </xf>
    <xf numFmtId="4" fontId="150" fillId="0" borderId="19" xfId="0" applyNumberFormat="1" applyFont="1" applyBorder="1" applyAlignment="1">
      <alignment vertical="center" wrapText="1"/>
    </xf>
    <xf numFmtId="4" fontId="20" fillId="26" borderId="19" xfId="0" applyNumberFormat="1" applyFont="1" applyFill="1" applyBorder="1" applyAlignment="1">
      <alignment vertical="center" wrapText="1"/>
    </xf>
    <xf numFmtId="0" fontId="149" fillId="0" borderId="17" xfId="0" applyFont="1" applyBorder="1" applyAlignment="1">
      <alignment vertical="center" wrapText="1"/>
    </xf>
    <xf numFmtId="4" fontId="149" fillId="0" borderId="17" xfId="0" applyNumberFormat="1" applyFont="1" applyBorder="1" applyAlignment="1">
      <alignment vertical="center" wrapText="1"/>
    </xf>
    <xf numFmtId="0" fontId="64" fillId="26" borderId="14" xfId="0" applyFont="1" applyFill="1" applyBorder="1" applyAlignment="1">
      <alignment horizontal="center" vertical="center" wrapText="1"/>
    </xf>
    <xf numFmtId="0" fontId="64" fillId="26" borderId="14" xfId="0" applyFont="1" applyFill="1" applyBorder="1" applyAlignment="1">
      <alignment vertical="center" wrapText="1"/>
    </xf>
    <xf numFmtId="0" fontId="64" fillId="26" borderId="19" xfId="0" applyFont="1" applyFill="1" applyBorder="1" applyAlignment="1">
      <alignment horizontal="center" vertical="center" wrapText="1"/>
    </xf>
    <xf numFmtId="0" fontId="64" fillId="26" borderId="19" xfId="0" applyFont="1" applyFill="1" applyBorder="1" applyAlignment="1">
      <alignment vertical="center" wrapText="1"/>
    </xf>
    <xf numFmtId="4" fontId="64" fillId="26" borderId="19" xfId="0" applyNumberFormat="1" applyFont="1" applyFill="1" applyBorder="1" applyAlignment="1">
      <alignment vertical="center" wrapText="1"/>
    </xf>
    <xf numFmtId="0" fontId="64" fillId="26" borderId="17" xfId="0" applyFont="1" applyFill="1" applyBorder="1" applyAlignment="1">
      <alignment horizontal="center" vertical="center" wrapText="1"/>
    </xf>
    <xf numFmtId="4" fontId="64" fillId="26" borderId="15" xfId="0" applyNumberFormat="1" applyFont="1" applyFill="1" applyBorder="1" applyAlignment="1">
      <alignment vertical="center" wrapText="1"/>
    </xf>
    <xf numFmtId="4" fontId="64" fillId="26" borderId="17" xfId="0" applyNumberFormat="1" applyFont="1" applyFill="1" applyBorder="1" applyAlignment="1">
      <alignment vertical="center" wrapText="1"/>
    </xf>
    <xf numFmtId="1" fontId="21" fillId="0" borderId="19" xfId="0" applyNumberFormat="1" applyFont="1" applyBorder="1" applyAlignment="1">
      <alignment wrapText="1"/>
    </xf>
    <xf numFmtId="4" fontId="21" fillId="0" borderId="19" xfId="0" applyNumberFormat="1" applyFont="1" applyBorder="1" applyAlignment="1">
      <alignment wrapText="1"/>
    </xf>
    <xf numFmtId="1" fontId="21" fillId="0" borderId="14" xfId="0" applyNumberFormat="1" applyFont="1" applyBorder="1" applyAlignment="1">
      <alignment wrapText="1"/>
    </xf>
    <xf numFmtId="4" fontId="21" fillId="0" borderId="19" xfId="0" applyNumberFormat="1" applyFont="1" applyBorder="1" applyAlignment="1">
      <alignment vertical="center" wrapText="1"/>
    </xf>
    <xf numFmtId="0" fontId="64" fillId="26" borderId="15" xfId="0" applyFont="1" applyFill="1" applyBorder="1" applyAlignment="1">
      <alignment horizontal="center" vertical="center" wrapText="1"/>
    </xf>
    <xf numFmtId="0" fontId="64" fillId="26" borderId="15" xfId="0" applyFont="1" applyFill="1" applyBorder="1" applyAlignment="1">
      <alignment vertical="center" wrapText="1"/>
    </xf>
    <xf numFmtId="0" fontId="62" fillId="0" borderId="14" xfId="0" applyFont="1" applyBorder="1" applyAlignment="1">
      <alignment horizontal="center" vertical="center"/>
    </xf>
    <xf numFmtId="0" fontId="62" fillId="0" borderId="14" xfId="0" applyFont="1" applyBorder="1" applyAlignment="1">
      <alignment vertical="center" wrapText="1"/>
    </xf>
    <xf numFmtId="4" fontId="62" fillId="0" borderId="14" xfId="0" applyNumberFormat="1" applyFont="1" applyBorder="1" applyAlignment="1">
      <alignment vertical="center" wrapText="1"/>
    </xf>
    <xf numFmtId="0" fontId="64" fillId="0" borderId="14" xfId="0" applyFont="1" applyBorder="1" applyAlignment="1">
      <alignment horizontal="center" vertical="center"/>
    </xf>
    <xf numFmtId="0" fontId="64" fillId="0" borderId="14" xfId="0" applyFont="1" applyBorder="1" applyAlignment="1">
      <alignment vertical="center" wrapText="1"/>
    </xf>
    <xf numFmtId="4" fontId="64" fillId="0" borderId="14" xfId="0" applyNumberFormat="1" applyFont="1" applyBorder="1" applyAlignment="1">
      <alignment vertical="center" wrapText="1"/>
    </xf>
    <xf numFmtId="0" fontId="21" fillId="0" borderId="14" xfId="0" applyFont="1" applyBorder="1" applyAlignment="1">
      <alignment horizontal="center" vertical="center"/>
    </xf>
    <xf numFmtId="0" fontId="64" fillId="26" borderId="17" xfId="0" applyFont="1" applyFill="1" applyBorder="1" applyAlignment="1">
      <alignment vertical="center" wrapText="1"/>
    </xf>
    <xf numFmtId="4" fontId="64" fillId="26" borderId="14" xfId="0" applyNumberFormat="1" applyFont="1" applyFill="1" applyBorder="1"/>
    <xf numFmtId="0" fontId="20" fillId="26" borderId="14" xfId="0" applyFont="1" applyFill="1" applyBorder="1" applyAlignment="1">
      <alignment horizontal="center" vertical="center"/>
    </xf>
    <xf numFmtId="0" fontId="136" fillId="26" borderId="14" xfId="0" applyFont="1" applyFill="1" applyBorder="1" applyAlignment="1">
      <alignment horizontal="center" vertical="center" wrapText="1"/>
    </xf>
    <xf numFmtId="4" fontId="136" fillId="26" borderId="14" xfId="0" applyNumberFormat="1" applyFont="1" applyFill="1" applyBorder="1" applyAlignment="1">
      <alignment horizontal="right" vertical="top" wrapText="1"/>
    </xf>
    <xf numFmtId="0" fontId="20" fillId="26" borderId="14" xfId="0" applyFont="1" applyFill="1" applyBorder="1" applyAlignment="1">
      <alignment vertical="top" wrapText="1"/>
    </xf>
    <xf numFmtId="4" fontId="20" fillId="26" borderId="14" xfId="0" applyNumberFormat="1" applyFont="1" applyFill="1" applyBorder="1" applyAlignment="1">
      <alignment vertical="top" wrapText="1"/>
    </xf>
    <xf numFmtId="4" fontId="20" fillId="26" borderId="14" xfId="0" applyNumberFormat="1" applyFont="1" applyFill="1" applyBorder="1" applyAlignment="1">
      <alignment horizontal="right" vertical="top" wrapText="1"/>
    </xf>
    <xf numFmtId="4" fontId="21" fillId="26" borderId="14" xfId="0" applyNumberFormat="1" applyFont="1" applyFill="1" applyBorder="1" applyAlignment="1">
      <alignment horizontal="right" vertical="top" wrapText="1"/>
    </xf>
    <xf numFmtId="0" fontId="21" fillId="26" borderId="14" xfId="0" applyFont="1" applyFill="1" applyBorder="1" applyAlignment="1">
      <alignment vertical="top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9" xfId="0" applyFont="1" applyFill="1" applyBorder="1" applyAlignment="1">
      <alignment vertical="center" wrapText="1"/>
    </xf>
    <xf numFmtId="0" fontId="21" fillId="26" borderId="19" xfId="0" applyFont="1" applyFill="1" applyBorder="1" applyAlignment="1">
      <alignment horizontal="right" vertical="center" wrapText="1"/>
    </xf>
    <xf numFmtId="4" fontId="62" fillId="26" borderId="19" xfId="0" applyNumberFormat="1" applyFont="1" applyFill="1" applyBorder="1" applyAlignment="1">
      <alignment vertical="center" wrapText="1"/>
    </xf>
    <xf numFmtId="1" fontId="64" fillId="26" borderId="15" xfId="0" applyNumberFormat="1" applyFont="1" applyFill="1" applyBorder="1" applyAlignment="1">
      <alignment vertical="top" wrapText="1"/>
    </xf>
    <xf numFmtId="0" fontId="64" fillId="26" borderId="15" xfId="0" applyFont="1" applyFill="1" applyBorder="1" applyAlignment="1">
      <alignment vertical="top" wrapText="1"/>
    </xf>
    <xf numFmtId="4" fontId="64" fillId="26" borderId="15" xfId="0" applyNumberFormat="1" applyFont="1" applyFill="1" applyBorder="1" applyAlignment="1">
      <alignment vertical="top" wrapText="1"/>
    </xf>
    <xf numFmtId="0" fontId="64" fillId="26" borderId="14" xfId="0" applyFont="1" applyFill="1" applyBorder="1" applyAlignment="1">
      <alignment vertical="top" wrapText="1"/>
    </xf>
    <xf numFmtId="4" fontId="64" fillId="26" borderId="14" xfId="0" applyNumberFormat="1" applyFont="1" applyFill="1" applyBorder="1" applyAlignment="1">
      <alignment vertical="top" wrapText="1"/>
    </xf>
    <xf numFmtId="0" fontId="21" fillId="26" borderId="19" xfId="0" applyFont="1" applyFill="1" applyBorder="1" applyAlignment="1">
      <alignment vertical="top" wrapText="1"/>
    </xf>
    <xf numFmtId="4" fontId="21" fillId="26" borderId="19" xfId="0" applyNumberFormat="1" applyFont="1" applyFill="1" applyBorder="1" applyAlignment="1">
      <alignment vertical="top" wrapText="1"/>
    </xf>
    <xf numFmtId="4" fontId="136" fillId="26" borderId="19" xfId="0" applyNumberFormat="1" applyFont="1" applyFill="1" applyBorder="1" applyAlignment="1">
      <alignment horizontal="center" vertical="top" wrapText="1"/>
    </xf>
    <xf numFmtId="0" fontId="136" fillId="26" borderId="15" xfId="0" applyFont="1" applyFill="1" applyBorder="1" applyAlignment="1">
      <alignment vertical="top" wrapText="1"/>
    </xf>
    <xf numFmtId="4" fontId="136" fillId="26" borderId="15" xfId="0" applyNumberFormat="1" applyFont="1" applyFill="1" applyBorder="1" applyAlignment="1">
      <alignment vertical="top" wrapText="1"/>
    </xf>
    <xf numFmtId="4" fontId="136" fillId="26" borderId="15" xfId="0" applyNumberFormat="1" applyFont="1" applyFill="1" applyBorder="1" applyAlignment="1">
      <alignment horizontal="center" vertical="top" wrapText="1"/>
    </xf>
    <xf numFmtId="4" fontId="136" fillId="26" borderId="14" xfId="0" applyNumberFormat="1" applyFont="1" applyFill="1" applyBorder="1" applyAlignment="1">
      <alignment horizontal="center" vertical="center" wrapText="1"/>
    </xf>
    <xf numFmtId="0" fontId="21" fillId="26" borderId="0" xfId="0" applyFont="1" applyFill="1"/>
    <xf numFmtId="0" fontId="136" fillId="26" borderId="19" xfId="0" applyFont="1" applyFill="1" applyBorder="1" applyAlignment="1">
      <alignment vertical="top" wrapText="1"/>
    </xf>
    <xf numFmtId="4" fontId="136" fillId="26" borderId="19" xfId="0" applyNumberFormat="1" applyFont="1" applyFill="1" applyBorder="1" applyAlignment="1">
      <alignment vertical="top" wrapText="1"/>
    </xf>
    <xf numFmtId="0" fontId="153" fillId="26" borderId="14" xfId="0" applyFont="1" applyFill="1" applyBorder="1" applyAlignment="1">
      <alignment vertical="top" wrapText="1"/>
    </xf>
    <xf numFmtId="4" fontId="153" fillId="26" borderId="14" xfId="0" applyNumberFormat="1" applyFont="1" applyFill="1" applyBorder="1" applyAlignment="1">
      <alignment vertical="top" wrapText="1"/>
    </xf>
    <xf numFmtId="4" fontId="136" fillId="26" borderId="17" xfId="0" applyNumberFormat="1" applyFont="1" applyFill="1" applyBorder="1" applyAlignment="1">
      <alignment vertical="top" wrapText="1"/>
    </xf>
    <xf numFmtId="4" fontId="136" fillId="26" borderId="17" xfId="0" applyNumberFormat="1" applyFont="1" applyFill="1" applyBorder="1" applyAlignment="1">
      <alignment horizontal="center" vertical="top" wrapText="1"/>
    </xf>
    <xf numFmtId="0" fontId="136" fillId="26" borderId="17" xfId="0" applyFont="1" applyFill="1" applyBorder="1" applyAlignment="1">
      <alignment vertical="top" wrapText="1"/>
    </xf>
    <xf numFmtId="4" fontId="20" fillId="26" borderId="14" xfId="0" applyNumberFormat="1" applyFont="1" applyFill="1" applyBorder="1" applyAlignment="1">
      <alignment horizontal="right" vertical="center" wrapText="1"/>
    </xf>
    <xf numFmtId="4" fontId="20" fillId="26" borderId="14" xfId="0" applyNumberFormat="1" applyFont="1" applyFill="1" applyBorder="1" applyAlignment="1">
      <alignment horizontal="center" vertical="center" wrapText="1"/>
    </xf>
    <xf numFmtId="4" fontId="21" fillId="26" borderId="15" xfId="0" applyNumberFormat="1" applyFont="1" applyFill="1" applyBorder="1" applyAlignment="1">
      <alignment vertical="top" wrapText="1"/>
    </xf>
    <xf numFmtId="4" fontId="136" fillId="26" borderId="17" xfId="0" applyNumberFormat="1" applyFont="1" applyFill="1" applyBorder="1" applyAlignment="1">
      <alignment horizontal="right" vertical="top" wrapText="1"/>
    </xf>
    <xf numFmtId="0" fontId="136" fillId="26" borderId="17" xfId="0" applyFont="1" applyFill="1" applyBorder="1" applyAlignment="1">
      <alignment horizontal="center" vertical="top" wrapText="1"/>
    </xf>
    <xf numFmtId="4" fontId="136" fillId="26" borderId="14" xfId="0" applyNumberFormat="1" applyFont="1" applyFill="1" applyBorder="1" applyAlignment="1">
      <alignment horizontal="right" vertical="center" wrapText="1"/>
    </xf>
    <xf numFmtId="0" fontId="136" fillId="26" borderId="19" xfId="0" applyFont="1" applyFill="1" applyBorder="1" applyAlignment="1">
      <alignment horizontal="center" vertical="center" wrapText="1"/>
    </xf>
    <xf numFmtId="4" fontId="136" fillId="26" borderId="19" xfId="0" applyNumberFormat="1" applyFont="1" applyFill="1" applyBorder="1" applyAlignment="1">
      <alignment horizontal="right" vertical="center" wrapText="1"/>
    </xf>
    <xf numFmtId="0" fontId="136" fillId="26" borderId="17" xfId="0" applyFont="1" applyFill="1" applyBorder="1" applyAlignment="1">
      <alignment horizontal="center" vertical="center" wrapText="1"/>
    </xf>
    <xf numFmtId="0" fontId="136" fillId="26" borderId="17" xfId="0" applyFont="1" applyFill="1" applyBorder="1" applyAlignment="1">
      <alignment vertical="center" wrapText="1"/>
    </xf>
    <xf numFmtId="4" fontId="136" fillId="26" borderId="17" xfId="0" applyNumberFormat="1" applyFont="1" applyFill="1" applyBorder="1" applyAlignment="1">
      <alignment vertical="center" wrapText="1"/>
    </xf>
    <xf numFmtId="4" fontId="136" fillId="26" borderId="17" xfId="0" applyNumberFormat="1" applyFont="1" applyFill="1" applyBorder="1" applyAlignment="1">
      <alignment horizontal="right" vertical="center" wrapText="1"/>
    </xf>
    <xf numFmtId="4" fontId="64" fillId="0" borderId="14" xfId="0" applyNumberFormat="1" applyFont="1" applyFill="1" applyBorder="1" applyAlignment="1">
      <alignment vertical="center" wrapText="1"/>
    </xf>
    <xf numFmtId="49" fontId="153" fillId="26" borderId="14" xfId="0" applyNumberFormat="1" applyFont="1" applyFill="1" applyBorder="1" applyAlignment="1" applyProtection="1">
      <alignment horizontal="center" vertical="center"/>
    </xf>
    <xf numFmtId="0" fontId="153" fillId="26" borderId="14" xfId="0" applyFont="1" applyFill="1" applyBorder="1" applyAlignment="1">
      <alignment vertical="center" wrapText="1"/>
    </xf>
    <xf numFmtId="4" fontId="153" fillId="26" borderId="14" xfId="0" applyNumberFormat="1" applyFont="1" applyFill="1" applyBorder="1" applyAlignment="1">
      <alignment vertical="center" wrapText="1"/>
    </xf>
    <xf numFmtId="1" fontId="153" fillId="26" borderId="14" xfId="0" applyNumberFormat="1" applyFont="1" applyFill="1" applyBorder="1" applyAlignment="1" applyProtection="1">
      <alignment horizontal="center" vertical="center"/>
    </xf>
    <xf numFmtId="1" fontId="21" fillId="26" borderId="14" xfId="0" applyNumberFormat="1" applyFont="1" applyFill="1" applyBorder="1" applyAlignment="1">
      <alignment horizontal="center" vertical="center"/>
    </xf>
    <xf numFmtId="0" fontId="153" fillId="26" borderId="19" xfId="0" applyFont="1" applyFill="1" applyBorder="1" applyAlignment="1">
      <alignment vertical="top" wrapText="1"/>
    </xf>
    <xf numFmtId="4" fontId="153" fillId="26" borderId="19" xfId="0" applyNumberFormat="1" applyFont="1" applyFill="1" applyBorder="1" applyAlignment="1">
      <alignment vertical="top" wrapText="1"/>
    </xf>
    <xf numFmtId="0" fontId="21" fillId="26" borderId="17" xfId="0" applyFont="1" applyFill="1" applyBorder="1" applyAlignment="1">
      <alignment vertical="top" wrapText="1"/>
    </xf>
    <xf numFmtId="4" fontId="21" fillId="26" borderId="17" xfId="0" applyNumberFormat="1" applyFont="1" applyFill="1" applyBorder="1" applyAlignment="1">
      <alignment vertical="top" wrapText="1"/>
    </xf>
    <xf numFmtId="0" fontId="21" fillId="26" borderId="14" xfId="0" applyFont="1" applyFill="1" applyBorder="1" applyAlignment="1">
      <alignment horizontal="center" vertical="center"/>
    </xf>
    <xf numFmtId="0" fontId="6" fillId="26" borderId="19" xfId="0" applyFont="1" applyFill="1" applyBorder="1" applyAlignment="1">
      <alignment vertical="top" wrapText="1"/>
    </xf>
    <xf numFmtId="4" fontId="6" fillId="26" borderId="19" xfId="0" applyNumberFormat="1" applyFont="1" applyFill="1" applyBorder="1" applyAlignment="1">
      <alignment vertical="top" wrapText="1"/>
    </xf>
    <xf numFmtId="4" fontId="6" fillId="26" borderId="19" xfId="0" applyNumberFormat="1" applyFont="1" applyFill="1" applyBorder="1" applyAlignment="1">
      <alignment horizontal="right" vertical="top" wrapText="1"/>
    </xf>
    <xf numFmtId="4" fontId="62" fillId="26" borderId="14" xfId="0" applyNumberFormat="1" applyFont="1" applyFill="1" applyBorder="1" applyAlignment="1">
      <alignment horizontal="center" vertical="center" wrapText="1"/>
    </xf>
    <xf numFmtId="4" fontId="21" fillId="0" borderId="14" xfId="0" applyNumberFormat="1" applyFont="1" applyBorder="1" applyAlignment="1">
      <alignment vertical="center"/>
    </xf>
    <xf numFmtId="0" fontId="21" fillId="26" borderId="15" xfId="0" applyFont="1" applyFill="1" applyBorder="1" applyAlignment="1">
      <alignment vertical="top" wrapText="1"/>
    </xf>
    <xf numFmtId="0" fontId="21" fillId="26" borderId="14" xfId="0" applyFont="1" applyFill="1" applyBorder="1" applyAlignment="1" applyProtection="1">
      <alignment horizontal="justify" vertical="center" wrapText="1"/>
    </xf>
    <xf numFmtId="4" fontId="21" fillId="26" borderId="14" xfId="0" applyNumberFormat="1" applyFont="1" applyFill="1" applyBorder="1" applyAlignment="1" applyProtection="1">
      <alignment horizontal="right" vertical="center" wrapText="1"/>
    </xf>
    <xf numFmtId="0" fontId="21" fillId="0" borderId="14" xfId="0" applyFont="1" applyBorder="1" applyAlignment="1">
      <alignment vertical="center" wrapText="1"/>
    </xf>
    <xf numFmtId="4" fontId="21" fillId="0" borderId="14" xfId="0" applyNumberFormat="1" applyFont="1" applyBorder="1" applyAlignment="1">
      <alignment vertical="center" wrapText="1"/>
    </xf>
    <xf numFmtId="1" fontId="21" fillId="0" borderId="19" xfId="0" applyNumberFormat="1" applyFont="1" applyBorder="1" applyAlignment="1">
      <alignment horizontal="left" wrapText="1"/>
    </xf>
    <xf numFmtId="4" fontId="21" fillId="0" borderId="19" xfId="0" applyNumberFormat="1" applyFont="1" applyBorder="1" applyAlignment="1">
      <alignment horizontal="left" wrapText="1"/>
    </xf>
    <xf numFmtId="0" fontId="21" fillId="0" borderId="20" xfId="0" applyFont="1" applyBorder="1" applyAlignment="1">
      <alignment vertical="center" wrapText="1"/>
    </xf>
    <xf numFmtId="4" fontId="21" fillId="26" borderId="17" xfId="0" applyNumberFormat="1" applyFont="1" applyFill="1" applyBorder="1" applyAlignment="1">
      <alignment horizontal="right" vertical="top" wrapText="1"/>
    </xf>
    <xf numFmtId="0" fontId="21" fillId="0" borderId="0" xfId="0" applyFont="1" applyAlignment="1">
      <alignment vertical="center" wrapText="1"/>
    </xf>
    <xf numFmtId="4" fontId="21" fillId="26" borderId="14" xfId="0" applyNumberFormat="1" applyFont="1" applyFill="1" applyBorder="1" applyAlignment="1" applyProtection="1">
      <alignment horizontal="justify" vertical="center" wrapText="1"/>
    </xf>
    <xf numFmtId="0" fontId="21" fillId="26" borderId="17" xfId="0" applyFont="1" applyFill="1" applyBorder="1" applyAlignment="1" applyProtection="1">
      <alignment horizontal="justify" vertical="center" wrapText="1"/>
    </xf>
    <xf numFmtId="4" fontId="21" fillId="26" borderId="17" xfId="0" applyNumberFormat="1" applyFont="1" applyFill="1" applyBorder="1" applyAlignment="1" applyProtection="1">
      <alignment horizontal="justify" vertical="center" wrapText="1"/>
    </xf>
    <xf numFmtId="1" fontId="21" fillId="0" borderId="14" xfId="0" applyNumberFormat="1" applyFont="1" applyBorder="1" applyAlignment="1">
      <alignment vertical="center" wrapText="1"/>
    </xf>
    <xf numFmtId="4" fontId="21" fillId="0" borderId="14" xfId="0" applyNumberFormat="1" applyFont="1" applyBorder="1" applyAlignment="1" applyProtection="1">
      <alignment vertical="center" wrapText="1"/>
    </xf>
    <xf numFmtId="4" fontId="20" fillId="26" borderId="15" xfId="0" applyNumberFormat="1" applyFont="1" applyFill="1" applyBorder="1" applyAlignment="1">
      <alignment vertical="top" wrapText="1"/>
    </xf>
    <xf numFmtId="0" fontId="154" fillId="26" borderId="14" xfId="0" applyFont="1" applyFill="1" applyBorder="1" applyAlignment="1">
      <alignment vertical="center" wrapText="1"/>
    </xf>
    <xf numFmtId="4" fontId="21" fillId="26" borderId="14" xfId="0" applyNumberFormat="1" applyFont="1" applyFill="1" applyBorder="1" applyAlignment="1">
      <alignment horizontal="right" vertical="center" wrapText="1"/>
    </xf>
    <xf numFmtId="0" fontId="21" fillId="26" borderId="14" xfId="0" applyFont="1" applyFill="1" applyBorder="1" applyAlignment="1">
      <alignment horizontal="left" vertical="center" wrapText="1"/>
    </xf>
    <xf numFmtId="0" fontId="21" fillId="26" borderId="15" xfId="0" applyNumberFormat="1" applyFont="1" applyFill="1" applyBorder="1" applyAlignment="1">
      <alignment vertical="center" wrapText="1"/>
    </xf>
    <xf numFmtId="4" fontId="21" fillId="26" borderId="14" xfId="0" applyNumberFormat="1" applyFont="1" applyFill="1" applyBorder="1" applyAlignment="1">
      <alignment horizontal="left" vertical="center" wrapText="1"/>
    </xf>
    <xf numFmtId="0" fontId="21" fillId="26" borderId="19" xfId="0" applyNumberFormat="1" applyFont="1" applyFill="1" applyBorder="1" applyAlignment="1">
      <alignment vertical="center" wrapText="1"/>
    </xf>
    <xf numFmtId="4" fontId="21" fillId="26" borderId="19" xfId="0" applyNumberFormat="1" applyFont="1" applyFill="1" applyBorder="1" applyAlignment="1">
      <alignment horizontal="center" vertical="center" wrapText="1"/>
    </xf>
    <xf numFmtId="4" fontId="136" fillId="26" borderId="19" xfId="0" applyNumberFormat="1" applyFont="1" applyFill="1" applyBorder="1" applyAlignment="1">
      <alignment horizontal="center" vertical="center" wrapText="1"/>
    </xf>
    <xf numFmtId="0" fontId="21" fillId="26" borderId="19" xfId="0" applyFont="1" applyFill="1" applyBorder="1" applyAlignment="1" applyProtection="1">
      <alignment vertical="center" wrapText="1"/>
    </xf>
    <xf numFmtId="4" fontId="21" fillId="26" borderId="19" xfId="0" applyNumberFormat="1" applyFont="1" applyFill="1" applyBorder="1" applyAlignment="1" applyProtection="1">
      <alignment vertical="center" wrapText="1"/>
    </xf>
    <xf numFmtId="0" fontId="21" fillId="26" borderId="19" xfId="0" applyFont="1" applyFill="1" applyBorder="1" applyAlignment="1">
      <alignment horizontal="left" wrapText="1"/>
    </xf>
    <xf numFmtId="4" fontId="21" fillId="26" borderId="21" xfId="0" applyNumberFormat="1" applyFont="1" applyFill="1" applyBorder="1" applyAlignment="1">
      <alignment horizontal="left" wrapText="1"/>
    </xf>
    <xf numFmtId="4" fontId="21" fillId="26" borderId="21" xfId="0" applyNumberFormat="1" applyFont="1" applyFill="1" applyBorder="1" applyAlignment="1">
      <alignment vertical="top" wrapText="1"/>
    </xf>
    <xf numFmtId="4" fontId="21" fillId="26" borderId="21" xfId="0" applyNumberFormat="1" applyFont="1" applyFill="1" applyBorder="1" applyAlignment="1">
      <alignment vertical="center" wrapText="1"/>
    </xf>
    <xf numFmtId="0" fontId="21" fillId="26" borderId="17" xfId="0" applyFont="1" applyFill="1" applyBorder="1" applyAlignment="1">
      <alignment horizontal="left" wrapText="1"/>
    </xf>
    <xf numFmtId="4" fontId="21" fillId="26" borderId="22" xfId="0" applyNumberFormat="1" applyFont="1" applyFill="1" applyBorder="1" applyAlignment="1">
      <alignment horizontal="left" wrapText="1"/>
    </xf>
    <xf numFmtId="4" fontId="21" fillId="26" borderId="22" xfId="0" applyNumberFormat="1" applyFont="1" applyFill="1" applyBorder="1" applyAlignment="1">
      <alignment vertical="top" wrapText="1"/>
    </xf>
    <xf numFmtId="1" fontId="21" fillId="0" borderId="14" xfId="0" applyNumberFormat="1" applyFont="1" applyBorder="1" applyAlignment="1">
      <alignment horizontal="left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1" fontId="21" fillId="0" borderId="11" xfId="0" applyNumberFormat="1" applyFont="1" applyBorder="1" applyAlignment="1">
      <alignment horizontal="left" vertical="center" wrapText="1"/>
    </xf>
    <xf numFmtId="0" fontId="21" fillId="0" borderId="14" xfId="0" applyFont="1" applyBorder="1" applyAlignment="1" applyProtection="1">
      <alignment vertical="center" wrapText="1"/>
      <protection locked="0"/>
    </xf>
    <xf numFmtId="4" fontId="21" fillId="0" borderId="14" xfId="0" applyNumberFormat="1" applyFont="1" applyBorder="1" applyAlignment="1" applyProtection="1">
      <alignment vertical="center" wrapText="1"/>
      <protection locked="0"/>
    </xf>
    <xf numFmtId="0" fontId="21" fillId="0" borderId="14" xfId="0" applyFont="1" applyBorder="1" applyAlignment="1" applyProtection="1">
      <alignment vertical="center" wrapText="1"/>
    </xf>
    <xf numFmtId="1" fontId="21" fillId="0" borderId="11" xfId="0" applyNumberFormat="1" applyFont="1" applyBorder="1" applyAlignment="1">
      <alignment vertical="center" wrapText="1"/>
    </xf>
    <xf numFmtId="0" fontId="21" fillId="26" borderId="14" xfId="0" applyFont="1" applyFill="1" applyBorder="1" applyAlignment="1" applyProtection="1">
      <alignment vertical="center" wrapText="1"/>
    </xf>
    <xf numFmtId="4" fontId="21" fillId="26" borderId="14" xfId="0" applyNumberFormat="1" applyFont="1" applyFill="1" applyBorder="1" applyAlignment="1" applyProtection="1">
      <alignment vertical="center" wrapText="1"/>
    </xf>
    <xf numFmtId="4" fontId="29" fillId="26" borderId="14" xfId="0" applyNumberFormat="1" applyFont="1" applyFill="1" applyBorder="1" applyAlignment="1">
      <alignment horizontal="center" vertical="center" wrapText="1"/>
    </xf>
    <xf numFmtId="4" fontId="6" fillId="26" borderId="14" xfId="0" applyNumberFormat="1" applyFont="1" applyFill="1" applyBorder="1" applyAlignment="1">
      <alignment vertical="center" wrapText="1"/>
    </xf>
    <xf numFmtId="0" fontId="21" fillId="26" borderId="19" xfId="0" applyFont="1" applyFill="1" applyBorder="1" applyAlignment="1">
      <alignment horizontal="left" vertical="top" wrapText="1"/>
    </xf>
    <xf numFmtId="4" fontId="21" fillId="26" borderId="19" xfId="0" applyNumberFormat="1" applyFont="1" applyFill="1" applyBorder="1" applyAlignment="1">
      <alignment horizontal="left" vertical="top" wrapText="1"/>
    </xf>
    <xf numFmtId="4" fontId="21" fillId="26" borderId="21" xfId="0" applyNumberFormat="1" applyFont="1" applyFill="1" applyBorder="1" applyAlignment="1">
      <alignment horizontal="left" vertical="top" wrapText="1"/>
    </xf>
    <xf numFmtId="0" fontId="21" fillId="26" borderId="13" xfId="0" applyFont="1" applyFill="1" applyBorder="1" applyAlignment="1" applyProtection="1">
      <alignment horizontal="justify" vertical="center" wrapText="1"/>
    </xf>
    <xf numFmtId="4" fontId="21" fillId="26" borderId="23" xfId="0" applyNumberFormat="1" applyFont="1" applyFill="1" applyBorder="1" applyAlignment="1" applyProtection="1">
      <alignment horizontal="justify" vertical="center" wrapText="1"/>
    </xf>
    <xf numFmtId="4" fontId="21" fillId="26" borderId="23" xfId="0" applyNumberFormat="1" applyFont="1" applyFill="1" applyBorder="1" applyAlignment="1">
      <alignment vertical="top" wrapText="1"/>
    </xf>
    <xf numFmtId="0" fontId="21" fillId="0" borderId="19" xfId="0" applyFont="1" applyBorder="1" applyAlignment="1" applyProtection="1">
      <alignment vertical="center" wrapText="1"/>
      <protection locked="0"/>
    </xf>
    <xf numFmtId="4" fontId="21" fillId="0" borderId="19" xfId="0" applyNumberFormat="1" applyFont="1" applyBorder="1" applyAlignment="1" applyProtection="1">
      <alignment vertical="center" wrapText="1"/>
      <protection locked="0"/>
    </xf>
    <xf numFmtId="4" fontId="21" fillId="26" borderId="19" xfId="0" applyNumberFormat="1" applyFont="1" applyFill="1" applyBorder="1" applyAlignment="1">
      <alignment horizontal="right" vertical="top" wrapText="1"/>
    </xf>
    <xf numFmtId="4" fontId="62" fillId="26" borderId="19" xfId="0" applyNumberFormat="1" applyFont="1" applyFill="1" applyBorder="1" applyAlignment="1">
      <alignment horizontal="right" vertical="top" wrapText="1"/>
    </xf>
    <xf numFmtId="4" fontId="136" fillId="26" borderId="22" xfId="0" applyNumberFormat="1" applyFont="1" applyFill="1" applyBorder="1" applyAlignment="1">
      <alignment vertical="top" wrapText="1"/>
    </xf>
    <xf numFmtId="4" fontId="136" fillId="26" borderId="24" xfId="0" applyNumberFormat="1" applyFont="1" applyFill="1" applyBorder="1" applyAlignment="1">
      <alignment horizontal="center" vertical="top" wrapText="1"/>
    </xf>
    <xf numFmtId="4" fontId="136" fillId="26" borderId="13" xfId="0" applyNumberFormat="1" applyFont="1" applyFill="1" applyBorder="1" applyAlignment="1">
      <alignment horizontal="right" vertical="center" wrapText="1"/>
    </xf>
    <xf numFmtId="4" fontId="136" fillId="26" borderId="13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0" fontId="21" fillId="0" borderId="17" xfId="0" applyFont="1" applyBorder="1" applyAlignment="1" applyProtection="1">
      <alignment vertical="center" wrapText="1"/>
      <protection locked="0"/>
    </xf>
    <xf numFmtId="4" fontId="21" fillId="0" borderId="17" xfId="0" applyNumberFormat="1" applyFont="1" applyBorder="1" applyAlignment="1" applyProtection="1">
      <alignment vertical="center" wrapText="1"/>
      <protection locked="0"/>
    </xf>
    <xf numFmtId="4" fontId="136" fillId="26" borderId="17" xfId="0" applyNumberFormat="1" applyFont="1" applyFill="1" applyBorder="1" applyAlignment="1">
      <alignment horizontal="center" vertical="center" wrapText="1"/>
    </xf>
    <xf numFmtId="1" fontId="21" fillId="0" borderId="12" xfId="264" applyNumberFormat="1" applyFont="1" applyBorder="1" applyAlignment="1">
      <alignment vertical="center" wrapText="1"/>
    </xf>
    <xf numFmtId="4" fontId="21" fillId="0" borderId="14" xfId="0" applyNumberFormat="1" applyFont="1" applyBorder="1" applyAlignment="1" applyProtection="1">
      <alignment horizontal="right" vertical="center" wrapText="1"/>
      <protection locked="0"/>
    </xf>
    <xf numFmtId="190" fontId="21" fillId="0" borderId="14" xfId="0" applyNumberFormat="1" applyFont="1" applyBorder="1" applyAlignment="1" applyProtection="1">
      <alignment vertical="top" wrapText="1"/>
      <protection locked="0"/>
    </xf>
    <xf numFmtId="4" fontId="21" fillId="0" borderId="14" xfId="0" applyNumberFormat="1" applyFont="1" applyBorder="1" applyAlignment="1" applyProtection="1">
      <alignment vertical="top" wrapText="1"/>
      <protection locked="0"/>
    </xf>
    <xf numFmtId="1" fontId="21" fillId="0" borderId="12" xfId="0" applyNumberFormat="1" applyFont="1" applyBorder="1" applyAlignment="1">
      <alignment vertical="center" wrapText="1"/>
    </xf>
    <xf numFmtId="4" fontId="21" fillId="0" borderId="15" xfId="0" applyNumberFormat="1" applyFont="1" applyBorder="1" applyAlignment="1">
      <alignment vertical="center" wrapText="1"/>
    </xf>
    <xf numFmtId="190" fontId="21" fillId="0" borderId="15" xfId="0" applyNumberFormat="1" applyFont="1" applyBorder="1" applyAlignment="1" applyProtection="1">
      <alignment vertical="top" wrapText="1"/>
      <protection locked="0"/>
    </xf>
    <xf numFmtId="4" fontId="21" fillId="0" borderId="23" xfId="0" applyNumberFormat="1" applyFont="1" applyBorder="1" applyAlignment="1" applyProtection="1">
      <alignment vertical="top" wrapText="1"/>
      <protection locked="0"/>
    </xf>
    <xf numFmtId="4" fontId="136" fillId="26" borderId="23" xfId="0" applyNumberFormat="1" applyFont="1" applyFill="1" applyBorder="1" applyAlignment="1">
      <alignment vertical="top" wrapText="1"/>
    </xf>
    <xf numFmtId="190" fontId="21" fillId="0" borderId="24" xfId="0" applyNumberFormat="1" applyFont="1" applyBorder="1" applyAlignment="1" applyProtection="1">
      <alignment vertical="top" wrapText="1"/>
      <protection locked="0"/>
    </xf>
    <xf numFmtId="4" fontId="21" fillId="0" borderId="24" xfId="0" applyNumberFormat="1" applyFont="1" applyBorder="1" applyAlignment="1" applyProtection="1">
      <alignment vertical="top" wrapText="1"/>
      <protection locked="0"/>
    </xf>
    <xf numFmtId="4" fontId="136" fillId="26" borderId="24" xfId="0" applyNumberFormat="1" applyFont="1" applyFill="1" applyBorder="1" applyAlignment="1">
      <alignment vertical="top" wrapText="1"/>
    </xf>
    <xf numFmtId="0" fontId="21" fillId="0" borderId="14" xfId="0" applyFont="1" applyBorder="1" applyAlignment="1" applyProtection="1">
      <alignment horizontal="left" vertical="center" wrapText="1"/>
      <protection locked="0"/>
    </xf>
    <xf numFmtId="4" fontId="21" fillId="0" borderId="14" xfId="0" applyNumberFormat="1" applyFont="1" applyBorder="1" applyAlignment="1" applyProtection="1">
      <alignment horizontal="left" vertical="center" wrapText="1"/>
      <protection locked="0"/>
    </xf>
    <xf numFmtId="4" fontId="136" fillId="26" borderId="21" xfId="0" applyNumberFormat="1" applyFont="1" applyFill="1" applyBorder="1" applyAlignment="1">
      <alignment vertical="top" wrapText="1"/>
    </xf>
    <xf numFmtId="4" fontId="136" fillId="26" borderId="19" xfId="0" applyNumberFormat="1" applyFont="1" applyFill="1" applyBorder="1" applyAlignment="1">
      <alignment horizontal="right" vertical="top" wrapText="1"/>
    </xf>
    <xf numFmtId="4" fontId="21" fillId="26" borderId="25" xfId="0" applyNumberFormat="1" applyFont="1" applyFill="1" applyBorder="1" applyAlignment="1">
      <alignment vertical="top" wrapText="1"/>
    </xf>
    <xf numFmtId="0" fontId="21" fillId="26" borderId="24" xfId="0" applyFont="1" applyFill="1" applyBorder="1" applyAlignment="1" applyProtection="1">
      <alignment vertical="center" wrapText="1"/>
    </xf>
    <xf numFmtId="4" fontId="21" fillId="26" borderId="24" xfId="0" applyNumberFormat="1" applyFont="1" applyFill="1" applyBorder="1" applyAlignment="1" applyProtection="1">
      <alignment vertical="center" wrapText="1"/>
    </xf>
    <xf numFmtId="4" fontId="21" fillId="26" borderId="24" xfId="0" applyNumberFormat="1" applyFont="1" applyFill="1" applyBorder="1" applyAlignment="1">
      <alignment vertical="center" wrapText="1"/>
    </xf>
    <xf numFmtId="4" fontId="136" fillId="26" borderId="24" xfId="0" applyNumberFormat="1" applyFont="1" applyFill="1" applyBorder="1" applyAlignment="1">
      <alignment vertical="center" wrapText="1"/>
    </xf>
    <xf numFmtId="0" fontId="21" fillId="0" borderId="12" xfId="0" applyFont="1" applyBorder="1" applyAlignment="1" applyProtection="1">
      <alignment vertical="center" wrapText="1"/>
    </xf>
    <xf numFmtId="4" fontId="21" fillId="0" borderId="12" xfId="0" applyNumberFormat="1" applyFont="1" applyBorder="1" applyAlignment="1" applyProtection="1">
      <alignment vertical="center" wrapText="1"/>
    </xf>
    <xf numFmtId="4" fontId="21" fillId="26" borderId="12" xfId="0" applyNumberFormat="1" applyFont="1" applyFill="1" applyBorder="1" applyAlignment="1">
      <alignment vertical="center" wrapText="1"/>
    </xf>
    <xf numFmtId="4" fontId="136" fillId="26" borderId="12" xfId="0" applyNumberFormat="1" applyFont="1" applyFill="1" applyBorder="1" applyAlignment="1">
      <alignment vertical="center" wrapText="1"/>
    </xf>
    <xf numFmtId="0" fontId="21" fillId="0" borderId="12" xfId="0" applyFont="1" applyBorder="1" applyAlignment="1" applyProtection="1">
      <alignment vertical="top" wrapText="1"/>
    </xf>
    <xf numFmtId="4" fontId="21" fillId="0" borderId="12" xfId="0" applyNumberFormat="1" applyFont="1" applyBorder="1" applyAlignment="1" applyProtection="1">
      <alignment vertical="top" wrapText="1"/>
    </xf>
    <xf numFmtId="4" fontId="21" fillId="26" borderId="12" xfId="0" applyNumberFormat="1" applyFont="1" applyFill="1" applyBorder="1" applyAlignment="1">
      <alignment vertical="top" wrapText="1"/>
    </xf>
    <xf numFmtId="4" fontId="136" fillId="26" borderId="12" xfId="0" applyNumberFormat="1" applyFont="1" applyFill="1" applyBorder="1" applyAlignment="1">
      <alignment vertical="top" wrapText="1"/>
    </xf>
    <xf numFmtId="0" fontId="21" fillId="0" borderId="13" xfId="0" applyFont="1" applyBorder="1" applyAlignment="1" applyProtection="1">
      <alignment vertical="center" wrapText="1"/>
    </xf>
    <xf numFmtId="4" fontId="21" fillId="0" borderId="13" xfId="0" applyNumberFormat="1" applyFont="1" applyBorder="1" applyAlignment="1" applyProtection="1">
      <alignment vertical="center" wrapText="1"/>
    </xf>
    <xf numFmtId="0" fontId="6" fillId="26" borderId="14" xfId="0" applyFont="1" applyFill="1" applyBorder="1" applyAlignment="1">
      <alignment vertical="center" wrapText="1"/>
    </xf>
    <xf numFmtId="4" fontId="6" fillId="26" borderId="19" xfId="0" applyNumberFormat="1" applyFont="1" applyFill="1" applyBorder="1" applyAlignment="1">
      <alignment vertical="center" wrapText="1"/>
    </xf>
    <xf numFmtId="4" fontId="154" fillId="26" borderId="26" xfId="0" applyNumberFormat="1" applyFont="1" applyFill="1" applyBorder="1" applyAlignment="1">
      <alignment horizontal="right" vertical="center" wrapText="1"/>
    </xf>
    <xf numFmtId="4" fontId="6" fillId="26" borderId="26" xfId="0" applyNumberFormat="1" applyFont="1" applyFill="1" applyBorder="1" applyAlignment="1">
      <alignment vertical="center" wrapText="1"/>
    </xf>
    <xf numFmtId="0" fontId="62" fillId="0" borderId="14" xfId="0" applyFont="1" applyBorder="1" applyAlignment="1" applyProtection="1">
      <alignment vertical="center" wrapText="1"/>
      <protection locked="0"/>
    </xf>
    <xf numFmtId="4" fontId="153" fillId="26" borderId="14" xfId="0" applyNumberFormat="1" applyFont="1" applyFill="1" applyBorder="1" applyAlignment="1">
      <alignment horizontal="center" vertical="center" wrapText="1"/>
    </xf>
    <xf numFmtId="4" fontId="6" fillId="26" borderId="14" xfId="0" applyNumberFormat="1" applyFont="1" applyFill="1" applyBorder="1" applyAlignment="1">
      <alignment horizontal="center" vertical="center" wrapText="1"/>
    </xf>
    <xf numFmtId="4" fontId="6" fillId="26" borderId="17" xfId="0" applyNumberFormat="1" applyFont="1" applyFill="1" applyBorder="1" applyAlignment="1">
      <alignment horizontal="right" vertical="center" wrapText="1"/>
    </xf>
    <xf numFmtId="4" fontId="154" fillId="26" borderId="17" xfId="0" applyNumberFormat="1" applyFont="1" applyFill="1" applyBorder="1" applyAlignment="1">
      <alignment horizontal="right" vertical="center" wrapText="1"/>
    </xf>
    <xf numFmtId="4" fontId="6" fillId="26" borderId="17" xfId="0" applyNumberFormat="1" applyFont="1" applyFill="1" applyBorder="1" applyAlignment="1">
      <alignment vertical="top" wrapText="1"/>
    </xf>
    <xf numFmtId="4" fontId="6" fillId="26" borderId="17" xfId="0" applyNumberFormat="1" applyFont="1" applyFill="1" applyBorder="1" applyAlignment="1">
      <alignment horizontal="center" vertical="center" wrapText="1"/>
    </xf>
    <xf numFmtId="4" fontId="154" fillId="26" borderId="17" xfId="0" applyNumberFormat="1" applyFont="1" applyFill="1" applyBorder="1" applyAlignment="1">
      <alignment horizontal="center" vertical="center" wrapText="1"/>
    </xf>
    <xf numFmtId="4" fontId="6" fillId="26" borderId="17" xfId="0" applyNumberFormat="1" applyFont="1" applyFill="1" applyBorder="1" applyAlignment="1">
      <alignment horizontal="center" vertical="top" wrapText="1"/>
    </xf>
    <xf numFmtId="0" fontId="29" fillId="26" borderId="17" xfId="0" applyFont="1" applyFill="1" applyBorder="1" applyAlignment="1">
      <alignment vertical="top" wrapText="1"/>
    </xf>
    <xf numFmtId="4" fontId="29" fillId="26" borderId="17" xfId="0" applyNumberFormat="1" applyFont="1" applyFill="1" applyBorder="1" applyAlignment="1">
      <alignment vertical="top" wrapText="1"/>
    </xf>
    <xf numFmtId="4" fontId="29" fillId="26" borderId="17" xfId="0" applyNumberFormat="1" applyFont="1" applyFill="1" applyBorder="1" applyAlignment="1">
      <alignment horizontal="center" vertical="top" wrapText="1"/>
    </xf>
    <xf numFmtId="0" fontId="20" fillId="26" borderId="17" xfId="0" applyFont="1" applyFill="1" applyBorder="1" applyAlignment="1">
      <alignment horizontal="center" vertical="center" wrapText="1"/>
    </xf>
    <xf numFmtId="0" fontId="29" fillId="26" borderId="17" xfId="0" applyFont="1" applyFill="1" applyBorder="1" applyAlignment="1">
      <alignment vertical="center" wrapText="1"/>
    </xf>
    <xf numFmtId="4" fontId="29" fillId="26" borderId="17" xfId="0" applyNumberFormat="1" applyFont="1" applyFill="1" applyBorder="1" applyAlignment="1">
      <alignment vertical="center" wrapText="1"/>
    </xf>
    <xf numFmtId="4" fontId="29" fillId="26" borderId="17" xfId="0" applyNumberFormat="1" applyFont="1" applyFill="1" applyBorder="1" applyAlignment="1">
      <alignment horizontal="center" vertical="center" wrapText="1"/>
    </xf>
    <xf numFmtId="4" fontId="63" fillId="26" borderId="17" xfId="0" applyNumberFormat="1" applyFont="1" applyFill="1" applyBorder="1" applyAlignment="1">
      <alignment vertical="center" wrapText="1"/>
    </xf>
    <xf numFmtId="0" fontId="155" fillId="26" borderId="14" xfId="0" applyFont="1" applyFill="1" applyBorder="1" applyAlignment="1">
      <alignment vertical="center" wrapText="1"/>
    </xf>
    <xf numFmtId="4" fontId="6" fillId="26" borderId="15" xfId="0" applyNumberFormat="1" applyFont="1" applyFill="1" applyBorder="1" applyAlignment="1">
      <alignment vertical="center" wrapText="1"/>
    </xf>
    <xf numFmtId="4" fontId="155" fillId="26" borderId="14" xfId="0" applyNumberFormat="1" applyFont="1" applyFill="1" applyBorder="1" applyAlignment="1">
      <alignment horizontal="right" vertical="center" wrapText="1"/>
    </xf>
    <xf numFmtId="4" fontId="63" fillId="26" borderId="14" xfId="0" applyNumberFormat="1" applyFont="1" applyFill="1" applyBorder="1" applyAlignment="1">
      <alignment vertical="center" wrapText="1"/>
    </xf>
    <xf numFmtId="0" fontId="130" fillId="26" borderId="14" xfId="0" applyFont="1" applyFill="1" applyBorder="1" applyAlignment="1">
      <alignment horizontal="center" vertical="center" wrapText="1"/>
    </xf>
    <xf numFmtId="0" fontId="130" fillId="26" borderId="14" xfId="0" applyFont="1" applyFill="1" applyBorder="1" applyAlignment="1">
      <alignment vertical="center" wrapText="1"/>
    </xf>
    <xf numFmtId="0" fontId="122" fillId="26" borderId="0" xfId="0" applyFont="1" applyFill="1"/>
    <xf numFmtId="190" fontId="122" fillId="26" borderId="0" xfId="0" applyNumberFormat="1" applyFont="1" applyFill="1"/>
    <xf numFmtId="0" fontId="6" fillId="26" borderId="0" xfId="0" applyFont="1" applyFill="1" applyAlignment="1">
      <alignment horizontal="left" indent="2"/>
    </xf>
    <xf numFmtId="190" fontId="6" fillId="26" borderId="0" xfId="0" applyNumberFormat="1" applyFont="1" applyFill="1" applyBorder="1"/>
    <xf numFmtId="190" fontId="29" fillId="26" borderId="0" xfId="0" applyNumberFormat="1" applyFont="1" applyFill="1"/>
    <xf numFmtId="49" fontId="62" fillId="26" borderId="15" xfId="263" applyNumberFormat="1" applyFont="1" applyFill="1" applyBorder="1" applyAlignment="1" applyProtection="1">
      <alignment horizontal="center" vertical="center" wrapText="1"/>
    </xf>
    <xf numFmtId="0" fontId="62" fillId="26" borderId="13" xfId="0" applyFont="1" applyFill="1" applyBorder="1" applyAlignment="1" applyProtection="1">
      <alignment horizontal="center" vertical="center" wrapText="1"/>
    </xf>
    <xf numFmtId="0" fontId="62" fillId="26" borderId="15" xfId="0" applyFont="1" applyFill="1" applyBorder="1" applyAlignment="1" applyProtection="1">
      <alignment horizontal="center" vertical="center" wrapText="1"/>
    </xf>
    <xf numFmtId="190" fontId="64" fillId="26" borderId="17" xfId="0" applyNumberFormat="1" applyFont="1" applyFill="1" applyBorder="1" applyAlignment="1">
      <alignment wrapText="1"/>
    </xf>
    <xf numFmtId="0" fontId="20" fillId="26" borderId="14" xfId="0" applyFont="1" applyFill="1" applyBorder="1" applyAlignment="1" applyProtection="1">
      <alignment horizontal="center"/>
    </xf>
    <xf numFmtId="0" fontId="20" fillId="26" borderId="14" xfId="0" applyFont="1" applyFill="1" applyBorder="1" applyAlignment="1" applyProtection="1">
      <alignment horizontal="center" vertical="center" wrapText="1"/>
    </xf>
    <xf numFmtId="190" fontId="20" fillId="26" borderId="14" xfId="0" applyNumberFormat="1" applyFont="1" applyFill="1" applyBorder="1" applyAlignment="1">
      <alignment wrapText="1"/>
    </xf>
    <xf numFmtId="0" fontId="20" fillId="26" borderId="11" xfId="0" applyFont="1" applyFill="1" applyBorder="1" applyAlignment="1" applyProtection="1">
      <alignment horizontal="center"/>
    </xf>
    <xf numFmtId="0" fontId="20" fillId="26" borderId="11" xfId="0" applyFont="1" applyFill="1" applyBorder="1" applyAlignment="1" applyProtection="1">
      <alignment vertical="center" wrapText="1"/>
    </xf>
    <xf numFmtId="190" fontId="21" fillId="26" borderId="11" xfId="0" applyNumberFormat="1" applyFont="1" applyFill="1" applyBorder="1" applyAlignment="1">
      <alignment horizontal="center" wrapText="1"/>
    </xf>
    <xf numFmtId="0" fontId="62" fillId="26" borderId="12" xfId="0" applyFont="1" applyFill="1" applyBorder="1" applyAlignment="1" applyProtection="1">
      <alignment horizontal="center"/>
    </xf>
    <xf numFmtId="0" fontId="64" fillId="26" borderId="12" xfId="0" applyFont="1" applyFill="1" applyBorder="1" applyAlignment="1" applyProtection="1">
      <alignment vertical="center" wrapText="1"/>
    </xf>
    <xf numFmtId="190" fontId="64" fillId="26" borderId="12" xfId="0" applyNumberFormat="1" applyFont="1" applyFill="1" applyBorder="1" applyAlignment="1">
      <alignment horizontal="center" wrapText="1"/>
    </xf>
    <xf numFmtId="0" fontId="64" fillId="26" borderId="12" xfId="0" applyFont="1" applyFill="1" applyBorder="1" applyAlignment="1" applyProtection="1">
      <alignment horizontal="center"/>
    </xf>
    <xf numFmtId="0" fontId="115" fillId="26" borderId="12" xfId="0" applyFont="1" applyFill="1" applyBorder="1" applyAlignment="1" applyProtection="1">
      <alignment vertical="center" wrapText="1"/>
    </xf>
    <xf numFmtId="190" fontId="21" fillId="26" borderId="12" xfId="0" applyNumberFormat="1" applyFont="1" applyFill="1" applyBorder="1" applyAlignment="1">
      <alignment horizontal="center" wrapText="1"/>
    </xf>
    <xf numFmtId="0" fontId="21" fillId="26" borderId="12" xfId="0" applyFont="1" applyFill="1" applyBorder="1" applyAlignment="1" applyProtection="1">
      <alignment horizontal="center"/>
    </xf>
    <xf numFmtId="0" fontId="62" fillId="26" borderId="12" xfId="0" applyFont="1" applyFill="1" applyBorder="1" applyAlignment="1" applyProtection="1">
      <alignment vertical="center" wrapText="1"/>
    </xf>
    <xf numFmtId="0" fontId="20" fillId="26" borderId="12" xfId="0" applyFont="1" applyFill="1" applyBorder="1" applyAlignment="1" applyProtection="1">
      <alignment horizontal="center"/>
    </xf>
    <xf numFmtId="0" fontId="21" fillId="26" borderId="12" xfId="0" applyFont="1" applyFill="1" applyBorder="1" applyAlignment="1" applyProtection="1">
      <alignment vertical="center" wrapText="1"/>
    </xf>
    <xf numFmtId="190" fontId="64" fillId="26" borderId="12" xfId="0" applyNumberFormat="1" applyFont="1" applyFill="1" applyBorder="1" applyAlignment="1">
      <alignment horizontal="center"/>
    </xf>
    <xf numFmtId="190" fontId="21" fillId="26" borderId="12" xfId="0" applyNumberFormat="1" applyFont="1" applyFill="1" applyBorder="1" applyAlignment="1">
      <alignment horizontal="center"/>
    </xf>
    <xf numFmtId="0" fontId="20" fillId="26" borderId="12" xfId="0" applyFont="1" applyFill="1" applyBorder="1" applyAlignment="1" applyProtection="1">
      <alignment horizontal="left" vertical="center" wrapText="1"/>
    </xf>
    <xf numFmtId="190" fontId="20" fillId="26" borderId="12" xfId="0" applyNumberFormat="1" applyFont="1" applyFill="1" applyBorder="1" applyAlignment="1"/>
    <xf numFmtId="190" fontId="21" fillId="26" borderId="12" xfId="0" applyNumberFormat="1" applyFont="1" applyFill="1" applyBorder="1" applyAlignment="1"/>
    <xf numFmtId="0" fontId="20" fillId="26" borderId="12" xfId="0" applyFont="1" applyFill="1" applyBorder="1" applyAlignment="1" applyProtection="1">
      <alignment vertical="center" wrapText="1"/>
    </xf>
    <xf numFmtId="0" fontId="21" fillId="26" borderId="13" xfId="0" applyFont="1" applyFill="1" applyBorder="1" applyAlignment="1" applyProtection="1">
      <alignment horizontal="center"/>
    </xf>
    <xf numFmtId="0" fontId="21" fillId="26" borderId="13" xfId="0" applyFont="1" applyFill="1" applyBorder="1" applyAlignment="1" applyProtection="1">
      <alignment vertical="center" wrapText="1"/>
    </xf>
    <xf numFmtId="190" fontId="21" fillId="26" borderId="13" xfId="0" applyNumberFormat="1" applyFont="1" applyFill="1" applyBorder="1" applyAlignment="1">
      <alignment horizontal="center"/>
    </xf>
    <xf numFmtId="0" fontId="62" fillId="26" borderId="24" xfId="0" applyFont="1" applyFill="1" applyBorder="1" applyAlignment="1" applyProtection="1">
      <alignment horizontal="center"/>
    </xf>
    <xf numFmtId="0" fontId="62" fillId="26" borderId="24" xfId="0" applyFont="1" applyFill="1" applyBorder="1" applyAlignment="1" applyProtection="1">
      <alignment horizontal="left" vertical="center" wrapText="1"/>
    </xf>
    <xf numFmtId="190" fontId="62" fillId="26" borderId="24" xfId="0" applyNumberFormat="1" applyFont="1" applyFill="1" applyBorder="1" applyAlignment="1"/>
    <xf numFmtId="190" fontId="64" fillId="26" borderId="12" xfId="0" applyNumberFormat="1" applyFont="1" applyFill="1" applyBorder="1" applyAlignment="1"/>
    <xf numFmtId="0" fontId="64" fillId="26" borderId="26" xfId="0" applyFont="1" applyFill="1" applyBorder="1" applyAlignment="1" applyProtection="1">
      <alignment horizontal="center"/>
    </xf>
    <xf numFmtId="0" fontId="64" fillId="26" borderId="26" xfId="0" applyFont="1" applyFill="1" applyBorder="1" applyAlignment="1" applyProtection="1">
      <alignment vertical="center" wrapText="1"/>
    </xf>
    <xf numFmtId="190" fontId="64" fillId="26" borderId="26" xfId="0" applyNumberFormat="1" applyFont="1" applyFill="1" applyBorder="1" applyAlignment="1">
      <alignment horizontal="right"/>
    </xf>
    <xf numFmtId="190" fontId="64" fillId="26" borderId="26" xfId="0" applyNumberFormat="1" applyFont="1" applyFill="1" applyBorder="1" applyAlignment="1"/>
    <xf numFmtId="190" fontId="64" fillId="26" borderId="26" xfId="0" applyNumberFormat="1" applyFont="1" applyFill="1" applyBorder="1" applyAlignment="1">
      <alignment horizontal="center"/>
    </xf>
    <xf numFmtId="190" fontId="21" fillId="26" borderId="11" xfId="0" applyNumberFormat="1" applyFont="1" applyFill="1" applyBorder="1" applyAlignment="1">
      <alignment horizontal="center"/>
    </xf>
    <xf numFmtId="0" fontId="62" fillId="26" borderId="12" xfId="0" applyFont="1" applyFill="1" applyBorder="1" applyAlignment="1" applyProtection="1">
      <alignment horizontal="center" vertical="center" wrapText="1"/>
    </xf>
    <xf numFmtId="0" fontId="21" fillId="26" borderId="14" xfId="0" applyFont="1" applyFill="1" applyBorder="1" applyAlignment="1" applyProtection="1">
      <alignment horizontal="center"/>
    </xf>
    <xf numFmtId="0" fontId="62" fillId="26" borderId="14" xfId="0" applyFont="1" applyFill="1" applyBorder="1" applyAlignment="1" applyProtection="1">
      <alignment horizontal="left" vertical="center" wrapText="1"/>
    </xf>
    <xf numFmtId="190" fontId="62" fillId="26" borderId="14" xfId="0" applyNumberFormat="1" applyFont="1" applyFill="1" applyBorder="1" applyAlignment="1"/>
    <xf numFmtId="0" fontId="62" fillId="26" borderId="11" xfId="0" applyFont="1" applyFill="1" applyBorder="1" applyAlignment="1" applyProtection="1">
      <alignment horizontal="center"/>
    </xf>
    <xf numFmtId="0" fontId="62" fillId="26" borderId="11" xfId="0" applyFont="1" applyFill="1" applyBorder="1" applyAlignment="1" applyProtection="1">
      <alignment horizontal="center" vertical="center" wrapText="1"/>
    </xf>
    <xf numFmtId="190" fontId="62" fillId="26" borderId="11" xfId="0" applyNumberFormat="1" applyFont="1" applyFill="1" applyBorder="1" applyAlignment="1"/>
    <xf numFmtId="0" fontId="62" fillId="26" borderId="12" xfId="0" applyFont="1" applyFill="1" applyBorder="1" applyAlignment="1" applyProtection="1">
      <alignment horizontal="center" vertical="top" wrapText="1"/>
    </xf>
    <xf numFmtId="0" fontId="64" fillId="26" borderId="13" xfId="0" applyFont="1" applyFill="1" applyBorder="1" applyAlignment="1" applyProtection="1">
      <alignment horizontal="center"/>
    </xf>
    <xf numFmtId="0" fontId="64" fillId="26" borderId="13" xfId="0" applyFont="1" applyFill="1" applyBorder="1" applyAlignment="1" applyProtection="1">
      <alignment vertical="center" wrapText="1"/>
    </xf>
    <xf numFmtId="190" fontId="64" fillId="26" borderId="13" xfId="0" applyNumberFormat="1" applyFont="1" applyFill="1" applyBorder="1" applyAlignment="1">
      <alignment horizontal="center"/>
    </xf>
    <xf numFmtId="0" fontId="20" fillId="26" borderId="14" xfId="0" applyFont="1" applyFill="1" applyBorder="1" applyAlignment="1" applyProtection="1">
      <alignment horizontal="center" vertical="top" wrapText="1"/>
    </xf>
    <xf numFmtId="0" fontId="20" fillId="26" borderId="14" xfId="0" applyFont="1" applyFill="1" applyBorder="1" applyAlignment="1" applyProtection="1">
      <alignment horizontal="left" vertical="top" wrapText="1"/>
    </xf>
    <xf numFmtId="190" fontId="20" fillId="26" borderId="14" xfId="0" applyNumberFormat="1" applyFont="1" applyFill="1" applyBorder="1" applyAlignment="1"/>
    <xf numFmtId="0" fontId="20" fillId="26" borderId="11" xfId="0" applyFont="1" applyFill="1" applyBorder="1" applyAlignment="1" applyProtection="1">
      <alignment horizontal="center"/>
      <protection hidden="1"/>
    </xf>
    <xf numFmtId="0" fontId="62" fillId="26" borderId="24" xfId="0" applyFont="1" applyFill="1" applyBorder="1" applyAlignment="1" applyProtection="1">
      <alignment horizontal="center"/>
      <protection hidden="1"/>
    </xf>
    <xf numFmtId="0" fontId="62" fillId="26" borderId="24" xfId="0" applyFont="1" applyFill="1" applyBorder="1" applyAlignment="1" applyProtection="1">
      <alignment vertical="center" wrapText="1"/>
    </xf>
    <xf numFmtId="0" fontId="64" fillId="26" borderId="12" xfId="0" applyFont="1" applyFill="1" applyBorder="1" applyAlignment="1" applyProtection="1">
      <alignment horizontal="center"/>
      <protection hidden="1"/>
    </xf>
    <xf numFmtId="0" fontId="64" fillId="26" borderId="26" xfId="0" applyFont="1" applyFill="1" applyBorder="1" applyAlignment="1" applyProtection="1">
      <alignment horizontal="center"/>
      <protection hidden="1"/>
    </xf>
    <xf numFmtId="0" fontId="64" fillId="26" borderId="11" xfId="0" applyFont="1" applyFill="1" applyBorder="1" applyAlignment="1" applyProtection="1">
      <alignment horizontal="center"/>
    </xf>
    <xf numFmtId="0" fontId="64" fillId="26" borderId="11" xfId="0" applyFont="1" applyFill="1" applyBorder="1" applyAlignment="1" applyProtection="1">
      <alignment vertical="center" wrapText="1"/>
    </xf>
    <xf numFmtId="190" fontId="64" fillId="26" borderId="11" xfId="0" applyNumberFormat="1" applyFont="1" applyFill="1" applyBorder="1" applyAlignment="1">
      <alignment horizontal="center"/>
    </xf>
    <xf numFmtId="0" fontId="20" fillId="26" borderId="12" xfId="0" applyFont="1" applyFill="1" applyBorder="1" applyAlignment="1" applyProtection="1">
      <alignment horizontal="center"/>
      <protection hidden="1"/>
    </xf>
    <xf numFmtId="0" fontId="62" fillId="26" borderId="13" xfId="0" applyFont="1" applyFill="1" applyBorder="1" applyAlignment="1" applyProtection="1">
      <alignment horizontal="center"/>
      <protection hidden="1"/>
    </xf>
    <xf numFmtId="0" fontId="62" fillId="26" borderId="13" xfId="0" applyFont="1" applyFill="1" applyBorder="1" applyAlignment="1" applyProtection="1">
      <alignment vertical="center" wrapText="1"/>
    </xf>
    <xf numFmtId="0" fontId="64" fillId="26" borderId="13" xfId="0" applyFont="1" applyFill="1" applyBorder="1" applyAlignment="1" applyProtection="1">
      <alignment horizontal="center"/>
      <protection hidden="1"/>
    </xf>
    <xf numFmtId="0" fontId="64" fillId="26" borderId="24" xfId="0" applyFont="1" applyFill="1" applyBorder="1" applyProtection="1"/>
    <xf numFmtId="0" fontId="20" fillId="26" borderId="24" xfId="0" applyFont="1" applyFill="1" applyBorder="1" applyAlignment="1" applyProtection="1">
      <alignment horizontal="left" vertical="center" wrapText="1"/>
      <protection hidden="1"/>
    </xf>
    <xf numFmtId="190" fontId="20" fillId="26" borderId="24" xfId="0" applyNumberFormat="1" applyFont="1" applyFill="1" applyBorder="1" applyAlignment="1"/>
    <xf numFmtId="0" fontId="115" fillId="26" borderId="26" xfId="0" applyFont="1" applyFill="1" applyBorder="1"/>
    <xf numFmtId="0" fontId="130" fillId="26" borderId="26" xfId="198" applyFont="1" applyFill="1" applyBorder="1" applyAlignment="1" applyProtection="1">
      <alignment horizontal="left" vertical="center" wrapText="1"/>
      <protection hidden="1"/>
    </xf>
    <xf numFmtId="190" fontId="130" fillId="26" borderId="26" xfId="263" applyNumberFormat="1" applyFont="1" applyFill="1" applyBorder="1" applyAlignment="1" applyProtection="1">
      <alignment vertical="center"/>
    </xf>
    <xf numFmtId="0" fontId="62" fillId="26" borderId="14" xfId="0" applyFont="1" applyFill="1" applyBorder="1" applyAlignment="1" applyProtection="1">
      <alignment horizontal="center" vertical="center"/>
    </xf>
    <xf numFmtId="0" fontId="62" fillId="26" borderId="14" xfId="0" applyFont="1" applyFill="1" applyBorder="1" applyAlignment="1" applyProtection="1">
      <alignment horizontal="center" vertical="center" wrapText="1"/>
    </xf>
    <xf numFmtId="4" fontId="62" fillId="26" borderId="14" xfId="0" applyNumberFormat="1" applyFont="1" applyFill="1" applyBorder="1" applyAlignment="1">
      <alignment horizontal="right" vertical="center" wrapText="1"/>
    </xf>
    <xf numFmtId="0" fontId="62" fillId="26" borderId="14" xfId="0" applyFont="1" applyFill="1" applyBorder="1" applyAlignment="1" applyProtection="1">
      <alignment horizontal="left" wrapText="1"/>
    </xf>
    <xf numFmtId="4" fontId="62" fillId="26" borderId="14" xfId="0" applyNumberFormat="1" applyFont="1" applyFill="1" applyBorder="1" applyAlignment="1">
      <alignment horizontal="right" vertical="center"/>
    </xf>
    <xf numFmtId="0" fontId="64" fillId="26" borderId="14" xfId="0" applyFont="1" applyFill="1" applyBorder="1" applyAlignment="1" applyProtection="1">
      <alignment horizontal="center" vertical="center"/>
    </xf>
    <xf numFmtId="0" fontId="64" fillId="26" borderId="14" xfId="0" applyFont="1" applyFill="1" applyBorder="1" applyAlignment="1" applyProtection="1">
      <alignment wrapText="1"/>
    </xf>
    <xf numFmtId="4" fontId="64" fillId="26" borderId="14" xfId="0" applyNumberFormat="1" applyFont="1" applyFill="1" applyBorder="1" applyAlignment="1">
      <alignment horizontal="right" vertical="center"/>
    </xf>
    <xf numFmtId="0" fontId="21" fillId="26" borderId="14" xfId="0" applyFont="1" applyFill="1" applyBorder="1" applyAlignment="1" applyProtection="1">
      <alignment horizontal="center" vertical="center"/>
    </xf>
    <xf numFmtId="0" fontId="21" fillId="26" borderId="14" xfId="0" applyFont="1" applyFill="1" applyBorder="1" applyAlignment="1" applyProtection="1">
      <alignment wrapText="1"/>
    </xf>
    <xf numFmtId="4" fontId="21" fillId="26" borderId="14" xfId="0" applyNumberFormat="1" applyFont="1" applyFill="1" applyBorder="1" applyAlignment="1">
      <alignment horizontal="right" vertical="center"/>
    </xf>
    <xf numFmtId="0" fontId="64" fillId="26" borderId="14" xfId="0" applyFont="1" applyFill="1" applyBorder="1" applyAlignment="1" applyProtection="1">
      <alignment horizontal="left" vertical="center" wrapText="1"/>
    </xf>
    <xf numFmtId="0" fontId="150" fillId="26" borderId="14" xfId="0" applyFont="1" applyFill="1" applyBorder="1" applyAlignment="1" applyProtection="1">
      <alignment horizontal="center" vertical="center" wrapText="1"/>
    </xf>
    <xf numFmtId="0" fontId="150" fillId="26" borderId="14" xfId="0" applyFont="1" applyFill="1" applyBorder="1" applyAlignment="1" applyProtection="1">
      <alignment horizontal="left" wrapText="1"/>
    </xf>
    <xf numFmtId="4" fontId="20" fillId="26" borderId="14" xfId="0" applyNumberFormat="1" applyFont="1" applyFill="1" applyBorder="1" applyAlignment="1">
      <alignment horizontal="right" vertical="center"/>
    </xf>
    <xf numFmtId="0" fontId="20" fillId="26" borderId="14" xfId="0" applyFont="1" applyFill="1" applyBorder="1" applyAlignment="1" applyProtection="1">
      <alignment horizontal="center" vertical="center"/>
      <protection hidden="1"/>
    </xf>
    <xf numFmtId="0" fontId="20" fillId="26" borderId="14" xfId="0" applyFont="1" applyFill="1" applyBorder="1" applyAlignment="1" applyProtection="1">
      <alignment wrapText="1"/>
    </xf>
    <xf numFmtId="0" fontId="21" fillId="26" borderId="14" xfId="0" applyFont="1" applyFill="1" applyBorder="1" applyAlignment="1" applyProtection="1">
      <alignment horizontal="center" vertical="center"/>
      <protection hidden="1"/>
    </xf>
    <xf numFmtId="0" fontId="64" fillId="26" borderId="14" xfId="0" applyFont="1" applyFill="1" applyBorder="1" applyAlignment="1" applyProtection="1">
      <alignment horizontal="center" vertical="center"/>
      <protection hidden="1"/>
    </xf>
    <xf numFmtId="0" fontId="21" fillId="26" borderId="14" xfId="0" applyFont="1" applyFill="1" applyBorder="1" applyAlignment="1" applyProtection="1">
      <alignment horizontal="left" wrapText="1"/>
    </xf>
    <xf numFmtId="0" fontId="21" fillId="26" borderId="14" xfId="0" applyFont="1" applyFill="1" applyBorder="1" applyAlignment="1" applyProtection="1">
      <alignment vertical="center"/>
    </xf>
    <xf numFmtId="0" fontId="62" fillId="26" borderId="14" xfId="0" applyFont="1" applyFill="1" applyBorder="1" applyAlignment="1" applyProtection="1">
      <alignment horizontal="left" wrapText="1"/>
      <protection hidden="1"/>
    </xf>
    <xf numFmtId="0" fontId="156" fillId="26" borderId="14" xfId="0" applyFont="1" applyFill="1" applyBorder="1"/>
    <xf numFmtId="0" fontId="130" fillId="26" borderId="14" xfId="198" applyFont="1" applyFill="1" applyBorder="1" applyAlignment="1" applyProtection="1">
      <alignment horizontal="left" vertical="center" wrapText="1"/>
      <protection hidden="1"/>
    </xf>
    <xf numFmtId="4" fontId="130" fillId="26" borderId="14" xfId="263" applyNumberFormat="1" applyFont="1" applyFill="1" applyBorder="1" applyAlignment="1" applyProtection="1">
      <alignment horizontal="right" vertical="center"/>
    </xf>
    <xf numFmtId="0" fontId="62" fillId="0" borderId="14" xfId="0" applyFont="1" applyFill="1" applyBorder="1" applyAlignment="1">
      <alignment vertical="center" wrapText="1"/>
    </xf>
    <xf numFmtId="4" fontId="130" fillId="26" borderId="26" xfId="198" applyNumberFormat="1" applyFont="1" applyFill="1" applyBorder="1" applyAlignment="1" applyProtection="1">
      <alignment horizontal="left" vertical="center" wrapText="1"/>
      <protection hidden="1"/>
    </xf>
    <xf numFmtId="4" fontId="130" fillId="26" borderId="26" xfId="263" applyNumberFormat="1" applyFont="1" applyFill="1" applyBorder="1" applyAlignment="1" applyProtection="1">
      <alignment horizontal="center" vertical="center"/>
    </xf>
    <xf numFmtId="0" fontId="62" fillId="0" borderId="14" xfId="0" applyFont="1" applyFill="1" applyBorder="1" applyAlignment="1">
      <alignment horizontal="center" vertical="center" wrapText="1"/>
    </xf>
    <xf numFmtId="0" fontId="136" fillId="0" borderId="15" xfId="0" applyFont="1" applyFill="1" applyBorder="1" applyAlignment="1">
      <alignment vertical="top" wrapText="1"/>
    </xf>
    <xf numFmtId="0" fontId="20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vertical="top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64" fillId="0" borderId="15" xfId="0" applyFont="1" applyFill="1" applyBorder="1" applyAlignment="1">
      <alignment vertical="top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right" vertical="top" wrapText="1"/>
    </xf>
    <xf numFmtId="0" fontId="21" fillId="0" borderId="27" xfId="0" applyFont="1" applyFill="1" applyBorder="1" applyAlignment="1">
      <alignment vertical="top" wrapText="1"/>
    </xf>
    <xf numFmtId="0" fontId="21" fillId="0" borderId="28" xfId="0" applyFont="1" applyFill="1" applyBorder="1" applyAlignment="1">
      <alignment horizontal="right" vertical="top" wrapText="1"/>
    </xf>
    <xf numFmtId="0" fontId="21" fillId="0" borderId="19" xfId="0" applyFont="1" applyFill="1" applyBorder="1" applyAlignment="1">
      <alignment horizontal="right" vertical="top" wrapText="1"/>
    </xf>
    <xf numFmtId="0" fontId="21" fillId="0" borderId="27" xfId="0" applyFont="1" applyFill="1" applyBorder="1" applyAlignment="1">
      <alignment horizontal="center" vertical="top" wrapText="1"/>
    </xf>
    <xf numFmtId="0" fontId="21" fillId="0" borderId="29" xfId="0" applyFont="1" applyFill="1" applyBorder="1" applyAlignment="1">
      <alignment horizontal="right" vertical="top" wrapText="1"/>
    </xf>
    <xf numFmtId="0" fontId="136" fillId="0" borderId="14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vertical="top" wrapText="1"/>
    </xf>
    <xf numFmtId="0" fontId="153" fillId="0" borderId="19" xfId="0" applyFont="1" applyFill="1" applyBorder="1" applyAlignment="1">
      <alignment vertical="top" wrapText="1"/>
    </xf>
    <xf numFmtId="0" fontId="136" fillId="0" borderId="14" xfId="0" applyFont="1" applyFill="1" applyBorder="1" applyAlignment="1">
      <alignment vertical="top" wrapText="1"/>
    </xf>
    <xf numFmtId="0" fontId="136" fillId="0" borderId="17" xfId="0" applyFont="1" applyFill="1" applyBorder="1" applyAlignment="1">
      <alignment vertical="top" wrapText="1"/>
    </xf>
    <xf numFmtId="0" fontId="136" fillId="0" borderId="14" xfId="0" applyFont="1" applyFill="1" applyBorder="1" applyAlignment="1">
      <alignment vertical="center" wrapText="1"/>
    </xf>
    <xf numFmtId="0" fontId="136" fillId="0" borderId="19" xfId="0" applyFont="1" applyFill="1" applyBorder="1" applyAlignment="1">
      <alignment vertical="center" wrapText="1"/>
    </xf>
    <xf numFmtId="0" fontId="136" fillId="0" borderId="24" xfId="0" applyFont="1" applyFill="1" applyBorder="1" applyAlignment="1">
      <alignment vertical="top" wrapText="1"/>
    </xf>
    <xf numFmtId="0" fontId="136" fillId="0" borderId="19" xfId="0" applyFont="1" applyFill="1" applyBorder="1" applyAlignment="1">
      <alignment vertical="top" wrapText="1"/>
    </xf>
    <xf numFmtId="0" fontId="21" fillId="0" borderId="14" xfId="0" applyFont="1" applyFill="1" applyBorder="1" applyAlignment="1">
      <alignment vertical="top" wrapText="1"/>
    </xf>
    <xf numFmtId="0" fontId="21" fillId="0" borderId="17" xfId="0" applyFont="1" applyFill="1" applyBorder="1" applyAlignment="1">
      <alignment vertical="top" wrapText="1"/>
    </xf>
    <xf numFmtId="0" fontId="21" fillId="0" borderId="24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top" wrapText="1"/>
    </xf>
    <xf numFmtId="0" fontId="136" fillId="0" borderId="26" xfId="0" applyFont="1" applyFill="1" applyBorder="1" applyAlignment="1">
      <alignment horizontal="center" vertical="center" wrapText="1"/>
    </xf>
    <xf numFmtId="0" fontId="63" fillId="26" borderId="14" xfId="0" applyFont="1" applyFill="1" applyBorder="1" applyAlignment="1">
      <alignment horizontal="center" vertical="center" wrapText="1"/>
    </xf>
    <xf numFmtId="0" fontId="54" fillId="26" borderId="0" xfId="0" applyFont="1" applyFill="1" applyBorder="1" applyAlignment="1">
      <alignment vertical="center"/>
    </xf>
    <xf numFmtId="0" fontId="63" fillId="26" borderId="0" xfId="0" applyFont="1" applyFill="1" applyBorder="1" applyAlignment="1">
      <alignment vertical="center"/>
    </xf>
    <xf numFmtId="0" fontId="157" fillId="26" borderId="0" xfId="0" applyFont="1" applyFill="1" applyBorder="1" applyAlignment="1">
      <alignment horizontal="center" vertical="center" wrapText="1"/>
    </xf>
    <xf numFmtId="0" fontId="158" fillId="26" borderId="0" xfId="0" applyFont="1" applyFill="1" applyBorder="1" applyAlignment="1">
      <alignment vertical="center"/>
    </xf>
    <xf numFmtId="0" fontId="159" fillId="26" borderId="0" xfId="0" applyFont="1" applyFill="1" applyBorder="1" applyAlignment="1">
      <alignment vertical="center"/>
    </xf>
    <xf numFmtId="0" fontId="159" fillId="26" borderId="0" xfId="0" applyFont="1" applyFill="1" applyAlignment="1">
      <alignment vertical="center"/>
    </xf>
    <xf numFmtId="0" fontId="54" fillId="26" borderId="0" xfId="0" applyFont="1" applyFill="1" applyAlignment="1">
      <alignment vertical="center"/>
    </xf>
    <xf numFmtId="4" fontId="63" fillId="26" borderId="14" xfId="0" applyNumberFormat="1" applyFont="1" applyFill="1" applyBorder="1" applyAlignment="1">
      <alignment horizontal="center" vertical="center" wrapText="1"/>
    </xf>
    <xf numFmtId="0" fontId="141" fillId="26" borderId="0" xfId="0" applyFont="1" applyFill="1"/>
    <xf numFmtId="0" fontId="5" fillId="26" borderId="0" xfId="0" applyFont="1" applyFill="1"/>
    <xf numFmtId="0" fontId="21" fillId="26" borderId="0" xfId="0" applyFont="1" applyFill="1" applyAlignment="1">
      <alignment horizontal="left" vertical="center" wrapText="1" indent="6"/>
    </xf>
    <xf numFmtId="0" fontId="149" fillId="26" borderId="14" xfId="0" applyFont="1" applyFill="1" applyBorder="1" applyAlignment="1">
      <alignment horizontal="center" vertical="center" wrapText="1"/>
    </xf>
    <xf numFmtId="0" fontId="150" fillId="26" borderId="14" xfId="0" applyFont="1" applyFill="1" applyBorder="1" applyAlignment="1">
      <alignment horizontal="center" vertical="center" wrapText="1"/>
    </xf>
    <xf numFmtId="0" fontId="65" fillId="26" borderId="0" xfId="0" applyFont="1" applyFill="1" applyAlignment="1">
      <alignment horizontal="center" wrapText="1"/>
    </xf>
    <xf numFmtId="0" fontId="108" fillId="26" borderId="0" xfId="0" applyFont="1" applyFill="1" applyBorder="1" applyAlignment="1">
      <alignment horizontal="left" wrapText="1"/>
    </xf>
    <xf numFmtId="0" fontId="21" fillId="26" borderId="14" xfId="0" applyFont="1" applyFill="1" applyBorder="1" applyAlignment="1">
      <alignment horizontal="center" vertical="center" wrapText="1"/>
    </xf>
    <xf numFmtId="0" fontId="149" fillId="26" borderId="14" xfId="0" applyFont="1" applyFill="1" applyBorder="1" applyAlignment="1">
      <alignment horizontal="center" vertical="top" wrapText="1"/>
    </xf>
    <xf numFmtId="0" fontId="149" fillId="26" borderId="15" xfId="0" applyFont="1" applyFill="1" applyBorder="1" applyAlignment="1">
      <alignment horizontal="center" vertical="top" wrapText="1"/>
    </xf>
    <xf numFmtId="0" fontId="64" fillId="26" borderId="0" xfId="0" applyFont="1" applyFill="1" applyAlignment="1">
      <alignment horizontal="left" wrapText="1"/>
    </xf>
    <xf numFmtId="0" fontId="76" fillId="26" borderId="15" xfId="0" applyFont="1" applyFill="1" applyBorder="1" applyAlignment="1">
      <alignment horizontal="center" vertical="top" wrapText="1"/>
    </xf>
    <xf numFmtId="0" fontId="64" fillId="26" borderId="0" xfId="0" applyFont="1" applyFill="1" applyAlignment="1">
      <alignment horizontal="center" wrapText="1"/>
    </xf>
    <xf numFmtId="0" fontId="36" fillId="26" borderId="0" xfId="0" applyFont="1" applyFill="1" applyAlignment="1">
      <alignment horizontal="center" wrapText="1"/>
    </xf>
    <xf numFmtId="0" fontId="38" fillId="26" borderId="15" xfId="0" applyFont="1" applyFill="1" applyBorder="1" applyAlignment="1">
      <alignment horizontal="center" vertical="top" wrapText="1"/>
    </xf>
    <xf numFmtId="0" fontId="21" fillId="26" borderId="0" xfId="0" applyFont="1" applyFill="1" applyAlignment="1">
      <alignment horizontal="left" vertical="center" wrapText="1"/>
    </xf>
    <xf numFmtId="0" fontId="64" fillId="26" borderId="0" xfId="0" applyFont="1" applyFill="1" applyAlignment="1">
      <alignment horizontal="left" vertical="center" wrapText="1"/>
    </xf>
    <xf numFmtId="0" fontId="67" fillId="26" borderId="0" xfId="0" applyFont="1" applyFill="1" applyAlignment="1">
      <alignment horizontal="center" wrapText="1"/>
    </xf>
    <xf numFmtId="0" fontId="21" fillId="26" borderId="14" xfId="0" applyFont="1" applyFill="1" applyBorder="1" applyAlignment="1">
      <alignment horizontal="center" vertical="top" wrapText="1"/>
    </xf>
    <xf numFmtId="0" fontId="9" fillId="26" borderId="15" xfId="0" applyFont="1" applyFill="1" applyBorder="1" applyAlignment="1">
      <alignment horizontal="center" vertical="top" wrapText="1"/>
    </xf>
    <xf numFmtId="0" fontId="26" fillId="0" borderId="16" xfId="0" applyFont="1" applyFill="1" applyBorder="1" applyAlignment="1">
      <alignment horizontal="center" vertical="center" wrapText="1"/>
    </xf>
    <xf numFmtId="0" fontId="69" fillId="26" borderId="0" xfId="0" applyFont="1" applyFill="1" applyAlignment="1">
      <alignment horizontal="center" vertical="top"/>
    </xf>
    <xf numFmtId="0" fontId="29" fillId="26" borderId="14" xfId="0" applyFont="1" applyFill="1" applyBorder="1" applyAlignment="1">
      <alignment horizontal="center" vertical="center" wrapText="1"/>
    </xf>
    <xf numFmtId="0" fontId="6" fillId="26" borderId="14" xfId="0" applyFont="1" applyFill="1" applyBorder="1" applyAlignment="1">
      <alignment horizontal="center" vertical="center" wrapText="1"/>
    </xf>
    <xf numFmtId="0" fontId="6" fillId="26" borderId="17" xfId="0" applyFont="1" applyFill="1" applyBorder="1" applyAlignment="1">
      <alignment horizontal="center" vertical="center" textRotation="90" wrapText="1"/>
    </xf>
    <xf numFmtId="0" fontId="6" fillId="26" borderId="15" xfId="0" applyFont="1" applyFill="1" applyBorder="1" applyAlignment="1">
      <alignment horizontal="center" vertical="center" textRotation="90" wrapText="1"/>
    </xf>
    <xf numFmtId="0" fontId="6" fillId="26" borderId="19" xfId="0" applyFont="1" applyFill="1" applyBorder="1" applyAlignment="1">
      <alignment horizontal="center" vertical="center" textRotation="90" wrapText="1"/>
    </xf>
    <xf numFmtId="49" fontId="21" fillId="26" borderId="14" xfId="0" applyNumberFormat="1" applyFont="1" applyFill="1" applyBorder="1" applyAlignment="1">
      <alignment horizontal="center" vertical="center" wrapText="1"/>
    </xf>
    <xf numFmtId="0" fontId="50" fillId="26" borderId="0" xfId="0" applyFont="1" applyFill="1" applyBorder="1" applyAlignment="1">
      <alignment horizontal="center"/>
    </xf>
    <xf numFmtId="0" fontId="51" fillId="26" borderId="0" xfId="0" applyFont="1" applyFill="1" applyBorder="1" applyAlignment="1">
      <alignment horizontal="center" vertical="top" wrapText="1"/>
    </xf>
    <xf numFmtId="0" fontId="148" fillId="26" borderId="28" xfId="0" applyFont="1" applyFill="1" applyBorder="1" applyAlignment="1">
      <alignment horizontal="center" vertical="center" wrapText="1"/>
    </xf>
    <xf numFmtId="0" fontId="148" fillId="26" borderId="30" xfId="0" applyFont="1" applyFill="1" applyBorder="1" applyAlignment="1">
      <alignment horizontal="center" vertical="center" wrapText="1"/>
    </xf>
    <xf numFmtId="0" fontId="148" fillId="26" borderId="22" xfId="0" applyFont="1" applyFill="1" applyBorder="1" applyAlignment="1">
      <alignment horizontal="center" vertical="center" wrapText="1"/>
    </xf>
    <xf numFmtId="0" fontId="148" fillId="26" borderId="29" xfId="0" applyFont="1" applyFill="1" applyBorder="1" applyAlignment="1">
      <alignment horizontal="center" vertical="center" wrapText="1"/>
    </xf>
    <xf numFmtId="0" fontId="148" fillId="26" borderId="0" xfId="0" applyFont="1" applyFill="1" applyBorder="1" applyAlignment="1">
      <alignment horizontal="center" vertical="center" wrapText="1"/>
    </xf>
    <xf numFmtId="0" fontId="148" fillId="26" borderId="23" xfId="0" applyFont="1" applyFill="1" applyBorder="1" applyAlignment="1">
      <alignment horizontal="center" vertical="center" wrapText="1"/>
    </xf>
    <xf numFmtId="0" fontId="148" fillId="26" borderId="27" xfId="0" applyFont="1" applyFill="1" applyBorder="1" applyAlignment="1">
      <alignment horizontal="center" vertical="center" wrapText="1"/>
    </xf>
    <xf numFmtId="0" fontId="148" fillId="26" borderId="16" xfId="0" applyFont="1" applyFill="1" applyBorder="1" applyAlignment="1">
      <alignment horizontal="center" vertical="center" wrapText="1"/>
    </xf>
    <xf numFmtId="0" fontId="148" fillId="26" borderId="21" xfId="0" applyFont="1" applyFill="1" applyBorder="1" applyAlignment="1">
      <alignment horizontal="center" vertical="center" wrapText="1"/>
    </xf>
    <xf numFmtId="0" fontId="21" fillId="26" borderId="0" xfId="0" applyFont="1" applyFill="1" applyAlignment="1">
      <alignment horizontal="left" vertical="center" wrapText="1" indent="10"/>
    </xf>
    <xf numFmtId="0" fontId="42" fillId="26" borderId="0" xfId="0" applyFont="1" applyFill="1" applyBorder="1" applyAlignment="1">
      <alignment horizontal="center"/>
    </xf>
    <xf numFmtId="0" fontId="57" fillId="26" borderId="0" xfId="0" applyFont="1" applyFill="1" applyAlignment="1">
      <alignment horizontal="center"/>
    </xf>
    <xf numFmtId="0" fontId="6" fillId="26" borderId="17" xfId="0" applyFont="1" applyFill="1" applyBorder="1" applyAlignment="1">
      <alignment horizontal="center" vertical="center" wrapText="1"/>
    </xf>
    <xf numFmtId="0" fontId="6" fillId="26" borderId="15" xfId="0" applyFont="1" applyFill="1" applyBorder="1" applyAlignment="1">
      <alignment horizontal="center" vertical="center" wrapText="1"/>
    </xf>
    <xf numFmtId="0" fontId="6" fillId="26" borderId="19" xfId="0" applyFont="1" applyFill="1" applyBorder="1" applyAlignment="1">
      <alignment horizontal="center" vertical="center" wrapText="1"/>
    </xf>
    <xf numFmtId="0" fontId="148" fillId="26" borderId="14" xfId="0" applyFont="1" applyFill="1" applyBorder="1" applyAlignment="1">
      <alignment horizontal="center" vertical="center" wrapText="1"/>
    </xf>
    <xf numFmtId="0" fontId="113" fillId="0" borderId="14" xfId="0" applyFont="1" applyFill="1" applyBorder="1" applyAlignment="1">
      <alignment horizontal="center" vertical="center" wrapText="1"/>
    </xf>
    <xf numFmtId="4" fontId="120" fillId="26" borderId="14" xfId="0" applyNumberFormat="1" applyFont="1" applyFill="1" applyBorder="1" applyAlignment="1">
      <alignment horizontal="center" vertical="center" wrapText="1"/>
    </xf>
    <xf numFmtId="0" fontId="116" fillId="26" borderId="14" xfId="0" applyFont="1" applyFill="1" applyBorder="1" applyAlignment="1">
      <alignment horizontal="center" vertical="center"/>
    </xf>
    <xf numFmtId="4" fontId="120" fillId="26" borderId="17" xfId="0" applyNumberFormat="1" applyFont="1" applyFill="1" applyBorder="1" applyAlignment="1">
      <alignment horizontal="center" vertical="center" wrapText="1"/>
    </xf>
    <xf numFmtId="4" fontId="120" fillId="26" borderId="19" xfId="0" applyNumberFormat="1" applyFont="1" applyFill="1" applyBorder="1" applyAlignment="1">
      <alignment horizontal="center" vertical="center" wrapText="1"/>
    </xf>
    <xf numFmtId="0" fontId="116" fillId="26" borderId="0" xfId="0" applyFont="1" applyFill="1" applyAlignment="1">
      <alignment horizontal="left" vertical="center" wrapText="1"/>
    </xf>
    <xf numFmtId="0" fontId="117" fillId="0" borderId="14" xfId="0" applyFont="1" applyFill="1" applyBorder="1" applyAlignment="1">
      <alignment horizontal="center" vertical="center" wrapText="1"/>
    </xf>
    <xf numFmtId="4" fontId="140" fillId="26" borderId="17" xfId="0" applyNumberFormat="1" applyFont="1" applyFill="1" applyBorder="1" applyAlignment="1">
      <alignment horizontal="center" vertical="center" wrapText="1"/>
    </xf>
    <xf numFmtId="4" fontId="140" fillId="26" borderId="19" xfId="0" applyNumberFormat="1" applyFont="1" applyFill="1" applyBorder="1" applyAlignment="1">
      <alignment horizontal="center" vertical="center" wrapText="1"/>
    </xf>
    <xf numFmtId="0" fontId="112" fillId="26" borderId="0" xfId="0" applyFont="1" applyFill="1" applyAlignment="1">
      <alignment horizontal="center" vertical="center"/>
    </xf>
    <xf numFmtId="0" fontId="116" fillId="0" borderId="14" xfId="0" applyFont="1" applyFill="1" applyBorder="1" applyAlignment="1">
      <alignment horizontal="center" vertical="center" wrapText="1"/>
    </xf>
    <xf numFmtId="0" fontId="117" fillId="26" borderId="14" xfId="0" applyFont="1" applyFill="1" applyBorder="1" applyAlignment="1">
      <alignment horizontal="center" vertical="center" wrapText="1"/>
    </xf>
    <xf numFmtId="0" fontId="116" fillId="0" borderId="20" xfId="0" applyFont="1" applyFill="1" applyBorder="1" applyAlignment="1">
      <alignment horizontal="center" vertical="center" wrapText="1"/>
    </xf>
    <xf numFmtId="0" fontId="116" fillId="0" borderId="25" xfId="0" applyFont="1" applyFill="1" applyBorder="1" applyAlignment="1">
      <alignment horizontal="center" vertical="center" wrapText="1"/>
    </xf>
    <xf numFmtId="0" fontId="117" fillId="0" borderId="20" xfId="0" applyFont="1" applyFill="1" applyBorder="1" applyAlignment="1">
      <alignment horizontal="center" vertical="center" wrapText="1"/>
    </xf>
    <xf numFmtId="0" fontId="117" fillId="0" borderId="18" xfId="0" applyFont="1" applyFill="1" applyBorder="1" applyAlignment="1">
      <alignment horizontal="center" vertical="center" wrapText="1"/>
    </xf>
    <xf numFmtId="0" fontId="117" fillId="0" borderId="25" xfId="0" applyFont="1" applyFill="1" applyBorder="1" applyAlignment="1">
      <alignment horizontal="center" vertical="center" wrapText="1"/>
    </xf>
    <xf numFmtId="0" fontId="112" fillId="26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8" fillId="26" borderId="0" xfId="0" applyFont="1" applyFill="1" applyAlignment="1">
      <alignment horizontal="left" vertical="center" wrapText="1"/>
    </xf>
    <xf numFmtId="0" fontId="116" fillId="26" borderId="20" xfId="0" applyFont="1" applyFill="1" applyBorder="1" applyAlignment="1">
      <alignment horizontal="center" vertical="center" wrapText="1"/>
    </xf>
    <xf numFmtId="0" fontId="116" fillId="26" borderId="18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23" fillId="0" borderId="14" xfId="0" applyFont="1" applyFill="1" applyBorder="1" applyAlignment="1">
      <alignment horizontal="center"/>
    </xf>
    <xf numFmtId="0" fontId="116" fillId="26" borderId="14" xfId="0" applyFont="1" applyFill="1" applyBorder="1" applyAlignment="1">
      <alignment horizontal="center" vertical="center" wrapText="1"/>
    </xf>
    <xf numFmtId="0" fontId="116" fillId="0" borderId="17" xfId="0" applyFont="1" applyFill="1" applyBorder="1" applyAlignment="1">
      <alignment horizontal="center" vertical="center" wrapText="1"/>
    </xf>
    <xf numFmtId="0" fontId="116" fillId="0" borderId="19" xfId="0" applyFont="1" applyFill="1" applyBorder="1" applyAlignment="1">
      <alignment horizontal="center" vertical="center" wrapText="1"/>
    </xf>
    <xf numFmtId="1" fontId="119" fillId="0" borderId="14" xfId="0" applyNumberFormat="1" applyFont="1" applyBorder="1" applyAlignment="1">
      <alignment horizontal="center" vertical="center" wrapText="1"/>
    </xf>
    <xf numFmtId="0" fontId="116" fillId="0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16" fillId="26" borderId="17" xfId="0" applyFont="1" applyFill="1" applyBorder="1" applyAlignment="1">
      <alignment horizontal="center" vertical="center" wrapText="1"/>
    </xf>
    <xf numFmtId="0" fontId="116" fillId="26" borderId="15" xfId="0" applyFont="1" applyFill="1" applyBorder="1" applyAlignment="1">
      <alignment horizontal="center" vertical="center" wrapText="1"/>
    </xf>
    <xf numFmtId="0" fontId="116" fillId="26" borderId="19" xfId="0" applyFont="1" applyFill="1" applyBorder="1" applyAlignment="1">
      <alignment horizontal="center" vertical="center" wrapText="1"/>
    </xf>
    <xf numFmtId="0" fontId="117" fillId="26" borderId="17" xfId="0" applyFont="1" applyFill="1" applyBorder="1" applyAlignment="1">
      <alignment horizontal="center" vertical="center" wrapText="1"/>
    </xf>
    <xf numFmtId="0" fontId="117" fillId="26" borderId="19" xfId="0" applyFont="1" applyFill="1" applyBorder="1" applyAlignment="1">
      <alignment horizontal="center" vertical="center" wrapText="1"/>
    </xf>
    <xf numFmtId="4" fontId="120" fillId="26" borderId="22" xfId="0" applyNumberFormat="1" applyFont="1" applyFill="1" applyBorder="1" applyAlignment="1">
      <alignment horizontal="center" vertical="center" wrapText="1"/>
    </xf>
    <xf numFmtId="4" fontId="120" fillId="26" borderId="23" xfId="0" applyNumberFormat="1" applyFont="1" applyFill="1" applyBorder="1" applyAlignment="1">
      <alignment horizontal="center" vertical="center" wrapText="1"/>
    </xf>
    <xf numFmtId="4" fontId="120" fillId="26" borderId="21" xfId="0" applyNumberFormat="1" applyFont="1" applyFill="1" applyBorder="1" applyAlignment="1">
      <alignment horizontal="center" vertical="center" wrapText="1"/>
    </xf>
    <xf numFmtId="0" fontId="117" fillId="26" borderId="20" xfId="0" applyFont="1" applyFill="1" applyBorder="1" applyAlignment="1">
      <alignment horizontal="center" vertical="center" wrapText="1"/>
    </xf>
  </cellXfs>
  <cellStyles count="285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7" xfId="26"/>
    <cellStyle name="_доходи_дод 8 передача установ_дод_1 - 7" xfId="27"/>
    <cellStyle name="_доходи_дод 8 передача установ_дод_1 - 8 _онов_СЕСІЯ" xfId="28"/>
    <cellStyle name="_доходи_дод 8 передача установ_дод_1 - 8 _онов_СЕСІЯ" xfId="29"/>
    <cellStyle name="_доходи_дод_1 - 5 " xfId="30"/>
    <cellStyle name="_доходи_дод_1 - 5 " xfId="31"/>
    <cellStyle name="_доходи_дод_1 - 7" xfId="32"/>
    <cellStyle name="_доходи_дод_1 - 7" xfId="33"/>
    <cellStyle name="_доходи_дод_1 - 7 АПК  ПРОЄКТ НА 2023  " xfId="34"/>
    <cellStyle name="_доходи_дод_1 - 7 АПК  ПРОЄКТ НА 2023  " xfId="35"/>
    <cellStyle name="_доходи_дод_1 - 8 " xfId="36"/>
    <cellStyle name="_доходи_дод_1 - 8 " xfId="37"/>
    <cellStyle name="_доходи_дод_1 - 8 _онов_СЕСІЯ" xfId="38"/>
    <cellStyle name="_доходи_дод_1 - 8 _онов_СЕСІЯ" xfId="39"/>
    <cellStyle name="_доходи_дод_1-5 " xfId="40"/>
    <cellStyle name="_доходи_дод_1-5 " xfId="41"/>
    <cellStyle name="_доходи_дод_1-6 " xfId="42"/>
    <cellStyle name="_доходи_дод_1-6 " xfId="43"/>
    <cellStyle name="_доходи_дод_1-6 _дод_1 - 5 " xfId="44"/>
    <cellStyle name="_доходи_дод_1-6 _дод_1 - 5 " xfId="45"/>
    <cellStyle name="_доходи_дод_1-6 _дод_1 - 7" xfId="46"/>
    <cellStyle name="_доходи_дод_1-6 _дод_1 - 7" xfId="47"/>
    <cellStyle name="_доходи_дод_1-6 _дод_1 - 7 АПК  ПРОЄКТ НА 2023  " xfId="48"/>
    <cellStyle name="_доходи_дод_1-6 _дод_1 - 7 АПК  ПРОЄКТ НА 2023  " xfId="49"/>
    <cellStyle name="_доходи_дод_1-6 _дод_1 - 8 " xfId="50"/>
    <cellStyle name="_доходи_дод_1-6 _дод_1 - 8 " xfId="51"/>
    <cellStyle name="_доходи_дод_1-6 _дод_1 - 8 _онов_СЕСІЯ" xfId="52"/>
    <cellStyle name="_доходи_дод_1-6 _дод_1 - 8 _онов_СЕСІЯ" xfId="53"/>
    <cellStyle name="_доходи_дод_1-6 _дод_1-5 " xfId="54"/>
    <cellStyle name="_доходи_дод_1-6 _дод_1-5 " xfId="55"/>
    <cellStyle name="_доходи_дод_1-6 _дод_1-7 " xfId="56"/>
    <cellStyle name="_доходи_дод_1-6 _дод_1-7 " xfId="57"/>
    <cellStyle name="_доходи_дод_1-7 " xfId="58"/>
    <cellStyle name="_доходи_дод_1-7 " xfId="59"/>
    <cellStyle name="_доходи_дод_1-8 " xfId="60"/>
    <cellStyle name="_доходи_дод_1-8 " xfId="61"/>
    <cellStyle name="_доходи_дод_1-9" xfId="62"/>
    <cellStyle name="_доходи_дод_1-9" xfId="63"/>
    <cellStyle name="_доходи_дод_1-9_дод_1 - 5 " xfId="64"/>
    <cellStyle name="_доходи_дод_1-9_дод_1 - 5 " xfId="65"/>
    <cellStyle name="_доходи_дод_1-9_дод_1 - 7" xfId="66"/>
    <cellStyle name="_доходи_дод_1-9_дод_1 - 7" xfId="67"/>
    <cellStyle name="_доходи_дод_1-9_дод_1 - 7 АПК  ПРОЄКТ НА 2023  " xfId="68"/>
    <cellStyle name="_доходи_дод_1-9_дод_1 - 7 АПК  ПРОЄКТ НА 2023  " xfId="69"/>
    <cellStyle name="_доходи_дод_1-9_дод_1 - 8 " xfId="70"/>
    <cellStyle name="_доходи_дод_1-9_дод_1 - 8 " xfId="71"/>
    <cellStyle name="_доходи_дод_1-9_дод_1 - 8 _онов_СЕСІЯ" xfId="72"/>
    <cellStyle name="_доходи_дод_1-9_дод_1 - 8 _онов_СЕСІЯ" xfId="73"/>
    <cellStyle name="_доходи_дод_1-9_дод_1-5 " xfId="74"/>
    <cellStyle name="_доходи_дод_1-9_дод_1-5 " xfId="75"/>
    <cellStyle name="_доходи_дод_1-9_дод_1-7 " xfId="76"/>
    <cellStyle name="_доходи_дод_1-9_дод_1-7 " xfId="77"/>
    <cellStyle name="" xfId="78"/>
    <cellStyle name="" xfId="79"/>
    <cellStyle name="_доходи" xfId="80"/>
    <cellStyle name="_доходи" xfId="81"/>
    <cellStyle name="_доходи_дод 8 передача установ" xfId="82"/>
    <cellStyle name="_доходи_дод 8 передача установ" xfId="83"/>
    <cellStyle name="_доходи_дод 8 передача установ_дод_1 - 7" xfId="84"/>
    <cellStyle name="_доходи_дод 8 передача установ_дод_1 - 7" xfId="85"/>
    <cellStyle name="_доходи_дод 8 передача установ_дод_1 - 8 _онов_СЕСІЯ" xfId="86"/>
    <cellStyle name="_доходи_дод 8 передача установ_дод_1 - 8 _онов_СЕСІЯ" xfId="87"/>
    <cellStyle name="_доходи_дод_1 - 5 " xfId="88"/>
    <cellStyle name="_доходи_дод_1 - 5 " xfId="89"/>
    <cellStyle name="_доходи_дод_1 - 7" xfId="90"/>
    <cellStyle name="_доходи_дод_1 - 7" xfId="91"/>
    <cellStyle name="_доходи_дод_1 - 7 АПК  ПРОЄКТ НА 2023  " xfId="92"/>
    <cellStyle name="_доходи_дод_1 - 7 АПК  ПРОЄКТ НА 2023  " xfId="93"/>
    <cellStyle name="_доходи_дод_1 - 8 " xfId="94"/>
    <cellStyle name="_доходи_дод_1 - 8 " xfId="95"/>
    <cellStyle name="_доходи_дод_1 - 8 _онов_СЕСІЯ" xfId="96"/>
    <cellStyle name="_доходи_дод_1 - 8 _онов_СЕСІЯ" xfId="97"/>
    <cellStyle name="_доходи_дод_1-5 " xfId="98"/>
    <cellStyle name="_доходи_дод_1-5 " xfId="99"/>
    <cellStyle name="_доходи_дод_1-6 " xfId="100"/>
    <cellStyle name="_доходи_дод_1-6 " xfId="101"/>
    <cellStyle name="_доходи_дод_1-6 _дод_1 - 5 " xfId="102"/>
    <cellStyle name="_доходи_дод_1-6 _дод_1 - 5 " xfId="103"/>
    <cellStyle name="_доходи_дод_1-6 _дод_1 - 7" xfId="104"/>
    <cellStyle name="_доходи_дод_1-6 _дод_1 - 7" xfId="105"/>
    <cellStyle name="_доходи_дод_1-6 _дод_1 - 7 АПК  ПРОЄКТ НА 2023  " xfId="106"/>
    <cellStyle name="_доходи_дод_1-6 _дод_1 - 7 АПК  ПРОЄКТ НА 2023  " xfId="107"/>
    <cellStyle name="_доходи_дод_1-6 _дод_1 - 8 " xfId="108"/>
    <cellStyle name="_доходи_дод_1-6 _дод_1 - 8 " xfId="109"/>
    <cellStyle name="_доходи_дод_1-6 _дод_1 - 8 _онов_СЕСІЯ" xfId="110"/>
    <cellStyle name="_доходи_дод_1-6 _дод_1 - 8 _онов_СЕСІЯ" xfId="111"/>
    <cellStyle name="_доходи_дод_1-6 _дод_1-5 " xfId="112"/>
    <cellStyle name="_доходи_дод_1-6 _дод_1-5 " xfId="113"/>
    <cellStyle name="_доходи_дод_1-6 _дод_1-7 " xfId="114"/>
    <cellStyle name="_доходи_дод_1-6 _дод_1-7 " xfId="115"/>
    <cellStyle name="_доходи_дод_1-7 " xfId="116"/>
    <cellStyle name="_доходи_дод_1-7 " xfId="117"/>
    <cellStyle name="_доходи_дод_1-8 " xfId="118"/>
    <cellStyle name="_доходи_дод_1-8 " xfId="119"/>
    <cellStyle name="_доходи_дод_1-9" xfId="120"/>
    <cellStyle name="_доходи_дод_1-9" xfId="121"/>
    <cellStyle name="_доходи_дод_1-9_дод_1 - 5 " xfId="122"/>
    <cellStyle name="_доходи_дод_1-9_дод_1 - 5 " xfId="123"/>
    <cellStyle name="_доходи_дод_1-9_дод_1 - 7" xfId="124"/>
    <cellStyle name="_доходи_дод_1-9_дод_1 - 7" xfId="125"/>
    <cellStyle name="_доходи_дод_1-9_дод_1 - 7 АПК  ПРОЄКТ НА 2023  " xfId="126"/>
    <cellStyle name="_доходи_дод_1-9_дод_1 - 7 АПК  ПРОЄКТ НА 2023  " xfId="127"/>
    <cellStyle name="_доходи_дод_1-9_дод_1 - 8 " xfId="128"/>
    <cellStyle name="_доходи_дод_1-9_дод_1 - 8 " xfId="129"/>
    <cellStyle name="_доходи_дод_1-9_дод_1 - 8 _онов_СЕСІЯ" xfId="130"/>
    <cellStyle name="_доходи_дод_1-9_дод_1 - 8 _онов_СЕСІЯ" xfId="131"/>
    <cellStyle name="_доходи_дод_1-9_дод_1-5 " xfId="132"/>
    <cellStyle name="_доходи_дод_1-9_дод_1-5 " xfId="133"/>
    <cellStyle name="_доходи_дод_1-9_дод_1-7 " xfId="134"/>
    <cellStyle name="_доходи_дод_1-9_дод_1-7 " xfId="135"/>
    <cellStyle name="" xfId="136"/>
    <cellStyle name="1" xfId="137"/>
    <cellStyle name="2" xfId="138"/>
    <cellStyle name="20% - Акцент1" xfId="139"/>
    <cellStyle name="20% - Акцент2" xfId="140"/>
    <cellStyle name="20% - Акцент3" xfId="141"/>
    <cellStyle name="20% - Акцент4" xfId="142"/>
    <cellStyle name="20% - Акцент5" xfId="143"/>
    <cellStyle name="20% - Акцент6" xfId="144"/>
    <cellStyle name="20% – Акцентування1" xfId="145"/>
    <cellStyle name="20% – Акцентування2" xfId="146"/>
    <cellStyle name="20% – Акцентування3" xfId="147"/>
    <cellStyle name="20% – Акцентування4" xfId="148"/>
    <cellStyle name="20% – Акцентування5" xfId="149"/>
    <cellStyle name="20% – Акцентування6" xfId="150"/>
    <cellStyle name="40% - Акцент1" xfId="151"/>
    <cellStyle name="40% - Акцент2" xfId="152"/>
    <cellStyle name="40% - Акцент3" xfId="153"/>
    <cellStyle name="40% - Акцент4" xfId="154"/>
    <cellStyle name="40% - Акцент5" xfId="155"/>
    <cellStyle name="40% - Акцент6" xfId="156"/>
    <cellStyle name="40% – Акцентування1" xfId="157"/>
    <cellStyle name="40% – Акцентування2" xfId="158"/>
    <cellStyle name="40% – Акцентування3" xfId="159"/>
    <cellStyle name="40% – Акцентування4" xfId="160"/>
    <cellStyle name="40% – Акцентування5" xfId="161"/>
    <cellStyle name="40% – Акцентування6" xfId="162"/>
    <cellStyle name="60% - Акцент1" xfId="163"/>
    <cellStyle name="60% - Акцент2" xfId="164"/>
    <cellStyle name="60% - Акцент3" xfId="165"/>
    <cellStyle name="60% - Акцент4" xfId="166"/>
    <cellStyle name="60% - Акцент5" xfId="167"/>
    <cellStyle name="60% - Акцент6" xfId="168"/>
    <cellStyle name="60% – Акцентування1" xfId="169"/>
    <cellStyle name="60% – Акцентування2" xfId="170"/>
    <cellStyle name="60% – Акцентування3" xfId="171"/>
    <cellStyle name="60% – Акцентування4" xfId="172"/>
    <cellStyle name="60% – Акцентування5" xfId="173"/>
    <cellStyle name="60% – Акцентування6" xfId="174"/>
    <cellStyle name="Aaia?iue [0]_laroux" xfId="175"/>
    <cellStyle name="Aaia?iue_laroux" xfId="176"/>
    <cellStyle name="C?O" xfId="177"/>
    <cellStyle name="Cena$" xfId="178"/>
    <cellStyle name="CenaZ?" xfId="179"/>
    <cellStyle name="Ceny$" xfId="180"/>
    <cellStyle name="CenyZ?" xfId="181"/>
    <cellStyle name="Comma [0]_1996-1997-план 10 місяців" xfId="182"/>
    <cellStyle name="Comma_1996-1997-план 10 місяців" xfId="183"/>
    <cellStyle name="Currency [0]_1996-1997-план 10 місяців" xfId="184"/>
    <cellStyle name="Currency_1996-1997-план 10 місяців" xfId="185"/>
    <cellStyle name="Data" xfId="186"/>
    <cellStyle name="Dziesietny [0]_Arkusz1" xfId="187"/>
    <cellStyle name="Dziesietny_Arkusz1" xfId="188"/>
    <cellStyle name="Headline I" xfId="189"/>
    <cellStyle name="Headline II" xfId="190"/>
    <cellStyle name="Headline III" xfId="191"/>
    <cellStyle name="Iau?iue_laroux" xfId="192"/>
    <cellStyle name="Marza" xfId="193"/>
    <cellStyle name="Marza%" xfId="194"/>
    <cellStyle name="Marza_Veresen_derg" xfId="195"/>
    <cellStyle name="Nazwa" xfId="196"/>
    <cellStyle name="Normal_1996-1997-план 10 місяців" xfId="197"/>
    <cellStyle name="Normal_Дж" xfId="198"/>
    <cellStyle name="Normal_Доходи" xfId="199"/>
    <cellStyle name="Normal_Доходи_Видатки І кошик" xfId="200"/>
    <cellStyle name="normalni_laroux" xfId="201"/>
    <cellStyle name="Normalny_A-FOUR TECH" xfId="202"/>
    <cellStyle name="Oeiainiaue [0]_laroux" xfId="203"/>
    <cellStyle name="Oeiainiaue_laroux" xfId="204"/>
    <cellStyle name="TrOds" xfId="205"/>
    <cellStyle name="Tytul" xfId="206"/>
    <cellStyle name="Walutowy [0]_Arkusz1" xfId="207"/>
    <cellStyle name="Walutowy_Arkusz1" xfId="208"/>
    <cellStyle name="Акцент1" xfId="209"/>
    <cellStyle name="Акцент2" xfId="210"/>
    <cellStyle name="Акцент3" xfId="211"/>
    <cellStyle name="Акцент4" xfId="212"/>
    <cellStyle name="Акцент5" xfId="213"/>
    <cellStyle name="Акцент6" xfId="214"/>
    <cellStyle name="Акцентування1" xfId="215"/>
    <cellStyle name="Акцентування2" xfId="216"/>
    <cellStyle name="Акцентування3" xfId="217"/>
    <cellStyle name="Акцентування4" xfId="218"/>
    <cellStyle name="Акцентування5" xfId="219"/>
    <cellStyle name="Акцентування6" xfId="220"/>
    <cellStyle name="Ввід" xfId="221"/>
    <cellStyle name="Ввод " xfId="222"/>
    <cellStyle name="Вывод" xfId="223"/>
    <cellStyle name="Вычисление" xfId="224"/>
    <cellStyle name="Гарний" xfId="225"/>
    <cellStyle name="Добре" xfId="283" builtinId="26" hidden="1"/>
    <cellStyle name="Заголовок 1" xfId="226" builtinId="16" customBuiltin="1"/>
    <cellStyle name="Заголовок 2" xfId="227" builtinId="17" customBuiltin="1"/>
    <cellStyle name="Заголовок 3" xfId="228" builtinId="18" customBuiltin="1"/>
    <cellStyle name="Заголовок 4" xfId="229" builtinId="19" customBuiltin="1"/>
    <cellStyle name="Звичайний" xfId="0" builtinId="0"/>
    <cellStyle name="Звичайний 10" xfId="230"/>
    <cellStyle name="Звичайний 11" xfId="231"/>
    <cellStyle name="Звичайний 12" xfId="232"/>
    <cellStyle name="Звичайний 13" xfId="233"/>
    <cellStyle name="Звичайний 14" xfId="234"/>
    <cellStyle name="Звичайний 15" xfId="235"/>
    <cellStyle name="Звичайний 16" xfId="236"/>
    <cellStyle name="Звичайний 17" xfId="237"/>
    <cellStyle name="Звичайний 18" xfId="238"/>
    <cellStyle name="Звичайний 19" xfId="239"/>
    <cellStyle name="Звичайний 2" xfId="240"/>
    <cellStyle name="Звичайний 2 2" xfId="241"/>
    <cellStyle name="Звичайний 2_13 Додаток ПТУ 1" xfId="242"/>
    <cellStyle name="Звичайний 20" xfId="243"/>
    <cellStyle name="Звичайний 3" xfId="244"/>
    <cellStyle name="Звичайний 4" xfId="245"/>
    <cellStyle name="Звичайний 4 2" xfId="246"/>
    <cellStyle name="Звичайний 4_13 Додаток ПТУ 1" xfId="247"/>
    <cellStyle name="Звичайний 5" xfId="248"/>
    <cellStyle name="Звичайний 6" xfId="249"/>
    <cellStyle name="Звичайний 7" xfId="250"/>
    <cellStyle name="Звичайний 8" xfId="251"/>
    <cellStyle name="Звичайний 9" xfId="252"/>
    <cellStyle name="Зв'язана клітинка" xfId="253"/>
    <cellStyle name="Итог" xfId="254"/>
    <cellStyle name="Контрольна клітинка" xfId="255"/>
    <cellStyle name="Контрольная ячейка" xfId="256"/>
    <cellStyle name="Назва" xfId="257"/>
    <cellStyle name="Название" xfId="258"/>
    <cellStyle name="Нейтральний" xfId="259"/>
    <cellStyle name="Нейтральный" xfId="260"/>
    <cellStyle name="Обчислення" xfId="261"/>
    <cellStyle name="Обычный 2" xfId="262"/>
    <cellStyle name="Обычный_ZV1PIV98" xfId="263"/>
    <cellStyle name="Обычный_доходи" xfId="264"/>
    <cellStyle name="Підсумок" xfId="265"/>
    <cellStyle name="Плохой" xfId="266"/>
    <cellStyle name="Поганий" xfId="267"/>
    <cellStyle name="Пояснение" xfId="268"/>
    <cellStyle name="Примечание" xfId="269"/>
    <cellStyle name="Примітка" xfId="270"/>
    <cellStyle name="Результат" xfId="271"/>
    <cellStyle name="Связанная ячейка" xfId="272"/>
    <cellStyle name="Середній" xfId="284" builtinId="28" hidden="1"/>
    <cellStyle name="Стиль 1" xfId="273"/>
    <cellStyle name="Текст попередження" xfId="274"/>
    <cellStyle name="Текст пояснення" xfId="275"/>
    <cellStyle name="Текст предупреждения" xfId="276"/>
    <cellStyle name="Тысячи [0]_Додаток №1" xfId="277"/>
    <cellStyle name="Тысячи_Додаток №1" xfId="278"/>
    <cellStyle name="Фінансовий 2" xfId="279"/>
    <cellStyle name="Фінансовий 2 2" xfId="280"/>
    <cellStyle name="Хороший" xfId="281"/>
    <cellStyle name="ЏђЋ–…Ќ’Ќ›‰" xfId="2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da127\Documents\Downloads\&#1052;&#1086;&#1080;%20&#1076;&#1086;&#1082;&#1091;&#1084;&#1077;&#1085;&#1090;&#1099;\&#1041;&#1102;&#1076;&#1078;&#1077;&#1090;_2013\&#1041;&#1102;&#1076;&#1078;&#1077;&#1090;%20&#1089;&#1077;&#1089;&#1110;&#1103;\&#1041;&#1102;&#1076;&#1078;&#1077;&#1090;\&#1079;&#1072;&#1090;&#1074;&#1077;&#1088;&#1076;&#1078;&#1077;&#1085;&#1086;\&#1076;&#1086;&#1076;_1_8_2013%20&#1087;&#1088;&#1072;&#1074;&#1082;&#1080;%20&#1053;&#1072;&#1082;&#1086;&#1085;&#1077;&#1095;&#1085;&#1086;&#111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da127\Documents\Downloads\&#1052;&#1086;&#1080;%20&#1076;&#1086;&#1082;&#1091;&#1084;&#1077;&#1085;&#1090;&#1099;\&#1041;&#1102;&#1076;&#1078;&#1077;&#1090;_2013\&#1041;&#1102;&#1076;&#1078;&#1077;&#1090;%20&#1089;&#1077;&#1089;&#1110;&#1103;\&#1041;&#1102;&#1076;&#1078;&#1077;&#1090;\&#1079;&#1072;&#1090;&#1074;&#1077;&#1088;&#1076;&#1078;&#1077;&#1085;&#1086;\&#1050;&#1086;&#1087;&#1080;&#1103;%20&#1076;&#1086;&#1076;_1_8_2011%20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 5"/>
      <sheetName val="дод_6"/>
      <sheetName val="дод7"/>
      <sheetName val="Дод8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2"/>
  <sheetViews>
    <sheetView showZeros="0" tabSelected="1" view="pageBreakPreview" zoomScale="75" zoomScaleNormal="75" zoomScaleSheetLayoutView="75" workbookViewId="0">
      <pane xSplit="3" ySplit="11" topLeftCell="D12" activePane="bottomRight" state="frozen"/>
      <selection pane="topRight" activeCell="D1" sqref="D1"/>
      <selection pane="bottomLeft" activeCell="A14" sqref="A14"/>
      <selection pane="bottomRight" activeCell="B2" sqref="B2:G3"/>
    </sheetView>
  </sheetViews>
  <sheetFormatPr defaultColWidth="9.1796875" defaultRowHeight="13"/>
  <cols>
    <col min="1" max="1" width="1.54296875" style="19" customWidth="1"/>
    <col min="2" max="2" width="14.54296875" style="211" customWidth="1"/>
    <col min="3" max="3" width="63.453125" style="19" customWidth="1"/>
    <col min="4" max="4" width="16.54296875" style="19" customWidth="1"/>
    <col min="5" max="5" width="17.453125" style="19" customWidth="1"/>
    <col min="6" max="6" width="17.26953125" style="19" customWidth="1"/>
    <col min="7" max="7" width="16.7265625" style="19" customWidth="1"/>
    <col min="8" max="8" width="13.1796875" style="180" bestFit="1" customWidth="1"/>
    <col min="9" max="11" width="9.1796875" style="45"/>
    <col min="12" max="16384" width="9.1796875" style="19"/>
  </cols>
  <sheetData>
    <row r="1" spans="2:9" ht="81" customHeight="1">
      <c r="E1" s="778" t="s">
        <v>308</v>
      </c>
      <c r="F1" s="778"/>
      <c r="G1" s="778"/>
    </row>
    <row r="2" spans="2:9" ht="12.75" customHeight="1">
      <c r="B2" s="781" t="s">
        <v>203</v>
      </c>
      <c r="C2" s="781"/>
      <c r="D2" s="781"/>
      <c r="E2" s="781"/>
      <c r="F2" s="781"/>
      <c r="G2" s="781"/>
      <c r="H2" s="325"/>
      <c r="I2" s="98"/>
    </row>
    <row r="3" spans="2:9" ht="78" customHeight="1">
      <c r="B3" s="781"/>
      <c r="C3" s="781"/>
      <c r="D3" s="781"/>
      <c r="E3" s="781"/>
      <c r="F3" s="781"/>
      <c r="G3" s="781"/>
      <c r="H3" s="326"/>
      <c r="I3" s="100"/>
    </row>
    <row r="4" spans="2:9" ht="29.15" customHeight="1">
      <c r="B4" s="175">
        <v>1310000000</v>
      </c>
      <c r="C4" s="173"/>
      <c r="D4" s="173"/>
      <c r="E4" s="173"/>
      <c r="F4" s="173"/>
      <c r="G4" s="173"/>
      <c r="H4" s="326"/>
      <c r="I4" s="100"/>
    </row>
    <row r="5" spans="2:9" ht="32.15" customHeight="1">
      <c r="B5" s="174" t="s">
        <v>277</v>
      </c>
      <c r="G5" s="372" t="s">
        <v>352</v>
      </c>
    </row>
    <row r="6" spans="2:9" ht="18" customHeight="1">
      <c r="B6" s="779" t="s">
        <v>30</v>
      </c>
      <c r="C6" s="779" t="s">
        <v>31</v>
      </c>
      <c r="D6" s="780" t="s">
        <v>32</v>
      </c>
      <c r="E6" s="779" t="s">
        <v>488</v>
      </c>
      <c r="F6" s="779" t="s">
        <v>361</v>
      </c>
      <c r="G6" s="779"/>
      <c r="I6" s="297"/>
    </row>
    <row r="7" spans="2:9" ht="3.75" customHeight="1">
      <c r="B7" s="783"/>
      <c r="C7" s="779"/>
      <c r="D7" s="780"/>
      <c r="E7" s="779"/>
      <c r="F7" s="779"/>
      <c r="G7" s="779"/>
      <c r="I7" s="297"/>
    </row>
    <row r="8" spans="2:9" ht="13.4" customHeight="1">
      <c r="B8" s="783"/>
      <c r="C8" s="779"/>
      <c r="D8" s="780"/>
      <c r="E8" s="779"/>
      <c r="F8" s="779" t="s">
        <v>62</v>
      </c>
      <c r="G8" s="779" t="s">
        <v>564</v>
      </c>
      <c r="I8" s="297"/>
    </row>
    <row r="9" spans="2:9" ht="45.75" customHeight="1">
      <c r="B9" s="783"/>
      <c r="C9" s="779"/>
      <c r="D9" s="780"/>
      <c r="E9" s="779"/>
      <c r="F9" s="779"/>
      <c r="G9" s="779"/>
      <c r="I9" s="297"/>
    </row>
    <row r="10" spans="2:9" ht="18">
      <c r="B10" s="784">
        <v>1</v>
      </c>
      <c r="C10" s="784">
        <v>2</v>
      </c>
      <c r="D10" s="392">
        <v>3</v>
      </c>
      <c r="E10" s="784">
        <v>4</v>
      </c>
      <c r="F10" s="784">
        <v>5</v>
      </c>
      <c r="G10" s="784">
        <v>6</v>
      </c>
      <c r="I10" s="297"/>
    </row>
    <row r="11" spans="2:9" ht="1.4" customHeight="1">
      <c r="B11" s="785"/>
      <c r="C11" s="785"/>
      <c r="D11" s="393"/>
      <c r="E11" s="785"/>
      <c r="F11" s="785"/>
      <c r="G11" s="785"/>
      <c r="H11" s="19"/>
    </row>
    <row r="12" spans="2:9" ht="22.5" hidden="1" customHeight="1">
      <c r="B12" s="394">
        <v>10000000</v>
      </c>
      <c r="C12" s="395" t="s">
        <v>33</v>
      </c>
      <c r="D12" s="396">
        <f t="shared" ref="D12:D31" si="0">+E12+F12</f>
        <v>0</v>
      </c>
      <c r="E12" s="396">
        <f>+E13+E49+E59+E81</f>
        <v>0</v>
      </c>
      <c r="F12" s="396">
        <f>+F49+F81</f>
        <v>0</v>
      </c>
      <c r="G12" s="396"/>
      <c r="H12" s="327">
        <f t="shared" ref="H12:H75" si="1">+D12</f>
        <v>0</v>
      </c>
      <c r="I12" s="297"/>
    </row>
    <row r="13" spans="2:9" ht="39" hidden="1" customHeight="1">
      <c r="B13" s="394">
        <v>11000000</v>
      </c>
      <c r="C13" s="395" t="s">
        <v>34</v>
      </c>
      <c r="D13" s="396">
        <f t="shared" si="0"/>
        <v>0</v>
      </c>
      <c r="E13" s="396">
        <f>+E14+E31</f>
        <v>0</v>
      </c>
      <c r="F13" s="396"/>
      <c r="G13" s="396"/>
      <c r="H13" s="327">
        <f t="shared" si="1"/>
        <v>0</v>
      </c>
      <c r="I13" s="297"/>
    </row>
    <row r="14" spans="2:9" ht="23.5" hidden="1" customHeight="1">
      <c r="B14" s="394">
        <v>11010000</v>
      </c>
      <c r="C14" s="395" t="s">
        <v>35</v>
      </c>
      <c r="D14" s="396">
        <f t="shared" si="0"/>
        <v>0</v>
      </c>
      <c r="E14" s="396">
        <f>SUM(E15:E30)</f>
        <v>0</v>
      </c>
      <c r="F14" s="397"/>
      <c r="G14" s="397"/>
      <c r="H14" s="327">
        <f t="shared" si="1"/>
        <v>0</v>
      </c>
      <c r="I14" s="297"/>
    </row>
    <row r="15" spans="2:9" ht="30.65" hidden="1" customHeight="1">
      <c r="B15" s="380">
        <v>11010100</v>
      </c>
      <c r="C15" s="398" t="s">
        <v>36</v>
      </c>
      <c r="D15" s="397">
        <f t="shared" si="0"/>
        <v>0</v>
      </c>
      <c r="E15" s="397"/>
      <c r="F15" s="397"/>
      <c r="G15" s="397"/>
      <c r="H15" s="298">
        <f t="shared" si="1"/>
        <v>0</v>
      </c>
      <c r="I15" s="297"/>
    </row>
    <row r="16" spans="2:9" ht="58.4" hidden="1" customHeight="1">
      <c r="B16" s="380">
        <v>11010200</v>
      </c>
      <c r="C16" s="398" t="s">
        <v>37</v>
      </c>
      <c r="D16" s="397">
        <f t="shared" si="0"/>
        <v>0</v>
      </c>
      <c r="E16" s="397"/>
      <c r="F16" s="397"/>
      <c r="G16" s="397"/>
      <c r="H16" s="327">
        <f t="shared" si="1"/>
        <v>0</v>
      </c>
      <c r="I16" s="297"/>
    </row>
    <row r="17" spans="2:9" ht="30" hidden="1" customHeight="1">
      <c r="B17" s="380">
        <v>11010300</v>
      </c>
      <c r="C17" s="398" t="s">
        <v>38</v>
      </c>
      <c r="D17" s="397">
        <f t="shared" si="0"/>
        <v>0</v>
      </c>
      <c r="E17" s="397"/>
      <c r="F17" s="397"/>
      <c r="G17" s="397"/>
      <c r="H17" s="298">
        <f t="shared" si="1"/>
        <v>0</v>
      </c>
    </row>
    <row r="18" spans="2:9" ht="32.5" hidden="1" customHeight="1">
      <c r="B18" s="380">
        <v>11010400</v>
      </c>
      <c r="C18" s="398" t="s">
        <v>39</v>
      </c>
      <c r="D18" s="397">
        <f t="shared" si="0"/>
        <v>0</v>
      </c>
      <c r="E18" s="397"/>
      <c r="F18" s="397"/>
      <c r="G18" s="397"/>
      <c r="H18" s="298">
        <f t="shared" si="1"/>
        <v>0</v>
      </c>
      <c r="I18" s="297"/>
    </row>
    <row r="19" spans="2:9" ht="32.5" hidden="1" customHeight="1">
      <c r="B19" s="380">
        <v>11010500</v>
      </c>
      <c r="C19" s="398" t="s">
        <v>365</v>
      </c>
      <c r="D19" s="397">
        <f t="shared" si="0"/>
        <v>0</v>
      </c>
      <c r="E19" s="397"/>
      <c r="F19" s="397"/>
      <c r="G19" s="397"/>
      <c r="H19" s="298">
        <f t="shared" si="1"/>
        <v>0</v>
      </c>
      <c r="I19" s="297"/>
    </row>
    <row r="20" spans="2:9" ht="54" hidden="1">
      <c r="B20" s="399">
        <v>11010600</v>
      </c>
      <c r="C20" s="400" t="s">
        <v>366</v>
      </c>
      <c r="D20" s="401">
        <f t="shared" si="0"/>
        <v>0</v>
      </c>
      <c r="E20" s="401"/>
      <c r="F20" s="401"/>
      <c r="G20" s="401"/>
      <c r="H20" s="298">
        <f t="shared" si="1"/>
        <v>0</v>
      </c>
    </row>
    <row r="21" spans="2:9" ht="36" hidden="1">
      <c r="B21" s="380">
        <v>11010700</v>
      </c>
      <c r="C21" s="402" t="s">
        <v>367</v>
      </c>
      <c r="D21" s="403">
        <f t="shared" si="0"/>
        <v>0</v>
      </c>
      <c r="E21" s="397"/>
      <c r="F21" s="397"/>
      <c r="G21" s="397"/>
      <c r="H21" s="298">
        <f t="shared" si="1"/>
        <v>0</v>
      </c>
    </row>
    <row r="22" spans="2:9" ht="36" hidden="1">
      <c r="B22" s="404">
        <v>11010800</v>
      </c>
      <c r="C22" s="405" t="s">
        <v>464</v>
      </c>
      <c r="D22" s="406">
        <f t="shared" si="0"/>
        <v>0</v>
      </c>
      <c r="E22" s="406"/>
      <c r="F22" s="406"/>
      <c r="G22" s="406"/>
      <c r="H22" s="298">
        <f t="shared" si="1"/>
        <v>0</v>
      </c>
    </row>
    <row r="23" spans="2:9" ht="60" hidden="1" customHeight="1">
      <c r="B23" s="380">
        <v>11010900</v>
      </c>
      <c r="C23" s="398" t="s">
        <v>465</v>
      </c>
      <c r="D23" s="397">
        <f t="shared" si="0"/>
        <v>0</v>
      </c>
      <c r="E23" s="397"/>
      <c r="F23" s="397"/>
      <c r="G23" s="397"/>
      <c r="H23" s="298">
        <f t="shared" si="1"/>
        <v>0</v>
      </c>
    </row>
    <row r="24" spans="2:9" ht="54" hidden="1">
      <c r="B24" s="380">
        <v>11011000</v>
      </c>
      <c r="C24" s="398" t="s">
        <v>535</v>
      </c>
      <c r="D24" s="397">
        <f t="shared" si="0"/>
        <v>0</v>
      </c>
      <c r="E24" s="397"/>
      <c r="F24" s="397"/>
      <c r="G24" s="397"/>
      <c r="H24" s="298">
        <f t="shared" si="1"/>
        <v>0</v>
      </c>
    </row>
    <row r="25" spans="2:9" ht="36" hidden="1">
      <c r="B25" s="380">
        <v>11011100</v>
      </c>
      <c r="C25" s="398" t="s">
        <v>536</v>
      </c>
      <c r="D25" s="397">
        <f t="shared" si="0"/>
        <v>0</v>
      </c>
      <c r="E25" s="397"/>
      <c r="F25" s="397"/>
      <c r="G25" s="397"/>
      <c r="H25" s="298">
        <f t="shared" si="1"/>
        <v>0</v>
      </c>
    </row>
    <row r="26" spans="2:9" ht="54" hidden="1">
      <c r="B26" s="380">
        <v>11011200</v>
      </c>
      <c r="C26" s="398" t="s">
        <v>540</v>
      </c>
      <c r="D26" s="397">
        <f t="shared" si="0"/>
        <v>0</v>
      </c>
      <c r="E26" s="397"/>
      <c r="F26" s="397"/>
      <c r="G26" s="397"/>
      <c r="H26" s="298">
        <f t="shared" si="1"/>
        <v>0</v>
      </c>
    </row>
    <row r="27" spans="2:9" ht="36" hidden="1">
      <c r="B27" s="380">
        <v>11011300</v>
      </c>
      <c r="C27" s="398" t="s">
        <v>541</v>
      </c>
      <c r="D27" s="397">
        <f t="shared" si="0"/>
        <v>0</v>
      </c>
      <c r="E27" s="397"/>
      <c r="F27" s="397"/>
      <c r="G27" s="397"/>
      <c r="H27" s="298">
        <f t="shared" si="1"/>
        <v>0</v>
      </c>
    </row>
    <row r="28" spans="2:9" ht="54" hidden="1">
      <c r="B28" s="380">
        <v>11011400</v>
      </c>
      <c r="C28" s="398" t="s">
        <v>255</v>
      </c>
      <c r="D28" s="397">
        <f t="shared" si="0"/>
        <v>0</v>
      </c>
      <c r="E28" s="397"/>
      <c r="F28" s="397"/>
      <c r="G28" s="397"/>
      <c r="H28" s="298">
        <f t="shared" si="1"/>
        <v>0</v>
      </c>
    </row>
    <row r="29" spans="2:9" ht="18" hidden="1">
      <c r="B29" s="380">
        <v>11011500</v>
      </c>
      <c r="C29" s="398" t="s">
        <v>256</v>
      </c>
      <c r="D29" s="397">
        <f t="shared" si="0"/>
        <v>0</v>
      </c>
      <c r="E29" s="397"/>
      <c r="F29" s="397"/>
      <c r="G29" s="397"/>
      <c r="H29" s="298">
        <f t="shared" si="1"/>
        <v>0</v>
      </c>
    </row>
    <row r="30" spans="2:9" ht="36" hidden="1">
      <c r="B30" s="407">
        <v>11011600</v>
      </c>
      <c r="C30" s="408" t="s">
        <v>257</v>
      </c>
      <c r="D30" s="409">
        <f t="shared" si="0"/>
        <v>0</v>
      </c>
      <c r="E30" s="409"/>
      <c r="F30" s="409"/>
      <c r="G30" s="409"/>
      <c r="H30" s="298">
        <f t="shared" si="1"/>
        <v>0</v>
      </c>
    </row>
    <row r="31" spans="2:9" ht="20.25" hidden="1" customHeight="1">
      <c r="B31" s="410">
        <v>11020000</v>
      </c>
      <c r="C31" s="411" t="s">
        <v>258</v>
      </c>
      <c r="D31" s="412">
        <f t="shared" si="0"/>
        <v>0</v>
      </c>
      <c r="E31" s="412">
        <f>+E32+E33+E48+E35+E36+E37+E38+E39+E40+E41+E43+E44+E45+E46+E47+E42+E34</f>
        <v>0</v>
      </c>
      <c r="F31" s="412"/>
      <c r="G31" s="413"/>
      <c r="H31" s="298">
        <f t="shared" si="1"/>
        <v>0</v>
      </c>
      <c r="I31" s="297"/>
    </row>
    <row r="32" spans="2:9" s="207" customFormat="1" ht="14.25" hidden="1" customHeight="1">
      <c r="B32" s="414">
        <v>11020100</v>
      </c>
      <c r="C32" s="414" t="s">
        <v>259</v>
      </c>
      <c r="D32" s="415">
        <f>+E32</f>
        <v>0</v>
      </c>
      <c r="E32" s="416"/>
      <c r="F32" s="417" t="s">
        <v>260</v>
      </c>
      <c r="G32" s="417" t="s">
        <v>260</v>
      </c>
      <c r="H32" s="298">
        <f t="shared" si="1"/>
        <v>0</v>
      </c>
    </row>
    <row r="33" spans="2:9" ht="30.65" hidden="1" customHeight="1">
      <c r="B33" s="418">
        <v>11020200</v>
      </c>
      <c r="C33" s="419" t="s">
        <v>0</v>
      </c>
      <c r="D33" s="420">
        <f t="shared" ref="D33:D64" si="2">+E33+F33</f>
        <v>0</v>
      </c>
      <c r="E33" s="397"/>
      <c r="F33" s="397"/>
      <c r="G33" s="397"/>
      <c r="H33" s="298">
        <f t="shared" si="1"/>
        <v>0</v>
      </c>
      <c r="I33" s="297"/>
    </row>
    <row r="34" spans="2:9" ht="30.65" hidden="1" customHeight="1">
      <c r="B34" s="418">
        <v>11020300</v>
      </c>
      <c r="C34" s="419" t="s">
        <v>261</v>
      </c>
      <c r="D34" s="420">
        <f t="shared" si="2"/>
        <v>0</v>
      </c>
      <c r="E34" s="397"/>
      <c r="F34" s="397"/>
      <c r="G34" s="397"/>
      <c r="H34" s="298">
        <f t="shared" si="1"/>
        <v>0</v>
      </c>
      <c r="I34" s="297"/>
    </row>
    <row r="35" spans="2:9" ht="18.649999999999999" hidden="1" customHeight="1">
      <c r="B35" s="418">
        <v>11020500</v>
      </c>
      <c r="C35" s="419" t="s">
        <v>262</v>
      </c>
      <c r="D35" s="420">
        <f t="shared" si="2"/>
        <v>0</v>
      </c>
      <c r="E35" s="397"/>
      <c r="F35" s="397"/>
      <c r="G35" s="397"/>
      <c r="H35" s="298">
        <f t="shared" si="1"/>
        <v>0</v>
      </c>
      <c r="I35" s="297"/>
    </row>
    <row r="36" spans="2:9" ht="33" hidden="1" customHeight="1">
      <c r="B36" s="418">
        <v>11020600</v>
      </c>
      <c r="C36" s="419" t="s">
        <v>263</v>
      </c>
      <c r="D36" s="420">
        <f t="shared" si="2"/>
        <v>0</v>
      </c>
      <c r="E36" s="397"/>
      <c r="F36" s="397"/>
      <c r="G36" s="397"/>
      <c r="H36" s="298">
        <f t="shared" si="1"/>
        <v>0</v>
      </c>
      <c r="I36" s="297"/>
    </row>
    <row r="37" spans="2:9" ht="35.5" hidden="1" customHeight="1">
      <c r="B37" s="418">
        <v>11020700</v>
      </c>
      <c r="C37" s="419" t="s">
        <v>213</v>
      </c>
      <c r="D37" s="420">
        <f t="shared" si="2"/>
        <v>0</v>
      </c>
      <c r="E37" s="397"/>
      <c r="F37" s="397"/>
      <c r="G37" s="397"/>
      <c r="H37" s="298">
        <f t="shared" si="1"/>
        <v>0</v>
      </c>
      <c r="I37" s="297"/>
    </row>
    <row r="38" spans="2:9" ht="33.75" hidden="1" customHeight="1">
      <c r="B38" s="418">
        <v>11020900</v>
      </c>
      <c r="C38" s="419" t="s">
        <v>214</v>
      </c>
      <c r="D38" s="420">
        <f t="shared" si="2"/>
        <v>0</v>
      </c>
      <c r="E38" s="397"/>
      <c r="F38" s="397"/>
      <c r="G38" s="397"/>
      <c r="H38" s="298">
        <f t="shared" si="1"/>
        <v>0</v>
      </c>
      <c r="I38" s="297"/>
    </row>
    <row r="39" spans="2:9" ht="31.5" hidden="1" customHeight="1">
      <c r="B39" s="418">
        <v>11021000</v>
      </c>
      <c r="C39" s="419" t="s">
        <v>279</v>
      </c>
      <c r="D39" s="420">
        <f t="shared" si="2"/>
        <v>0</v>
      </c>
      <c r="E39" s="397"/>
      <c r="F39" s="397"/>
      <c r="G39" s="397"/>
      <c r="H39" s="298">
        <f t="shared" si="1"/>
        <v>0</v>
      </c>
      <c r="I39" s="297"/>
    </row>
    <row r="40" spans="2:9" ht="46.75" hidden="1" customHeight="1">
      <c r="B40" s="418">
        <v>11021600</v>
      </c>
      <c r="C40" s="419" t="s">
        <v>215</v>
      </c>
      <c r="D40" s="420">
        <f t="shared" si="2"/>
        <v>0</v>
      </c>
      <c r="E40" s="397"/>
      <c r="F40" s="397"/>
      <c r="G40" s="397"/>
      <c r="H40" s="298">
        <f t="shared" si="1"/>
        <v>0</v>
      </c>
      <c r="I40" s="297"/>
    </row>
    <row r="41" spans="2:9" ht="44.25" hidden="1" customHeight="1">
      <c r="B41" s="418">
        <v>11023200</v>
      </c>
      <c r="C41" s="419" t="s">
        <v>216</v>
      </c>
      <c r="D41" s="420">
        <f t="shared" si="2"/>
        <v>0</v>
      </c>
      <c r="E41" s="397"/>
      <c r="F41" s="397"/>
      <c r="G41" s="397"/>
      <c r="H41" s="298">
        <f t="shared" si="1"/>
        <v>0</v>
      </c>
    </row>
    <row r="42" spans="2:9" ht="40.4" hidden="1" customHeight="1">
      <c r="B42" s="418">
        <v>11023300</v>
      </c>
      <c r="C42" s="419" t="s">
        <v>111</v>
      </c>
      <c r="D42" s="420">
        <f t="shared" si="2"/>
        <v>0</v>
      </c>
      <c r="E42" s="397"/>
      <c r="F42" s="397"/>
      <c r="G42" s="397"/>
      <c r="H42" s="298">
        <f t="shared" si="1"/>
        <v>0</v>
      </c>
    </row>
    <row r="43" spans="2:9" ht="46.75" hidden="1" customHeight="1">
      <c r="B43" s="418">
        <v>11023600</v>
      </c>
      <c r="C43" s="419" t="s">
        <v>423</v>
      </c>
      <c r="D43" s="420">
        <f t="shared" si="2"/>
        <v>0</v>
      </c>
      <c r="E43" s="397"/>
      <c r="F43" s="397"/>
      <c r="G43" s="397"/>
      <c r="H43" s="298">
        <f t="shared" si="1"/>
        <v>0</v>
      </c>
    </row>
    <row r="44" spans="2:9" ht="54" hidden="1">
      <c r="B44" s="418">
        <v>11023700</v>
      </c>
      <c r="C44" s="419" t="s">
        <v>424</v>
      </c>
      <c r="D44" s="420">
        <f t="shared" si="2"/>
        <v>0</v>
      </c>
      <c r="E44" s="397"/>
      <c r="F44" s="397"/>
      <c r="G44" s="397"/>
      <c r="H44" s="298">
        <f t="shared" si="1"/>
        <v>0</v>
      </c>
    </row>
    <row r="45" spans="2:9" ht="28.4" hidden="1" customHeight="1">
      <c r="B45" s="418">
        <v>11024000</v>
      </c>
      <c r="C45" s="419" t="s">
        <v>425</v>
      </c>
      <c r="D45" s="420">
        <f t="shared" si="2"/>
        <v>0</v>
      </c>
      <c r="E45" s="397"/>
      <c r="F45" s="397"/>
      <c r="G45" s="397"/>
      <c r="H45" s="298">
        <f t="shared" si="1"/>
        <v>0</v>
      </c>
    </row>
    <row r="46" spans="2:9" ht="60" hidden="1" customHeight="1">
      <c r="B46" s="418">
        <v>11024600</v>
      </c>
      <c r="C46" s="419" t="s">
        <v>372</v>
      </c>
      <c r="D46" s="420">
        <f t="shared" si="2"/>
        <v>0</v>
      </c>
      <c r="E46" s="397"/>
      <c r="F46" s="397"/>
      <c r="G46" s="397"/>
      <c r="H46" s="298">
        <f t="shared" si="1"/>
        <v>0</v>
      </c>
    </row>
    <row r="47" spans="2:9" ht="18" hidden="1">
      <c r="B47" s="421"/>
      <c r="C47" s="422"/>
      <c r="D47" s="423">
        <f t="shared" si="2"/>
        <v>0</v>
      </c>
      <c r="E47" s="406"/>
      <c r="F47" s="406"/>
      <c r="G47" s="406"/>
      <c r="H47" s="298">
        <f t="shared" si="1"/>
        <v>0</v>
      </c>
    </row>
    <row r="48" spans="2:9" ht="18" hidden="1">
      <c r="B48" s="418"/>
      <c r="C48" s="419"/>
      <c r="D48" s="420">
        <f t="shared" si="2"/>
        <v>0</v>
      </c>
      <c r="E48" s="397"/>
      <c r="F48" s="397"/>
      <c r="G48" s="397"/>
      <c r="H48" s="298">
        <f t="shared" si="1"/>
        <v>0</v>
      </c>
    </row>
    <row r="49" spans="2:9" ht="17.5" hidden="1">
      <c r="B49" s="424">
        <v>12000000</v>
      </c>
      <c r="C49" s="411" t="s">
        <v>441</v>
      </c>
      <c r="D49" s="412">
        <f t="shared" si="2"/>
        <v>0</v>
      </c>
      <c r="E49" s="412"/>
      <c r="F49" s="412">
        <f>F54+F50</f>
        <v>0</v>
      </c>
      <c r="G49" s="412"/>
      <c r="H49" s="298">
        <f t="shared" si="1"/>
        <v>0</v>
      </c>
      <c r="I49" s="45">
        <v>1</v>
      </c>
    </row>
    <row r="50" spans="2:9" ht="35" hidden="1">
      <c r="B50" s="425">
        <v>12020000</v>
      </c>
      <c r="C50" s="426" t="s">
        <v>442</v>
      </c>
      <c r="D50" s="427">
        <f t="shared" si="2"/>
        <v>0</v>
      </c>
      <c r="E50" s="428"/>
      <c r="F50" s="428">
        <f>+F51+F52+F53</f>
        <v>0</v>
      </c>
      <c r="G50" s="428"/>
      <c r="H50" s="298">
        <f t="shared" si="1"/>
        <v>0</v>
      </c>
    </row>
    <row r="51" spans="2:9" ht="36" hidden="1">
      <c r="B51" s="380">
        <v>12020100</v>
      </c>
      <c r="C51" s="402" t="s">
        <v>443</v>
      </c>
      <c r="D51" s="403">
        <f t="shared" si="2"/>
        <v>0</v>
      </c>
      <c r="E51" s="397"/>
      <c r="F51" s="397"/>
      <c r="G51" s="397"/>
      <c r="H51" s="298">
        <f t="shared" si="1"/>
        <v>0</v>
      </c>
    </row>
    <row r="52" spans="2:9" ht="36" hidden="1">
      <c r="B52" s="407">
        <v>12020200</v>
      </c>
      <c r="C52" s="429" t="s">
        <v>444</v>
      </c>
      <c r="D52" s="430">
        <f t="shared" si="2"/>
        <v>0</v>
      </c>
      <c r="E52" s="409"/>
      <c r="F52" s="409"/>
      <c r="G52" s="409"/>
      <c r="H52" s="298">
        <f t="shared" si="1"/>
        <v>0</v>
      </c>
    </row>
    <row r="53" spans="2:9" ht="18" hidden="1">
      <c r="B53" s="407">
        <v>12020400</v>
      </c>
      <c r="C53" s="429" t="s">
        <v>445</v>
      </c>
      <c r="D53" s="430">
        <f t="shared" si="2"/>
        <v>0</v>
      </c>
      <c r="E53" s="409"/>
      <c r="F53" s="409"/>
      <c r="G53" s="409"/>
      <c r="H53" s="298">
        <f t="shared" si="1"/>
        <v>0</v>
      </c>
    </row>
    <row r="54" spans="2:9" ht="18" hidden="1">
      <c r="B54" s="424">
        <v>12030000</v>
      </c>
      <c r="C54" s="411" t="s">
        <v>446</v>
      </c>
      <c r="D54" s="412">
        <f t="shared" si="2"/>
        <v>0</v>
      </c>
      <c r="E54" s="412"/>
      <c r="F54" s="412">
        <f>F55+F56+F57+F58</f>
        <v>0</v>
      </c>
      <c r="G54" s="413"/>
      <c r="H54" s="298">
        <f t="shared" si="1"/>
        <v>0</v>
      </c>
    </row>
    <row r="55" spans="2:9" ht="36" hidden="1">
      <c r="B55" s="431">
        <v>12030100</v>
      </c>
      <c r="C55" s="432" t="s">
        <v>447</v>
      </c>
      <c r="D55" s="413">
        <f t="shared" si="2"/>
        <v>0</v>
      </c>
      <c r="E55" s="413"/>
      <c r="F55" s="413"/>
      <c r="G55" s="413"/>
      <c r="H55" s="298">
        <f t="shared" si="1"/>
        <v>0</v>
      </c>
    </row>
    <row r="56" spans="2:9" ht="36" hidden="1">
      <c r="B56" s="431">
        <v>12030200</v>
      </c>
      <c r="C56" s="432" t="s">
        <v>448</v>
      </c>
      <c r="D56" s="413">
        <f t="shared" si="2"/>
        <v>0</v>
      </c>
      <c r="E56" s="413"/>
      <c r="F56" s="413"/>
      <c r="G56" s="413"/>
      <c r="H56" s="298">
        <f t="shared" si="1"/>
        <v>0</v>
      </c>
    </row>
    <row r="57" spans="2:9" ht="21.65" hidden="1" customHeight="1">
      <c r="B57" s="433">
        <v>120304000</v>
      </c>
      <c r="C57" s="434" t="s">
        <v>449</v>
      </c>
      <c r="D57" s="435">
        <f t="shared" si="2"/>
        <v>0</v>
      </c>
      <c r="E57" s="435"/>
      <c r="F57" s="435"/>
      <c r="G57" s="435"/>
      <c r="H57" s="298">
        <f t="shared" si="1"/>
        <v>0</v>
      </c>
    </row>
    <row r="58" spans="2:9" ht="36" hidden="1">
      <c r="B58" s="436">
        <v>120305000</v>
      </c>
      <c r="C58" s="434" t="s">
        <v>450</v>
      </c>
      <c r="D58" s="437">
        <f t="shared" si="2"/>
        <v>0</v>
      </c>
      <c r="E58" s="438"/>
      <c r="F58" s="438"/>
      <c r="G58" s="438"/>
      <c r="H58" s="298">
        <f t="shared" si="1"/>
        <v>0</v>
      </c>
    </row>
    <row r="59" spans="2:9" ht="29.5" hidden="1" customHeight="1">
      <c r="B59" s="394">
        <v>13000000</v>
      </c>
      <c r="C59" s="395" t="s">
        <v>451</v>
      </c>
      <c r="D59" s="396">
        <f t="shared" si="2"/>
        <v>0</v>
      </c>
      <c r="E59" s="396">
        <f>+E60+E62+E66+E78</f>
        <v>0</v>
      </c>
      <c r="F59" s="396">
        <f>+F60+F62+F66+F72+F78</f>
        <v>0</v>
      </c>
      <c r="G59" s="396">
        <f>+G60+G62+G66+G72+G78</f>
        <v>0</v>
      </c>
      <c r="H59" s="298">
        <f t="shared" si="1"/>
        <v>0</v>
      </c>
      <c r="I59" s="297"/>
    </row>
    <row r="60" spans="2:9" ht="20.25" hidden="1" customHeight="1">
      <c r="B60" s="394">
        <v>13010000</v>
      </c>
      <c r="C60" s="395" t="s">
        <v>452</v>
      </c>
      <c r="D60" s="396">
        <f t="shared" si="2"/>
        <v>0</v>
      </c>
      <c r="E60" s="396">
        <f>+E61</f>
        <v>0</v>
      </c>
      <c r="F60" s="397"/>
      <c r="G60" s="397"/>
      <c r="H60" s="298">
        <f t="shared" si="1"/>
        <v>0</v>
      </c>
    </row>
    <row r="61" spans="2:9" ht="50.25" hidden="1" customHeight="1">
      <c r="B61" s="380">
        <v>13010100</v>
      </c>
      <c r="C61" s="398" t="s">
        <v>453</v>
      </c>
      <c r="D61" s="397">
        <f t="shared" si="2"/>
        <v>0</v>
      </c>
      <c r="E61" s="397">
        <f>31000000-31000000</f>
        <v>0</v>
      </c>
      <c r="F61" s="397"/>
      <c r="G61" s="397"/>
      <c r="H61" s="298">
        <f t="shared" si="1"/>
        <v>0</v>
      </c>
    </row>
    <row r="62" spans="2:9" ht="33" hidden="1" customHeight="1">
      <c r="B62" s="424">
        <v>13020000</v>
      </c>
      <c r="C62" s="411" t="s">
        <v>454</v>
      </c>
      <c r="D62" s="412">
        <f t="shared" si="2"/>
        <v>0</v>
      </c>
      <c r="E62" s="412">
        <f>+E63+E65+E64</f>
        <v>0</v>
      </c>
      <c r="F62" s="412">
        <f>+F63+F65+F64</f>
        <v>0</v>
      </c>
      <c r="G62" s="412">
        <f>+G63+G65+G64</f>
        <v>0</v>
      </c>
      <c r="H62" s="298">
        <f t="shared" si="1"/>
        <v>0</v>
      </c>
      <c r="I62" s="297"/>
    </row>
    <row r="63" spans="2:9" ht="45" hidden="1" customHeight="1">
      <c r="B63" s="431">
        <v>13020100</v>
      </c>
      <c r="C63" s="432" t="s">
        <v>455</v>
      </c>
      <c r="D63" s="413">
        <f t="shared" si="2"/>
        <v>0</v>
      </c>
      <c r="E63" s="413"/>
      <c r="F63" s="413"/>
      <c r="G63" s="413"/>
      <c r="H63" s="298">
        <f t="shared" si="1"/>
        <v>0</v>
      </c>
      <c r="I63" s="297"/>
    </row>
    <row r="64" spans="2:9" ht="40.4" hidden="1" customHeight="1">
      <c r="B64" s="431">
        <v>13020300</v>
      </c>
      <c r="C64" s="432" t="s">
        <v>50</v>
      </c>
      <c r="D64" s="413">
        <f t="shared" si="2"/>
        <v>0</v>
      </c>
      <c r="E64" s="413"/>
      <c r="F64" s="413"/>
      <c r="G64" s="413"/>
      <c r="H64" s="298">
        <f t="shared" si="1"/>
        <v>0</v>
      </c>
      <c r="I64" s="297"/>
    </row>
    <row r="65" spans="2:9" ht="42" hidden="1" customHeight="1">
      <c r="B65" s="431">
        <v>13020400</v>
      </c>
      <c r="C65" s="432" t="s">
        <v>89</v>
      </c>
      <c r="D65" s="413">
        <f t="shared" ref="D65:D96" si="3">+E65+F65</f>
        <v>0</v>
      </c>
      <c r="E65" s="413"/>
      <c r="F65" s="413"/>
      <c r="G65" s="413"/>
      <c r="H65" s="298">
        <f t="shared" si="1"/>
        <v>0</v>
      </c>
      <c r="I65" s="297"/>
    </row>
    <row r="66" spans="2:9" ht="30.65" hidden="1" customHeight="1">
      <c r="B66" s="394">
        <v>13030000</v>
      </c>
      <c r="C66" s="395" t="s">
        <v>51</v>
      </c>
      <c r="D66" s="396">
        <f t="shared" si="3"/>
        <v>0</v>
      </c>
      <c r="E66" s="396">
        <f>+E68+E69+E67+E70+E71</f>
        <v>0</v>
      </c>
      <c r="F66" s="396">
        <f>+F68+F69+F67+F70+F71</f>
        <v>0</v>
      </c>
      <c r="G66" s="396">
        <f>+G68+G69+G67+G70+G71</f>
        <v>0</v>
      </c>
      <c r="H66" s="298">
        <f t="shared" si="1"/>
        <v>0</v>
      </c>
      <c r="I66" s="297"/>
    </row>
    <row r="67" spans="2:9" ht="34.75" hidden="1" customHeight="1">
      <c r="B67" s="380">
        <v>13030100</v>
      </c>
      <c r="C67" s="398" t="s">
        <v>52</v>
      </c>
      <c r="D67" s="397">
        <f t="shared" si="3"/>
        <v>0</v>
      </c>
      <c r="E67" s="397"/>
      <c r="F67" s="397"/>
      <c r="G67" s="397"/>
      <c r="H67" s="298">
        <f t="shared" si="1"/>
        <v>0</v>
      </c>
      <c r="I67" s="297"/>
    </row>
    <row r="68" spans="2:9" ht="18" hidden="1">
      <c r="B68" s="404">
        <v>13030200</v>
      </c>
      <c r="C68" s="439" t="s">
        <v>278</v>
      </c>
      <c r="D68" s="440">
        <f t="shared" si="3"/>
        <v>0</v>
      </c>
      <c r="E68" s="406"/>
      <c r="F68" s="406"/>
      <c r="G68" s="406"/>
      <c r="H68" s="298">
        <f t="shared" si="1"/>
        <v>0</v>
      </c>
    </row>
    <row r="69" spans="2:9" ht="36" hidden="1">
      <c r="B69" s="380">
        <v>13030600</v>
      </c>
      <c r="C69" s="441" t="s">
        <v>250</v>
      </c>
      <c r="D69" s="440">
        <f t="shared" si="3"/>
        <v>0</v>
      </c>
      <c r="E69" s="397">
        <f>2200000-2200000</f>
        <v>0</v>
      </c>
      <c r="F69" s="397"/>
      <c r="G69" s="397"/>
      <c r="H69" s="298">
        <f t="shared" si="1"/>
        <v>0</v>
      </c>
    </row>
    <row r="70" spans="2:9" ht="36" hidden="1">
      <c r="B70" s="380">
        <v>13030700</v>
      </c>
      <c r="C70" s="441" t="s">
        <v>97</v>
      </c>
      <c r="D70" s="440">
        <f t="shared" si="3"/>
        <v>0</v>
      </c>
      <c r="E70" s="397"/>
      <c r="F70" s="397"/>
      <c r="G70" s="397"/>
      <c r="H70" s="298">
        <f t="shared" si="1"/>
        <v>0</v>
      </c>
      <c r="I70" s="297"/>
    </row>
    <row r="71" spans="2:9" ht="36" hidden="1">
      <c r="B71" s="380">
        <v>13030800</v>
      </c>
      <c r="C71" s="441" t="s">
        <v>98</v>
      </c>
      <c r="D71" s="442">
        <f t="shared" si="3"/>
        <v>0</v>
      </c>
      <c r="E71" s="397"/>
      <c r="F71" s="397"/>
      <c r="G71" s="397"/>
      <c r="H71" s="298">
        <f t="shared" si="1"/>
        <v>0</v>
      </c>
      <c r="I71" s="297"/>
    </row>
    <row r="72" spans="2:9" ht="18" hidden="1">
      <c r="B72" s="424">
        <v>13050000</v>
      </c>
      <c r="C72" s="411" t="s">
        <v>99</v>
      </c>
      <c r="D72" s="412">
        <f t="shared" si="3"/>
        <v>0</v>
      </c>
      <c r="E72" s="412">
        <f>SUM(E73:E76)</f>
        <v>0</v>
      </c>
      <c r="F72" s="413"/>
      <c r="G72" s="413"/>
      <c r="H72" s="298">
        <f t="shared" si="1"/>
        <v>0</v>
      </c>
      <c r="I72" s="45">
        <v>1</v>
      </c>
    </row>
    <row r="73" spans="2:9" ht="18" hidden="1">
      <c r="B73" s="431">
        <v>13050100</v>
      </c>
      <c r="C73" s="432" t="s">
        <v>100</v>
      </c>
      <c r="D73" s="413">
        <f t="shared" si="3"/>
        <v>0</v>
      </c>
      <c r="E73" s="413"/>
      <c r="F73" s="413"/>
      <c r="G73" s="413"/>
      <c r="H73" s="298">
        <f t="shared" si="1"/>
        <v>0</v>
      </c>
    </row>
    <row r="74" spans="2:9" ht="18" hidden="1">
      <c r="B74" s="431">
        <v>13050200</v>
      </c>
      <c r="C74" s="432" t="s">
        <v>101</v>
      </c>
      <c r="D74" s="413">
        <f t="shared" si="3"/>
        <v>0</v>
      </c>
      <c r="E74" s="413"/>
      <c r="F74" s="413"/>
      <c r="G74" s="413"/>
      <c r="H74" s="298">
        <f t="shared" si="1"/>
        <v>0</v>
      </c>
    </row>
    <row r="75" spans="2:9" ht="18" hidden="1">
      <c r="B75" s="431">
        <v>13050300</v>
      </c>
      <c r="C75" s="432" t="s">
        <v>102</v>
      </c>
      <c r="D75" s="413">
        <f t="shared" si="3"/>
        <v>0</v>
      </c>
      <c r="E75" s="413"/>
      <c r="F75" s="413"/>
      <c r="G75" s="413"/>
      <c r="H75" s="298">
        <f t="shared" si="1"/>
        <v>0</v>
      </c>
    </row>
    <row r="76" spans="2:9" ht="18" hidden="1">
      <c r="B76" s="431">
        <v>13050500</v>
      </c>
      <c r="C76" s="432" t="s">
        <v>103</v>
      </c>
      <c r="D76" s="413">
        <f t="shared" si="3"/>
        <v>0</v>
      </c>
      <c r="E76" s="413"/>
      <c r="F76" s="413"/>
      <c r="G76" s="413"/>
      <c r="H76" s="298">
        <f t="shared" ref="H76:H139" si="4">+D76</f>
        <v>0</v>
      </c>
    </row>
    <row r="77" spans="2:9" ht="18" hidden="1">
      <c r="B77" s="443"/>
      <c r="C77" s="444"/>
      <c r="D77" s="437">
        <f t="shared" si="3"/>
        <v>0</v>
      </c>
      <c r="E77" s="437"/>
      <c r="F77" s="437"/>
      <c r="G77" s="437"/>
      <c r="H77" s="298">
        <f t="shared" si="4"/>
        <v>0</v>
      </c>
    </row>
    <row r="78" spans="2:9" ht="20.5" hidden="1" customHeight="1">
      <c r="B78" s="394">
        <v>13070000</v>
      </c>
      <c r="C78" s="395" t="s">
        <v>104</v>
      </c>
      <c r="D78" s="396">
        <f t="shared" si="3"/>
        <v>0</v>
      </c>
      <c r="E78" s="396">
        <f>+E79+E80</f>
        <v>0</v>
      </c>
      <c r="F78" s="397"/>
      <c r="G78" s="397"/>
      <c r="H78" s="298">
        <f t="shared" si="4"/>
        <v>0</v>
      </c>
    </row>
    <row r="79" spans="2:9" ht="23.5" hidden="1" customHeight="1">
      <c r="B79" s="380">
        <v>13070100</v>
      </c>
      <c r="C79" s="398" t="s">
        <v>105</v>
      </c>
      <c r="D79" s="397">
        <f t="shared" si="3"/>
        <v>0</v>
      </c>
      <c r="E79" s="397"/>
      <c r="F79" s="397"/>
      <c r="G79" s="397"/>
      <c r="H79" s="298">
        <f t="shared" si="4"/>
        <v>0</v>
      </c>
    </row>
    <row r="80" spans="2:9" ht="54" hidden="1">
      <c r="B80" s="380">
        <v>13070300</v>
      </c>
      <c r="C80" s="398" t="s">
        <v>106</v>
      </c>
      <c r="D80" s="397">
        <f t="shared" si="3"/>
        <v>0</v>
      </c>
      <c r="E80" s="397"/>
      <c r="F80" s="397"/>
      <c r="G80" s="397"/>
      <c r="H80" s="298">
        <f t="shared" si="4"/>
        <v>0</v>
      </c>
    </row>
    <row r="81" spans="2:9" ht="21.65" hidden="1" customHeight="1">
      <c r="B81" s="445">
        <v>19000000</v>
      </c>
      <c r="C81" s="446" t="s">
        <v>107</v>
      </c>
      <c r="D81" s="447">
        <f t="shared" si="3"/>
        <v>0</v>
      </c>
      <c r="E81" s="412">
        <f>+E82</f>
        <v>0</v>
      </c>
      <c r="F81" s="412">
        <f>+F82+F88</f>
        <v>0</v>
      </c>
      <c r="G81" s="412"/>
      <c r="H81" s="298">
        <f t="shared" si="4"/>
        <v>0</v>
      </c>
      <c r="I81" s="297"/>
    </row>
    <row r="82" spans="2:9" ht="21" hidden="1" customHeight="1">
      <c r="B82" s="445">
        <v>19010000</v>
      </c>
      <c r="C82" s="446" t="s">
        <v>108</v>
      </c>
      <c r="D82" s="447">
        <f t="shared" si="3"/>
        <v>0</v>
      </c>
      <c r="E82" s="412">
        <f>+E83+E84+E85+E86+E87</f>
        <v>0</v>
      </c>
      <c r="F82" s="412">
        <f>+F83+F84+F85+F86+F87</f>
        <v>0</v>
      </c>
      <c r="G82" s="412"/>
      <c r="H82" s="298">
        <f t="shared" si="4"/>
        <v>0</v>
      </c>
      <c r="I82" s="297"/>
    </row>
    <row r="83" spans="2:9" ht="63.75" hidden="1" customHeight="1">
      <c r="B83" s="448">
        <v>19010100</v>
      </c>
      <c r="C83" s="449" t="s">
        <v>266</v>
      </c>
      <c r="D83" s="450">
        <f t="shared" si="3"/>
        <v>0</v>
      </c>
      <c r="E83" s="413"/>
      <c r="F83" s="413"/>
      <c r="G83" s="413"/>
      <c r="H83" s="298">
        <f t="shared" si="4"/>
        <v>0</v>
      </c>
      <c r="I83" s="297"/>
    </row>
    <row r="84" spans="2:9" ht="35.5" hidden="1" customHeight="1">
      <c r="B84" s="448">
        <v>19010200</v>
      </c>
      <c r="C84" s="449" t="s">
        <v>267</v>
      </c>
      <c r="D84" s="450">
        <f t="shared" si="3"/>
        <v>0</v>
      </c>
      <c r="E84" s="413"/>
      <c r="F84" s="413"/>
      <c r="G84" s="413"/>
      <c r="H84" s="298">
        <f t="shared" si="4"/>
        <v>0</v>
      </c>
      <c r="I84" s="297"/>
    </row>
    <row r="85" spans="2:9" ht="45.65" hidden="1" customHeight="1">
      <c r="B85" s="448">
        <v>19010300</v>
      </c>
      <c r="C85" s="449" t="s">
        <v>364</v>
      </c>
      <c r="D85" s="450">
        <f t="shared" si="3"/>
        <v>0</v>
      </c>
      <c r="E85" s="413"/>
      <c r="F85" s="413"/>
      <c r="G85" s="413"/>
      <c r="H85" s="298">
        <f t="shared" si="4"/>
        <v>0</v>
      </c>
      <c r="I85" s="297"/>
    </row>
    <row r="86" spans="2:9" ht="72" hidden="1">
      <c r="B86" s="448">
        <v>19010500</v>
      </c>
      <c r="C86" s="402" t="s">
        <v>139</v>
      </c>
      <c r="D86" s="403">
        <f t="shared" si="3"/>
        <v>0</v>
      </c>
      <c r="E86" s="397"/>
      <c r="F86" s="397"/>
      <c r="G86" s="397"/>
      <c r="H86" s="298">
        <f t="shared" si="4"/>
        <v>0</v>
      </c>
    </row>
    <row r="87" spans="2:9" ht="36" hidden="1">
      <c r="B87" s="451">
        <v>19010600</v>
      </c>
      <c r="C87" s="402" t="s">
        <v>140</v>
      </c>
      <c r="D87" s="403">
        <f t="shared" si="3"/>
        <v>0</v>
      </c>
      <c r="E87" s="397"/>
      <c r="F87" s="397"/>
      <c r="G87" s="397"/>
      <c r="H87" s="298">
        <f t="shared" si="4"/>
        <v>0</v>
      </c>
    </row>
    <row r="88" spans="2:9" ht="48.65" hidden="1" customHeight="1">
      <c r="B88" s="445">
        <v>19020000</v>
      </c>
      <c r="C88" s="411" t="s">
        <v>353</v>
      </c>
      <c r="D88" s="412">
        <f t="shared" si="3"/>
        <v>0</v>
      </c>
      <c r="E88" s="412">
        <f>+E89</f>
        <v>0</v>
      </c>
      <c r="F88" s="412">
        <f>+F89</f>
        <v>0</v>
      </c>
      <c r="G88" s="412"/>
      <c r="H88" s="298">
        <f t="shared" si="4"/>
        <v>0</v>
      </c>
    </row>
    <row r="89" spans="2:9" ht="22.9" hidden="1" customHeight="1">
      <c r="B89" s="448">
        <v>19020200</v>
      </c>
      <c r="C89" s="432" t="s">
        <v>354</v>
      </c>
      <c r="D89" s="435">
        <f t="shared" si="3"/>
        <v>0</v>
      </c>
      <c r="E89" s="435"/>
      <c r="F89" s="435"/>
      <c r="G89" s="435"/>
      <c r="H89" s="298">
        <f t="shared" si="4"/>
        <v>0</v>
      </c>
    </row>
    <row r="90" spans="2:9" ht="18" hidden="1">
      <c r="B90" s="431"/>
      <c r="C90" s="432"/>
      <c r="D90" s="435">
        <f t="shared" si="3"/>
        <v>0</v>
      </c>
      <c r="E90" s="435"/>
      <c r="F90" s="435"/>
      <c r="G90" s="435"/>
      <c r="H90" s="298">
        <f t="shared" si="4"/>
        <v>0</v>
      </c>
    </row>
    <row r="91" spans="2:9" ht="18" hidden="1">
      <c r="B91" s="431"/>
      <c r="C91" s="432"/>
      <c r="D91" s="435">
        <f t="shared" si="3"/>
        <v>0</v>
      </c>
      <c r="E91" s="435"/>
      <c r="F91" s="435"/>
      <c r="G91" s="435"/>
      <c r="H91" s="298">
        <f t="shared" si="4"/>
        <v>0</v>
      </c>
    </row>
    <row r="92" spans="2:9" ht="18" hidden="1">
      <c r="B92" s="431"/>
      <c r="C92" s="432"/>
      <c r="D92" s="435">
        <f t="shared" si="3"/>
        <v>0</v>
      </c>
      <c r="E92" s="435"/>
      <c r="F92" s="435"/>
      <c r="G92" s="435"/>
      <c r="H92" s="298">
        <f t="shared" si="4"/>
        <v>0</v>
      </c>
    </row>
    <row r="93" spans="2:9" ht="18" hidden="1">
      <c r="B93" s="431"/>
      <c r="C93" s="432"/>
      <c r="D93" s="435">
        <f t="shared" si="3"/>
        <v>0</v>
      </c>
      <c r="E93" s="435"/>
      <c r="F93" s="435"/>
      <c r="G93" s="435"/>
      <c r="H93" s="298">
        <f t="shared" si="4"/>
        <v>0</v>
      </c>
    </row>
    <row r="94" spans="2:9" ht="18" hidden="1">
      <c r="B94" s="431"/>
      <c r="C94" s="432"/>
      <c r="D94" s="435">
        <f t="shared" si="3"/>
        <v>0</v>
      </c>
      <c r="E94" s="435"/>
      <c r="F94" s="435"/>
      <c r="G94" s="435"/>
      <c r="H94" s="298">
        <f t="shared" si="4"/>
        <v>0</v>
      </c>
    </row>
    <row r="95" spans="2:9" ht="18" hidden="1">
      <c r="B95" s="436"/>
      <c r="C95" s="452"/>
      <c r="D95" s="437">
        <f t="shared" si="3"/>
        <v>0</v>
      </c>
      <c r="E95" s="437"/>
      <c r="F95" s="437"/>
      <c r="G95" s="437"/>
      <c r="H95" s="298">
        <f t="shared" si="4"/>
        <v>0</v>
      </c>
    </row>
    <row r="96" spans="2:9" ht="21.65" hidden="1" customHeight="1">
      <c r="B96" s="394">
        <v>20000000</v>
      </c>
      <c r="C96" s="395" t="s">
        <v>355</v>
      </c>
      <c r="D96" s="396">
        <f t="shared" si="3"/>
        <v>0</v>
      </c>
      <c r="E96" s="396">
        <f>E97+E106+E132+E141+E135+E136</f>
        <v>0</v>
      </c>
      <c r="F96" s="396">
        <f>F141+F154+F104+F103</f>
        <v>0</v>
      </c>
      <c r="G96" s="396">
        <f>G141+G154+G104+G103</f>
        <v>0</v>
      </c>
      <c r="H96" s="298">
        <f t="shared" si="4"/>
        <v>0</v>
      </c>
      <c r="I96" s="297"/>
    </row>
    <row r="97" spans="2:9" ht="25.4" hidden="1" customHeight="1">
      <c r="B97" s="394">
        <v>21000000</v>
      </c>
      <c r="C97" s="395" t="s">
        <v>356</v>
      </c>
      <c r="D97" s="396">
        <f t="shared" ref="D97:D106" si="5">+E97+F97</f>
        <v>0</v>
      </c>
      <c r="E97" s="396">
        <f>E98+E101+E100</f>
        <v>0</v>
      </c>
      <c r="F97" s="396">
        <f>+F104+F103+F101</f>
        <v>0</v>
      </c>
      <c r="G97" s="396">
        <f>+G104+G103+G101</f>
        <v>0</v>
      </c>
      <c r="H97" s="298">
        <f t="shared" si="4"/>
        <v>0</v>
      </c>
      <c r="I97" s="297"/>
    </row>
    <row r="98" spans="2:9" ht="93.75" hidden="1" customHeight="1">
      <c r="B98" s="394">
        <v>21010000</v>
      </c>
      <c r="C98" s="395" t="s">
        <v>1</v>
      </c>
      <c r="D98" s="396">
        <f t="shared" si="5"/>
        <v>0</v>
      </c>
      <c r="E98" s="396">
        <f>E99</f>
        <v>0</v>
      </c>
      <c r="F98" s="396">
        <f>F99</f>
        <v>0</v>
      </c>
      <c r="G98" s="396">
        <f>G99</f>
        <v>0</v>
      </c>
      <c r="H98" s="298">
        <f t="shared" si="4"/>
        <v>0</v>
      </c>
      <c r="I98" s="297"/>
    </row>
    <row r="99" spans="2:9" ht="46.75" hidden="1" customHeight="1">
      <c r="B99" s="380">
        <v>21010300</v>
      </c>
      <c r="C99" s="398" t="s">
        <v>357</v>
      </c>
      <c r="D99" s="397">
        <f t="shared" si="5"/>
        <v>0</v>
      </c>
      <c r="E99" s="397"/>
      <c r="F99" s="397"/>
      <c r="G99" s="412"/>
      <c r="H99" s="298">
        <f t="shared" si="4"/>
        <v>0</v>
      </c>
      <c r="I99" s="297"/>
    </row>
    <row r="100" spans="2:9" ht="28.15" hidden="1" customHeight="1">
      <c r="B100" s="424">
        <v>21050000</v>
      </c>
      <c r="C100" s="411" t="s">
        <v>358</v>
      </c>
      <c r="D100" s="412">
        <f t="shared" si="5"/>
        <v>0</v>
      </c>
      <c r="E100" s="412"/>
      <c r="F100" s="412"/>
      <c r="G100" s="412"/>
      <c r="H100" s="298">
        <f t="shared" si="4"/>
        <v>0</v>
      </c>
      <c r="I100" s="297"/>
    </row>
    <row r="101" spans="2:9" ht="20.5" hidden="1" customHeight="1">
      <c r="B101" s="424">
        <v>21080000</v>
      </c>
      <c r="C101" s="411" t="s">
        <v>359</v>
      </c>
      <c r="D101" s="412">
        <f t="shared" si="5"/>
        <v>0</v>
      </c>
      <c r="E101" s="412">
        <f>+E102</f>
        <v>0</v>
      </c>
      <c r="F101" s="412">
        <f>+F102</f>
        <v>0</v>
      </c>
      <c r="G101" s="412">
        <f>+G102</f>
        <v>0</v>
      </c>
      <c r="H101" s="298">
        <f t="shared" si="4"/>
        <v>0</v>
      </c>
      <c r="I101" s="297"/>
    </row>
    <row r="102" spans="2:9" ht="24" hidden="1" customHeight="1">
      <c r="B102" s="431">
        <v>21080500</v>
      </c>
      <c r="C102" s="432" t="s">
        <v>359</v>
      </c>
      <c r="D102" s="413">
        <f t="shared" si="5"/>
        <v>0</v>
      </c>
      <c r="E102" s="413"/>
      <c r="F102" s="413"/>
      <c r="G102" s="413"/>
      <c r="H102" s="298">
        <f t="shared" si="4"/>
        <v>0</v>
      </c>
      <c r="I102" s="297"/>
    </row>
    <row r="103" spans="2:9" ht="73.75" hidden="1" customHeight="1">
      <c r="B103" s="431">
        <v>21090000</v>
      </c>
      <c r="C103" s="432" t="s">
        <v>124</v>
      </c>
      <c r="D103" s="413">
        <f t="shared" si="5"/>
        <v>0</v>
      </c>
      <c r="E103" s="413"/>
      <c r="F103" s="413"/>
      <c r="G103" s="413"/>
      <c r="H103" s="298">
        <f t="shared" si="4"/>
        <v>0</v>
      </c>
    </row>
    <row r="104" spans="2:9" ht="37.75" hidden="1" customHeight="1">
      <c r="B104" s="431">
        <v>21110000</v>
      </c>
      <c r="C104" s="432" t="s">
        <v>125</v>
      </c>
      <c r="D104" s="413">
        <f t="shared" si="5"/>
        <v>0</v>
      </c>
      <c r="E104" s="413"/>
      <c r="F104" s="413"/>
      <c r="G104" s="453"/>
      <c r="H104" s="298">
        <f t="shared" si="4"/>
        <v>0</v>
      </c>
      <c r="I104" s="297"/>
    </row>
    <row r="105" spans="2:9" ht="35.25" hidden="1" customHeight="1">
      <c r="B105" s="454">
        <v>22000000</v>
      </c>
      <c r="C105" s="395" t="s">
        <v>126</v>
      </c>
      <c r="D105" s="396">
        <f t="shared" si="5"/>
        <v>0</v>
      </c>
      <c r="E105" s="396">
        <f>E106+E132+E135+E136</f>
        <v>0</v>
      </c>
      <c r="F105" s="396"/>
      <c r="G105" s="396"/>
      <c r="H105" s="298">
        <f t="shared" si="4"/>
        <v>0</v>
      </c>
      <c r="I105" s="297"/>
    </row>
    <row r="106" spans="2:9" ht="23.5" hidden="1" customHeight="1">
      <c r="B106" s="394">
        <v>22010000</v>
      </c>
      <c r="C106" s="395" t="s">
        <v>127</v>
      </c>
      <c r="D106" s="396">
        <f t="shared" si="5"/>
        <v>0</v>
      </c>
      <c r="E106" s="396">
        <f>+E108+E113+E115+E110+E112+E114+E116+E117+E118+E119+E111</f>
        <v>0</v>
      </c>
      <c r="F106" s="396"/>
      <c r="G106" s="396"/>
      <c r="H106" s="298">
        <f t="shared" si="4"/>
        <v>0</v>
      </c>
      <c r="I106" s="297"/>
    </row>
    <row r="107" spans="2:9" s="207" customFormat="1" ht="17.149999999999999" hidden="1" customHeight="1">
      <c r="B107" s="414">
        <v>14060100</v>
      </c>
      <c r="C107" s="414" t="s">
        <v>132</v>
      </c>
      <c r="D107" s="415">
        <f>+E107</f>
        <v>0</v>
      </c>
      <c r="E107" s="416"/>
      <c r="F107" s="417" t="s">
        <v>260</v>
      </c>
      <c r="G107" s="417" t="s">
        <v>260</v>
      </c>
      <c r="H107" s="298">
        <f t="shared" si="4"/>
        <v>0</v>
      </c>
    </row>
    <row r="108" spans="2:9" ht="69.650000000000006" hidden="1" customHeight="1">
      <c r="B108" s="455">
        <v>22010200</v>
      </c>
      <c r="C108" s="419" t="s">
        <v>81</v>
      </c>
      <c r="D108" s="420">
        <f>+E108+F108</f>
        <v>0</v>
      </c>
      <c r="E108" s="397"/>
      <c r="F108" s="397"/>
      <c r="G108" s="397"/>
      <c r="H108" s="298">
        <f t="shared" si="4"/>
        <v>0</v>
      </c>
      <c r="I108" s="45">
        <v>1</v>
      </c>
    </row>
    <row r="109" spans="2:9" s="207" customFormat="1" ht="21.65" hidden="1" customHeight="1">
      <c r="B109" s="414">
        <v>14060300</v>
      </c>
      <c r="C109" s="414" t="s">
        <v>82</v>
      </c>
      <c r="D109" s="415">
        <f>+E109</f>
        <v>0</v>
      </c>
      <c r="E109" s="456"/>
      <c r="F109" s="456" t="s">
        <v>260</v>
      </c>
      <c r="G109" s="456" t="s">
        <v>260</v>
      </c>
      <c r="H109" s="298">
        <f t="shared" si="4"/>
        <v>0</v>
      </c>
    </row>
    <row r="110" spans="2:9" s="207" customFormat="1" ht="39" hidden="1" customHeight="1">
      <c r="B110" s="455">
        <v>22010500</v>
      </c>
      <c r="C110" s="419" t="s">
        <v>83</v>
      </c>
      <c r="D110" s="420">
        <f t="shared" ref="D110:D119" si="6">+E110+F110</f>
        <v>0</v>
      </c>
      <c r="E110" s="397">
        <f>16000-16000</f>
        <v>0</v>
      </c>
      <c r="F110" s="397"/>
      <c r="G110" s="397"/>
      <c r="H110" s="298">
        <f t="shared" si="4"/>
        <v>0</v>
      </c>
    </row>
    <row r="111" spans="2:9" s="207" customFormat="1" ht="53.25" hidden="1" customHeight="1">
      <c r="B111" s="455">
        <v>22010600</v>
      </c>
      <c r="C111" s="419" t="s">
        <v>84</v>
      </c>
      <c r="D111" s="420">
        <f t="shared" si="6"/>
        <v>0</v>
      </c>
      <c r="E111" s="397"/>
      <c r="F111" s="397"/>
      <c r="G111" s="397"/>
      <c r="H111" s="298">
        <f t="shared" si="4"/>
        <v>0</v>
      </c>
    </row>
    <row r="112" spans="2:9" s="207" customFormat="1" ht="39.65" hidden="1" customHeight="1">
      <c r="B112" s="455">
        <v>22010700</v>
      </c>
      <c r="C112" s="419" t="s">
        <v>85</v>
      </c>
      <c r="D112" s="420">
        <f t="shared" si="6"/>
        <v>0</v>
      </c>
      <c r="E112" s="397">
        <f>17000-17000</f>
        <v>0</v>
      </c>
      <c r="F112" s="456"/>
      <c r="G112" s="456"/>
      <c r="H112" s="298">
        <f t="shared" si="4"/>
        <v>0</v>
      </c>
    </row>
    <row r="113" spans="2:11" s="207" customFormat="1" ht="51.65" hidden="1" customHeight="1">
      <c r="B113" s="455">
        <v>22010900</v>
      </c>
      <c r="C113" s="419" t="s">
        <v>86</v>
      </c>
      <c r="D113" s="420">
        <f t="shared" si="6"/>
        <v>0</v>
      </c>
      <c r="E113" s="397"/>
      <c r="F113" s="397"/>
      <c r="G113" s="397"/>
      <c r="H113" s="19">
        <f t="shared" si="4"/>
        <v>0</v>
      </c>
      <c r="I113" s="299"/>
    </row>
    <row r="114" spans="2:11" s="207" customFormat="1" ht="44.25" hidden="1" customHeight="1">
      <c r="B114" s="455">
        <v>22011000</v>
      </c>
      <c r="C114" s="419" t="s">
        <v>109</v>
      </c>
      <c r="D114" s="420">
        <f t="shared" si="6"/>
        <v>0</v>
      </c>
      <c r="E114" s="397"/>
      <c r="F114" s="397"/>
      <c r="G114" s="397"/>
      <c r="H114" s="19">
        <f t="shared" si="4"/>
        <v>0</v>
      </c>
      <c r="I114" s="299"/>
    </row>
    <row r="115" spans="2:11" ht="53.25" hidden="1" customHeight="1">
      <c r="B115" s="455">
        <v>22011100</v>
      </c>
      <c r="C115" s="419" t="s">
        <v>141</v>
      </c>
      <c r="D115" s="420">
        <f t="shared" si="6"/>
        <v>0</v>
      </c>
      <c r="E115" s="397"/>
      <c r="F115" s="397"/>
      <c r="G115" s="397"/>
      <c r="H115" s="19">
        <f t="shared" si="4"/>
        <v>0</v>
      </c>
      <c r="I115" s="297"/>
    </row>
    <row r="116" spans="2:11" ht="37.4" hidden="1" customHeight="1">
      <c r="B116" s="455">
        <v>22011800</v>
      </c>
      <c r="C116" s="419" t="s">
        <v>142</v>
      </c>
      <c r="D116" s="420">
        <f t="shared" si="6"/>
        <v>0</v>
      </c>
      <c r="E116" s="397"/>
      <c r="F116" s="397"/>
      <c r="G116" s="397"/>
      <c r="H116" s="19">
        <f t="shared" si="4"/>
        <v>0</v>
      </c>
      <c r="I116" s="297"/>
    </row>
    <row r="117" spans="2:11" ht="37.4" hidden="1" customHeight="1">
      <c r="B117" s="455">
        <v>22013200</v>
      </c>
      <c r="C117" s="419" t="s">
        <v>143</v>
      </c>
      <c r="D117" s="420">
        <f t="shared" si="6"/>
        <v>0</v>
      </c>
      <c r="E117" s="397"/>
      <c r="F117" s="397"/>
      <c r="G117" s="397"/>
      <c r="H117" s="19">
        <f t="shared" si="4"/>
        <v>0</v>
      </c>
      <c r="I117" s="297"/>
    </row>
    <row r="118" spans="2:11" ht="37.4" hidden="1" customHeight="1">
      <c r="B118" s="455">
        <v>22013300</v>
      </c>
      <c r="C118" s="419" t="s">
        <v>426</v>
      </c>
      <c r="D118" s="420">
        <f t="shared" si="6"/>
        <v>0</v>
      </c>
      <c r="E118" s="397"/>
      <c r="F118" s="397"/>
      <c r="G118" s="397"/>
      <c r="H118" s="19">
        <f t="shared" si="4"/>
        <v>0</v>
      </c>
      <c r="I118" s="297"/>
    </row>
    <row r="119" spans="2:11" ht="37.4" hidden="1" customHeight="1">
      <c r="B119" s="455">
        <v>22013400</v>
      </c>
      <c r="C119" s="419" t="s">
        <v>427</v>
      </c>
      <c r="D119" s="420">
        <f t="shared" si="6"/>
        <v>0</v>
      </c>
      <c r="E119" s="397"/>
      <c r="F119" s="397"/>
      <c r="G119" s="397"/>
      <c r="H119" s="19">
        <f t="shared" si="4"/>
        <v>0</v>
      </c>
      <c r="I119" s="297"/>
    </row>
    <row r="120" spans="2:11" s="207" customFormat="1" ht="14.25" hidden="1" customHeight="1">
      <c r="B120" s="414">
        <v>14070000</v>
      </c>
      <c r="C120" s="414" t="s">
        <v>428</v>
      </c>
      <c r="D120" s="415">
        <f>+E120</f>
        <v>0</v>
      </c>
      <c r="E120" s="416"/>
      <c r="F120" s="417" t="s">
        <v>260</v>
      </c>
      <c r="G120" s="417" t="s">
        <v>260</v>
      </c>
      <c r="H120" s="19">
        <f t="shared" si="4"/>
        <v>0</v>
      </c>
    </row>
    <row r="121" spans="2:11" s="207" customFormat="1" ht="32.15" hidden="1" customHeight="1">
      <c r="B121" s="414">
        <v>14071500</v>
      </c>
      <c r="C121" s="414" t="s">
        <v>2</v>
      </c>
      <c r="D121" s="416">
        <f>+F121</f>
        <v>0</v>
      </c>
      <c r="E121" s="417" t="s">
        <v>260</v>
      </c>
      <c r="F121" s="416"/>
      <c r="G121" s="417" t="s">
        <v>260</v>
      </c>
      <c r="H121" s="19">
        <f t="shared" si="4"/>
        <v>0</v>
      </c>
    </row>
    <row r="122" spans="2:11" ht="18" hidden="1">
      <c r="B122" s="457">
        <v>16000000</v>
      </c>
      <c r="C122" s="457" t="s">
        <v>429</v>
      </c>
      <c r="D122" s="458">
        <f>+E122</f>
        <v>0</v>
      </c>
      <c r="E122" s="459">
        <f>+E123+E124+E125</f>
        <v>0</v>
      </c>
      <c r="F122" s="460" t="s">
        <v>260</v>
      </c>
      <c r="G122" s="460" t="s">
        <v>260</v>
      </c>
      <c r="H122" s="19">
        <f t="shared" si="4"/>
        <v>0</v>
      </c>
      <c r="I122" s="18">
        <v>1</v>
      </c>
      <c r="J122" s="19"/>
      <c r="K122" s="18"/>
    </row>
    <row r="123" spans="2:11" ht="18" hidden="1">
      <c r="B123" s="461">
        <v>16010000</v>
      </c>
      <c r="C123" s="461" t="s">
        <v>430</v>
      </c>
      <c r="D123" s="415">
        <f>+E123</f>
        <v>0</v>
      </c>
      <c r="E123" s="460"/>
      <c r="F123" s="460" t="s">
        <v>260</v>
      </c>
      <c r="G123" s="460" t="s">
        <v>260</v>
      </c>
      <c r="H123" s="19">
        <f t="shared" si="4"/>
        <v>0</v>
      </c>
      <c r="I123" s="18">
        <v>1</v>
      </c>
      <c r="J123" s="19"/>
      <c r="K123" s="18"/>
    </row>
    <row r="124" spans="2:11" s="207" customFormat="1" ht="18" hidden="1">
      <c r="B124" s="461">
        <v>16040000</v>
      </c>
      <c r="C124" s="461" t="s">
        <v>431</v>
      </c>
      <c r="D124" s="415">
        <f>+E124</f>
        <v>0</v>
      </c>
      <c r="E124" s="416"/>
      <c r="F124" s="417" t="s">
        <v>260</v>
      </c>
      <c r="G124" s="417" t="s">
        <v>260</v>
      </c>
      <c r="H124" s="19">
        <f t="shared" si="4"/>
        <v>0</v>
      </c>
    </row>
    <row r="125" spans="2:11" s="207" customFormat="1" ht="18" hidden="1">
      <c r="B125" s="461">
        <v>16050000</v>
      </c>
      <c r="C125" s="461" t="s">
        <v>432</v>
      </c>
      <c r="D125" s="415">
        <f>+E125</f>
        <v>0</v>
      </c>
      <c r="E125" s="416"/>
      <c r="F125" s="417" t="s">
        <v>260</v>
      </c>
      <c r="G125" s="417" t="s">
        <v>260</v>
      </c>
      <c r="H125" s="19">
        <f t="shared" si="4"/>
        <v>0</v>
      </c>
    </row>
    <row r="126" spans="2:11" ht="17.5" hidden="1">
      <c r="B126" s="462"/>
      <c r="C126" s="463"/>
      <c r="D126" s="428">
        <f>+E126+F126</f>
        <v>0</v>
      </c>
      <c r="E126" s="428"/>
      <c r="F126" s="428"/>
      <c r="G126" s="428"/>
      <c r="H126" s="19">
        <f t="shared" si="4"/>
        <v>0</v>
      </c>
    </row>
    <row r="127" spans="2:11" ht="36.65" hidden="1" customHeight="1">
      <c r="B127" s="464">
        <v>21010800</v>
      </c>
      <c r="C127" s="405" t="s">
        <v>433</v>
      </c>
      <c r="D127" s="406">
        <f>+E127+F127</f>
        <v>0</v>
      </c>
      <c r="E127" s="465"/>
      <c r="F127" s="435"/>
      <c r="G127" s="435">
        <f>+F127</f>
        <v>0</v>
      </c>
      <c r="H127" s="19">
        <f t="shared" si="4"/>
        <v>0</v>
      </c>
    </row>
    <row r="128" spans="2:11" ht="54" hidden="1">
      <c r="B128" s="466">
        <v>21050400</v>
      </c>
      <c r="C128" s="467" t="s">
        <v>379</v>
      </c>
      <c r="D128" s="468">
        <f>+E128+F128</f>
        <v>0</v>
      </c>
      <c r="E128" s="468"/>
      <c r="F128" s="468"/>
      <c r="G128" s="468"/>
      <c r="H128" s="19">
        <f t="shared" si="4"/>
        <v>0</v>
      </c>
    </row>
    <row r="129" spans="1:11" s="207" customFormat="1" ht="19.399999999999999" hidden="1" customHeight="1">
      <c r="B129" s="469">
        <v>21030000</v>
      </c>
      <c r="C129" s="469" t="s">
        <v>434</v>
      </c>
      <c r="D129" s="470">
        <f>+E129</f>
        <v>0</v>
      </c>
      <c r="E129" s="416"/>
      <c r="F129" s="417" t="s">
        <v>260</v>
      </c>
      <c r="G129" s="417" t="s">
        <v>260</v>
      </c>
      <c r="H129" s="19">
        <f t="shared" si="4"/>
        <v>0</v>
      </c>
    </row>
    <row r="130" spans="1:11" s="207" customFormat="1" ht="28.4" hidden="1" customHeight="1">
      <c r="B130" s="471">
        <v>21040000</v>
      </c>
      <c r="C130" s="471" t="s">
        <v>435</v>
      </c>
      <c r="D130" s="472">
        <f>+E130</f>
        <v>0</v>
      </c>
      <c r="E130" s="406"/>
      <c r="F130" s="473" t="s">
        <v>260</v>
      </c>
      <c r="G130" s="473" t="s">
        <v>260</v>
      </c>
      <c r="H130" s="19">
        <f t="shared" si="4"/>
        <v>0</v>
      </c>
    </row>
    <row r="131" spans="1:11" s="207" customFormat="1" ht="18" hidden="1">
      <c r="B131" s="474">
        <v>22020000</v>
      </c>
      <c r="C131" s="474" t="s">
        <v>436</v>
      </c>
      <c r="D131" s="475">
        <f>+E9</f>
        <v>0</v>
      </c>
      <c r="E131" s="475"/>
      <c r="F131" s="476" t="s">
        <v>260</v>
      </c>
      <c r="G131" s="476" t="s">
        <v>437</v>
      </c>
      <c r="H131" s="19">
        <f t="shared" si="4"/>
        <v>0</v>
      </c>
    </row>
    <row r="132" spans="1:11" s="207" customFormat="1" ht="40.4" hidden="1" customHeight="1">
      <c r="B132" s="394">
        <v>22080000</v>
      </c>
      <c r="C132" s="395" t="s">
        <v>383</v>
      </c>
      <c r="D132" s="396">
        <f>+E132+F132</f>
        <v>0</v>
      </c>
      <c r="E132" s="396">
        <f>+E133</f>
        <v>0</v>
      </c>
      <c r="F132" s="477"/>
      <c r="G132" s="477"/>
      <c r="H132" s="19">
        <f t="shared" si="4"/>
        <v>0</v>
      </c>
      <c r="I132" s="299"/>
    </row>
    <row r="133" spans="1:11" ht="37.75" hidden="1" customHeight="1">
      <c r="B133" s="455">
        <v>22080400</v>
      </c>
      <c r="C133" s="419" t="s">
        <v>384</v>
      </c>
      <c r="D133" s="420">
        <f>+E133+F133</f>
        <v>0</v>
      </c>
      <c r="E133" s="397"/>
      <c r="F133" s="397"/>
      <c r="G133" s="397"/>
      <c r="H133" s="19">
        <f t="shared" si="4"/>
        <v>0</v>
      </c>
      <c r="I133" s="297"/>
    </row>
    <row r="134" spans="1:11" ht="37.75" hidden="1" customHeight="1">
      <c r="B134" s="478"/>
      <c r="C134" s="478"/>
      <c r="D134" s="478"/>
      <c r="E134" s="478"/>
      <c r="F134" s="478"/>
      <c r="G134" s="478"/>
      <c r="H134" s="19">
        <f t="shared" si="4"/>
        <v>0</v>
      </c>
    </row>
    <row r="135" spans="1:11" ht="35" hidden="1">
      <c r="B135" s="424">
        <v>22120000</v>
      </c>
      <c r="C135" s="411" t="s">
        <v>385</v>
      </c>
      <c r="D135" s="412">
        <f>+E135+F135</f>
        <v>0</v>
      </c>
      <c r="E135" s="412"/>
      <c r="F135" s="413"/>
      <c r="G135" s="413"/>
      <c r="H135" s="19">
        <f t="shared" si="4"/>
        <v>0</v>
      </c>
    </row>
    <row r="136" spans="1:11" ht="78" hidden="1" customHeight="1">
      <c r="B136" s="394">
        <v>22130000</v>
      </c>
      <c r="C136" s="395" t="s">
        <v>202</v>
      </c>
      <c r="D136" s="397">
        <f>+E136+F136</f>
        <v>0</v>
      </c>
      <c r="E136" s="397"/>
      <c r="F136" s="397"/>
      <c r="G136" s="397"/>
      <c r="H136" s="19">
        <f t="shared" si="4"/>
        <v>0</v>
      </c>
      <c r="I136" s="297"/>
    </row>
    <row r="137" spans="1:11" s="207" customFormat="1" ht="18" hidden="1">
      <c r="B137" s="479">
        <v>22090000</v>
      </c>
      <c r="C137" s="479" t="s">
        <v>386</v>
      </c>
      <c r="D137" s="480">
        <f>+E137</f>
        <v>0</v>
      </c>
      <c r="E137" s="480"/>
      <c r="F137" s="473" t="s">
        <v>260</v>
      </c>
      <c r="G137" s="473" t="s">
        <v>260</v>
      </c>
      <c r="H137" s="19">
        <f t="shared" si="4"/>
        <v>0</v>
      </c>
    </row>
    <row r="138" spans="1:11" s="207" customFormat="1" ht="17.5" hidden="1">
      <c r="B138" s="481">
        <v>23000000</v>
      </c>
      <c r="C138" s="481" t="s">
        <v>387</v>
      </c>
      <c r="D138" s="482">
        <f>+E138+F138</f>
        <v>0</v>
      </c>
      <c r="E138" s="482">
        <f>+E140</f>
        <v>0</v>
      </c>
      <c r="F138" s="482"/>
      <c r="G138" s="482"/>
      <c r="H138" s="19">
        <f t="shared" si="4"/>
        <v>0</v>
      </c>
    </row>
    <row r="139" spans="1:11" s="207" customFormat="1" ht="14.25" hidden="1" customHeight="1">
      <c r="B139" s="414">
        <v>23020000</v>
      </c>
      <c r="C139" s="414" t="s">
        <v>164</v>
      </c>
      <c r="D139" s="483">
        <f>F139</f>
        <v>0</v>
      </c>
      <c r="E139" s="484" t="s">
        <v>260</v>
      </c>
      <c r="F139" s="416"/>
      <c r="G139" s="484" t="s">
        <v>260</v>
      </c>
      <c r="H139" s="19">
        <f t="shared" si="4"/>
        <v>0</v>
      </c>
    </row>
    <row r="140" spans="1:11" s="207" customFormat="1" ht="18" hidden="1">
      <c r="B140" s="485">
        <v>23030000</v>
      </c>
      <c r="C140" s="485" t="s">
        <v>165</v>
      </c>
      <c r="D140" s="483">
        <f>+E140</f>
        <v>0</v>
      </c>
      <c r="E140" s="483"/>
      <c r="F140" s="484" t="s">
        <v>260</v>
      </c>
      <c r="G140" s="484" t="s">
        <v>260</v>
      </c>
      <c r="H140" s="19">
        <f t="shared" ref="H140:H203" si="7">+D140</f>
        <v>0</v>
      </c>
    </row>
    <row r="141" spans="1:11" ht="26.5" hidden="1" customHeight="1">
      <c r="A141" s="300"/>
      <c r="B141" s="394">
        <v>24000000</v>
      </c>
      <c r="C141" s="395" t="s">
        <v>166</v>
      </c>
      <c r="D141" s="396">
        <f>+E141+F141</f>
        <v>0</v>
      </c>
      <c r="E141" s="396">
        <f>+E144+E146+E149+E153+E148+E145+E142</f>
        <v>0</v>
      </c>
      <c r="F141" s="396">
        <f>F143+F150</f>
        <v>0</v>
      </c>
      <c r="G141" s="396">
        <f>+G144+G146+G149+G153+G148+G145</f>
        <v>0</v>
      </c>
      <c r="H141" s="19">
        <f t="shared" si="7"/>
        <v>0</v>
      </c>
      <c r="I141" s="297"/>
    </row>
    <row r="142" spans="1:11" s="207" customFormat="1" ht="53.5" hidden="1" customHeight="1">
      <c r="B142" s="380">
        <v>24030000</v>
      </c>
      <c r="C142" s="398" t="s">
        <v>167</v>
      </c>
      <c r="D142" s="397">
        <f>+E142</f>
        <v>0</v>
      </c>
      <c r="E142" s="397">
        <f>10000-10000</f>
        <v>0</v>
      </c>
      <c r="F142" s="417"/>
      <c r="G142" s="417"/>
      <c r="H142" s="19">
        <f t="shared" si="7"/>
        <v>0</v>
      </c>
    </row>
    <row r="143" spans="1:11" s="207" customFormat="1" ht="25.4" hidden="1" customHeight="1">
      <c r="A143" s="301"/>
      <c r="B143" s="394">
        <v>24060000</v>
      </c>
      <c r="C143" s="395" t="s">
        <v>359</v>
      </c>
      <c r="D143" s="396">
        <f t="shared" ref="D143:D166" si="8">+E143+F143</f>
        <v>0</v>
      </c>
      <c r="E143" s="396">
        <f>+E144</f>
        <v>0</v>
      </c>
      <c r="F143" s="486">
        <f>+F151</f>
        <v>0</v>
      </c>
      <c r="G143" s="487"/>
      <c r="H143" s="19">
        <f t="shared" si="7"/>
        <v>0</v>
      </c>
      <c r="I143" s="299"/>
    </row>
    <row r="144" spans="1:11" ht="18" hidden="1">
      <c r="B144" s="455">
        <v>24060300</v>
      </c>
      <c r="C144" s="419" t="s">
        <v>359</v>
      </c>
      <c r="D144" s="420">
        <f t="shared" si="8"/>
        <v>0</v>
      </c>
      <c r="E144" s="397"/>
      <c r="F144" s="397"/>
      <c r="G144" s="397"/>
      <c r="H144" s="19">
        <f t="shared" si="7"/>
        <v>0</v>
      </c>
      <c r="I144" s="297"/>
      <c r="J144" s="19"/>
      <c r="K144" s="18"/>
    </row>
    <row r="145" spans="1:11" ht="21.65" hidden="1" customHeight="1">
      <c r="B145" s="479">
        <v>24061600</v>
      </c>
      <c r="C145" s="479" t="s">
        <v>168</v>
      </c>
      <c r="D145" s="480">
        <f t="shared" si="8"/>
        <v>0</v>
      </c>
      <c r="E145" s="472"/>
      <c r="F145" s="472"/>
      <c r="G145" s="472"/>
      <c r="H145" s="19">
        <f t="shared" si="7"/>
        <v>0</v>
      </c>
      <c r="I145" s="18"/>
      <c r="J145" s="19"/>
      <c r="K145" s="18"/>
    </row>
    <row r="146" spans="1:11" s="207" customFormat="1" ht="17.149999999999999" hidden="1" customHeight="1">
      <c r="B146" s="479">
        <v>24110600</v>
      </c>
      <c r="C146" s="479" t="s">
        <v>169</v>
      </c>
      <c r="D146" s="475">
        <f t="shared" si="8"/>
        <v>0</v>
      </c>
      <c r="E146" s="488"/>
      <c r="F146" s="472">
        <f>20+3-23</f>
        <v>0</v>
      </c>
      <c r="G146" s="472">
        <f>+F146</f>
        <v>0</v>
      </c>
      <c r="H146" s="19">
        <f t="shared" si="7"/>
        <v>0</v>
      </c>
    </row>
    <row r="147" spans="1:11" s="207" customFormat="1" ht="19.399999999999999" hidden="1" customHeight="1">
      <c r="B147" s="414">
        <v>24110700</v>
      </c>
      <c r="C147" s="414" t="s">
        <v>170</v>
      </c>
      <c r="D147" s="416">
        <f t="shared" si="8"/>
        <v>0</v>
      </c>
      <c r="E147" s="416"/>
      <c r="F147" s="417"/>
      <c r="G147" s="417" t="s">
        <v>260</v>
      </c>
      <c r="H147" s="19">
        <f t="shared" si="7"/>
        <v>0</v>
      </c>
    </row>
    <row r="148" spans="1:11" s="207" customFormat="1" ht="32.15" hidden="1" customHeight="1">
      <c r="B148" s="414">
        <v>24060800</v>
      </c>
      <c r="C148" s="414" t="s">
        <v>171</v>
      </c>
      <c r="D148" s="483">
        <f t="shared" si="8"/>
        <v>0</v>
      </c>
      <c r="E148" s="483"/>
      <c r="F148" s="456"/>
      <c r="G148" s="417"/>
      <c r="H148" s="19">
        <f t="shared" si="7"/>
        <v>0</v>
      </c>
      <c r="I148" s="280"/>
      <c r="J148" s="280"/>
      <c r="K148" s="280"/>
    </row>
    <row r="149" spans="1:11" s="207" customFormat="1" ht="31.5" hidden="1" customHeight="1">
      <c r="A149" s="207">
        <v>24061600</v>
      </c>
      <c r="B149" s="485">
        <v>24061600</v>
      </c>
      <c r="C149" s="485" t="s">
        <v>172</v>
      </c>
      <c r="D149" s="483">
        <f t="shared" si="8"/>
        <v>0</v>
      </c>
      <c r="E149" s="483"/>
      <c r="F149" s="489"/>
      <c r="G149" s="484"/>
      <c r="H149" s="19">
        <f t="shared" si="7"/>
        <v>0</v>
      </c>
      <c r="I149" s="280"/>
      <c r="J149" s="280"/>
      <c r="K149" s="280"/>
    </row>
    <row r="150" spans="1:11" s="207" customFormat="1" ht="32.15" hidden="1" customHeight="1">
      <c r="B150" s="490">
        <v>24060800</v>
      </c>
      <c r="C150" s="485" t="s">
        <v>171</v>
      </c>
      <c r="D150" s="483">
        <f t="shared" si="8"/>
        <v>0</v>
      </c>
      <c r="E150" s="483"/>
      <c r="F150" s="489">
        <f>131363-131363</f>
        <v>0</v>
      </c>
      <c r="G150" s="484"/>
      <c r="H150" s="19">
        <f t="shared" si="7"/>
        <v>0</v>
      </c>
      <c r="I150" s="280"/>
      <c r="J150" s="280"/>
      <c r="K150" s="280"/>
    </row>
    <row r="151" spans="1:11" s="207" customFormat="1" ht="56.5" hidden="1" customHeight="1">
      <c r="A151" s="301"/>
      <c r="B151" s="455">
        <v>24062100</v>
      </c>
      <c r="C151" s="419" t="s">
        <v>211</v>
      </c>
      <c r="D151" s="420">
        <f t="shared" si="8"/>
        <v>0</v>
      </c>
      <c r="E151" s="420"/>
      <c r="F151" s="491"/>
      <c r="G151" s="477"/>
      <c r="H151" s="19">
        <f t="shared" si="7"/>
        <v>0</v>
      </c>
      <c r="I151" s="299"/>
      <c r="J151" s="280"/>
      <c r="K151" s="280"/>
    </row>
    <row r="152" spans="1:11" s="207" customFormat="1" ht="21.65" hidden="1" customHeight="1">
      <c r="B152" s="492">
        <v>24110000</v>
      </c>
      <c r="C152" s="422" t="s">
        <v>212</v>
      </c>
      <c r="D152" s="423">
        <f t="shared" si="8"/>
        <v>0</v>
      </c>
      <c r="E152" s="423"/>
      <c r="F152" s="493">
        <f>+F153</f>
        <v>0</v>
      </c>
      <c r="G152" s="493">
        <f>+F152</f>
        <v>0</v>
      </c>
      <c r="H152" s="19">
        <f t="shared" si="7"/>
        <v>0</v>
      </c>
      <c r="I152" s="280"/>
      <c r="J152" s="280"/>
      <c r="K152" s="280"/>
    </row>
    <row r="153" spans="1:11" s="207" customFormat="1" ht="36" hidden="1">
      <c r="B153" s="494">
        <v>24110600</v>
      </c>
      <c r="C153" s="495" t="s">
        <v>315</v>
      </c>
      <c r="D153" s="496">
        <f t="shared" si="8"/>
        <v>0</v>
      </c>
      <c r="E153" s="496"/>
      <c r="F153" s="497"/>
      <c r="G153" s="497">
        <f>+F153</f>
        <v>0</v>
      </c>
      <c r="H153" s="19">
        <f t="shared" si="7"/>
        <v>0</v>
      </c>
    </row>
    <row r="154" spans="1:11" ht="25.4" hidden="1" customHeight="1">
      <c r="A154" s="302"/>
      <c r="B154" s="394">
        <v>25000000</v>
      </c>
      <c r="C154" s="395" t="s">
        <v>271</v>
      </c>
      <c r="D154" s="396">
        <f t="shared" si="8"/>
        <v>0</v>
      </c>
      <c r="E154" s="396"/>
      <c r="F154" s="396">
        <f>+F155+F160</f>
        <v>0</v>
      </c>
      <c r="G154" s="396"/>
      <c r="H154" s="19">
        <f t="shared" si="7"/>
        <v>0</v>
      </c>
      <c r="I154" s="297"/>
    </row>
    <row r="155" spans="1:11" ht="36.65" hidden="1" customHeight="1">
      <c r="A155" s="302"/>
      <c r="B155" s="394">
        <v>25010000</v>
      </c>
      <c r="C155" s="395" t="s">
        <v>272</v>
      </c>
      <c r="D155" s="396">
        <f t="shared" si="8"/>
        <v>0</v>
      </c>
      <c r="E155" s="396"/>
      <c r="F155" s="396">
        <f>+F156+F157+F158+F159</f>
        <v>0</v>
      </c>
      <c r="G155" s="396"/>
      <c r="H155" s="19">
        <f t="shared" si="7"/>
        <v>0</v>
      </c>
      <c r="I155" s="297"/>
    </row>
    <row r="156" spans="1:11" ht="33" hidden="1" customHeight="1">
      <c r="A156" s="302"/>
      <c r="B156" s="380">
        <v>25010100</v>
      </c>
      <c r="C156" s="398" t="s">
        <v>273</v>
      </c>
      <c r="D156" s="397">
        <f t="shared" si="8"/>
        <v>0</v>
      </c>
      <c r="E156" s="412"/>
      <c r="F156" s="498"/>
      <c r="G156" s="396"/>
      <c r="H156" s="19">
        <f t="shared" si="7"/>
        <v>0</v>
      </c>
      <c r="I156" s="303"/>
    </row>
    <row r="157" spans="1:11" ht="33" hidden="1" customHeight="1">
      <c r="A157" s="302"/>
      <c r="B157" s="380">
        <v>25010200</v>
      </c>
      <c r="C157" s="398" t="s">
        <v>217</v>
      </c>
      <c r="D157" s="397">
        <f t="shared" si="8"/>
        <v>0</v>
      </c>
      <c r="E157" s="412"/>
      <c r="F157" s="413"/>
      <c r="G157" s="396"/>
      <c r="H157" s="19">
        <f t="shared" si="7"/>
        <v>0</v>
      </c>
      <c r="I157" s="297"/>
    </row>
    <row r="158" spans="1:11" ht="56.25" hidden="1" customHeight="1">
      <c r="A158" s="302"/>
      <c r="B158" s="380">
        <v>25010300</v>
      </c>
      <c r="C158" s="398" t="s">
        <v>280</v>
      </c>
      <c r="D158" s="397">
        <f t="shared" si="8"/>
        <v>0</v>
      </c>
      <c r="E158" s="412"/>
      <c r="F158" s="413"/>
      <c r="G158" s="396"/>
      <c r="H158" s="19">
        <f t="shared" si="7"/>
        <v>0</v>
      </c>
      <c r="I158" s="297"/>
    </row>
    <row r="159" spans="1:11" ht="37.75" hidden="1" customHeight="1">
      <c r="A159" s="302"/>
      <c r="B159" s="380">
        <v>25010400</v>
      </c>
      <c r="C159" s="398" t="s">
        <v>66</v>
      </c>
      <c r="D159" s="397">
        <f t="shared" si="8"/>
        <v>0</v>
      </c>
      <c r="E159" s="412"/>
      <c r="F159" s="413"/>
      <c r="G159" s="396"/>
      <c r="H159" s="19">
        <f t="shared" si="7"/>
        <v>0</v>
      </c>
      <c r="I159" s="297"/>
    </row>
    <row r="160" spans="1:11" ht="26.5" hidden="1" customHeight="1">
      <c r="A160" s="302"/>
      <c r="B160" s="394">
        <v>25020000</v>
      </c>
      <c r="C160" s="395" t="s">
        <v>67</v>
      </c>
      <c r="D160" s="396">
        <f t="shared" si="8"/>
        <v>0</v>
      </c>
      <c r="E160" s="396"/>
      <c r="F160" s="396">
        <f>+F161+F162</f>
        <v>0</v>
      </c>
      <c r="G160" s="396"/>
      <c r="H160" s="19">
        <f t="shared" si="7"/>
        <v>0</v>
      </c>
      <c r="I160" s="297"/>
    </row>
    <row r="161" spans="1:10" ht="30" hidden="1" customHeight="1">
      <c r="A161" s="302"/>
      <c r="B161" s="380">
        <v>25020100</v>
      </c>
      <c r="C161" s="398" t="s">
        <v>68</v>
      </c>
      <c r="D161" s="397">
        <f t="shared" si="8"/>
        <v>0</v>
      </c>
      <c r="E161" s="412"/>
      <c r="F161" s="413"/>
      <c r="G161" s="396"/>
      <c r="H161" s="19">
        <f t="shared" si="7"/>
        <v>0</v>
      </c>
      <c r="I161" s="297"/>
    </row>
    <row r="162" spans="1:10" ht="90" hidden="1" customHeight="1">
      <c r="A162" s="302"/>
      <c r="B162" s="380">
        <v>25020200</v>
      </c>
      <c r="C162" s="398" t="s">
        <v>538</v>
      </c>
      <c r="D162" s="397">
        <f t="shared" si="8"/>
        <v>0</v>
      </c>
      <c r="E162" s="412"/>
      <c r="F162" s="413"/>
      <c r="G162" s="396"/>
      <c r="H162" s="19">
        <f t="shared" si="7"/>
        <v>0</v>
      </c>
      <c r="I162" s="297"/>
    </row>
    <row r="163" spans="1:10" ht="25.4" hidden="1" customHeight="1">
      <c r="B163" s="499" t="s">
        <v>69</v>
      </c>
      <c r="C163" s="500" t="s">
        <v>70</v>
      </c>
      <c r="D163" s="501">
        <f t="shared" si="8"/>
        <v>0</v>
      </c>
      <c r="E163" s="396">
        <f>+E164</f>
        <v>0</v>
      </c>
      <c r="F163" s="396">
        <f>+F164</f>
        <v>0</v>
      </c>
      <c r="G163" s="396">
        <f>G164</f>
        <v>0</v>
      </c>
      <c r="H163" s="19">
        <f t="shared" si="7"/>
        <v>0</v>
      </c>
      <c r="I163" s="297"/>
    </row>
    <row r="164" spans="1:10" ht="24" hidden="1" customHeight="1">
      <c r="B164" s="502" t="s">
        <v>71</v>
      </c>
      <c r="C164" s="395" t="s">
        <v>72</v>
      </c>
      <c r="D164" s="396">
        <f t="shared" si="8"/>
        <v>0</v>
      </c>
      <c r="E164" s="396">
        <f>+E166+E165</f>
        <v>0</v>
      </c>
      <c r="F164" s="396">
        <f>+F166+F165</f>
        <v>0</v>
      </c>
      <c r="G164" s="396">
        <f>G166</f>
        <v>0</v>
      </c>
      <c r="H164" s="19">
        <f t="shared" si="7"/>
        <v>0</v>
      </c>
      <c r="I164" s="297"/>
    </row>
    <row r="165" spans="1:10" ht="48" hidden="1" customHeight="1">
      <c r="B165" s="503">
        <v>31020000</v>
      </c>
      <c r="C165" s="411" t="s">
        <v>73</v>
      </c>
      <c r="D165" s="413">
        <f t="shared" si="8"/>
        <v>0</v>
      </c>
      <c r="E165" s="413"/>
      <c r="F165" s="396"/>
      <c r="G165" s="396"/>
      <c r="H165" s="19">
        <f t="shared" si="7"/>
        <v>0</v>
      </c>
    </row>
    <row r="166" spans="1:10" ht="45" hidden="1" customHeight="1">
      <c r="B166" s="503">
        <v>31030000</v>
      </c>
      <c r="C166" s="398" t="s">
        <v>74</v>
      </c>
      <c r="D166" s="397">
        <f t="shared" si="8"/>
        <v>0</v>
      </c>
      <c r="E166" s="397"/>
      <c r="F166" s="397"/>
      <c r="G166" s="397">
        <f>+F166</f>
        <v>0</v>
      </c>
      <c r="H166" s="19">
        <f t="shared" si="7"/>
        <v>0</v>
      </c>
      <c r="I166" s="297"/>
    </row>
    <row r="167" spans="1:10" s="207" customFormat="1" ht="14.25" hidden="1" customHeight="1">
      <c r="B167" s="504">
        <v>33000000</v>
      </c>
      <c r="C167" s="504" t="s">
        <v>75</v>
      </c>
      <c r="D167" s="505">
        <f>F167</f>
        <v>0</v>
      </c>
      <c r="E167" s="473" t="s">
        <v>260</v>
      </c>
      <c r="F167" s="480"/>
      <c r="G167" s="480"/>
      <c r="H167" s="19">
        <f t="shared" si="7"/>
        <v>0</v>
      </c>
    </row>
    <row r="168" spans="1:10" s="207" customFormat="1" ht="18" hidden="1">
      <c r="B168" s="506">
        <v>33010000</v>
      </c>
      <c r="C168" s="506" t="s">
        <v>76</v>
      </c>
      <c r="D168" s="507">
        <f>F168</f>
        <v>0</v>
      </c>
      <c r="E168" s="484" t="s">
        <v>260</v>
      </c>
      <c r="F168" s="483"/>
      <c r="G168" s="483"/>
      <c r="H168" s="19">
        <f t="shared" si="7"/>
        <v>0</v>
      </c>
    </row>
    <row r="169" spans="1:10" ht="17.5" hidden="1">
      <c r="B169" s="394">
        <v>50000000</v>
      </c>
      <c r="C169" s="395" t="s">
        <v>77</v>
      </c>
      <c r="D169" s="396">
        <f t="shared" ref="D169:D177" si="9">+E169+F169</f>
        <v>0</v>
      </c>
      <c r="E169" s="396"/>
      <c r="F169" s="396">
        <f>+F170+F174+F175</f>
        <v>0</v>
      </c>
      <c r="G169" s="396"/>
      <c r="H169" s="19">
        <f t="shared" si="7"/>
        <v>0</v>
      </c>
      <c r="I169" s="45">
        <v>1</v>
      </c>
    </row>
    <row r="170" spans="1:10" ht="36" hidden="1">
      <c r="B170" s="508">
        <v>50080000</v>
      </c>
      <c r="C170" s="398" t="s">
        <v>78</v>
      </c>
      <c r="D170" s="397">
        <f t="shared" si="9"/>
        <v>0</v>
      </c>
      <c r="E170" s="397"/>
      <c r="F170" s="397"/>
      <c r="G170" s="397"/>
      <c r="H170" s="19">
        <f t="shared" si="7"/>
        <v>0</v>
      </c>
      <c r="I170" s="45">
        <v>1</v>
      </c>
      <c r="J170" s="304">
        <f>5000-F170</f>
        <v>5000</v>
      </c>
    </row>
    <row r="171" spans="1:10" ht="54" hidden="1">
      <c r="B171" s="508">
        <v>50080100</v>
      </c>
      <c r="C171" s="398" t="s">
        <v>79</v>
      </c>
      <c r="D171" s="397">
        <f t="shared" si="9"/>
        <v>0</v>
      </c>
      <c r="E171" s="397"/>
      <c r="F171" s="397"/>
      <c r="G171" s="397"/>
      <c r="H171" s="19">
        <f t="shared" si="7"/>
        <v>0</v>
      </c>
      <c r="J171" s="304"/>
    </row>
    <row r="172" spans="1:10" ht="54" hidden="1">
      <c r="B172" s="508">
        <v>50080200</v>
      </c>
      <c r="C172" s="398" t="s">
        <v>80</v>
      </c>
      <c r="D172" s="397">
        <f t="shared" si="9"/>
        <v>0</v>
      </c>
      <c r="E172" s="397"/>
      <c r="F172" s="397"/>
      <c r="G172" s="397"/>
      <c r="H172" s="19">
        <f t="shared" si="7"/>
        <v>0</v>
      </c>
      <c r="J172" s="304"/>
    </row>
    <row r="173" spans="1:10" ht="54" hidden="1">
      <c r="B173" s="508">
        <v>50080300</v>
      </c>
      <c r="C173" s="398" t="s">
        <v>585</v>
      </c>
      <c r="D173" s="397">
        <f t="shared" si="9"/>
        <v>0</v>
      </c>
      <c r="E173" s="397"/>
      <c r="F173" s="397"/>
      <c r="G173" s="397"/>
      <c r="H173" s="19">
        <f t="shared" si="7"/>
        <v>0</v>
      </c>
      <c r="J173" s="304"/>
    </row>
    <row r="174" spans="1:10" s="2" customFormat="1" ht="36" hidden="1">
      <c r="B174" s="509">
        <v>50110000</v>
      </c>
      <c r="C174" s="509" t="s">
        <v>586</v>
      </c>
      <c r="D174" s="510">
        <f t="shared" si="9"/>
        <v>0</v>
      </c>
      <c r="E174" s="511"/>
      <c r="F174" s="511"/>
      <c r="G174" s="511"/>
      <c r="H174" s="19">
        <f t="shared" si="7"/>
        <v>0</v>
      </c>
      <c r="I174" s="2">
        <v>1</v>
      </c>
    </row>
    <row r="175" spans="1:10" s="207" customFormat="1" ht="71.25" hidden="1" customHeight="1">
      <c r="B175" s="414">
        <v>24060300</v>
      </c>
      <c r="C175" s="414" t="s">
        <v>587</v>
      </c>
      <c r="D175" s="416">
        <f t="shared" si="9"/>
        <v>0</v>
      </c>
      <c r="E175" s="456"/>
      <c r="F175" s="456"/>
      <c r="G175" s="456"/>
      <c r="H175" s="19">
        <f t="shared" si="7"/>
        <v>0</v>
      </c>
    </row>
    <row r="176" spans="1:10" s="207" customFormat="1" ht="51" hidden="1" customHeight="1">
      <c r="B176" s="380">
        <v>21010300</v>
      </c>
      <c r="C176" s="485" t="s">
        <v>125</v>
      </c>
      <c r="D176" s="483">
        <f t="shared" si="9"/>
        <v>0</v>
      </c>
      <c r="E176" s="489"/>
      <c r="F176" s="489"/>
      <c r="G176" s="489"/>
      <c r="H176" s="19">
        <f t="shared" si="7"/>
        <v>0</v>
      </c>
    </row>
    <row r="177" spans="2:11" s="207" customFormat="1" ht="41.5" hidden="1" customHeight="1">
      <c r="B177" s="485"/>
      <c r="C177" s="485" t="s">
        <v>588</v>
      </c>
      <c r="D177" s="483">
        <f t="shared" si="9"/>
        <v>0</v>
      </c>
      <c r="E177" s="489"/>
      <c r="F177" s="489"/>
      <c r="G177" s="489"/>
      <c r="H177" s="19">
        <f t="shared" si="7"/>
        <v>0</v>
      </c>
    </row>
    <row r="178" spans="2:11" s="207" customFormat="1" ht="51" hidden="1" customHeight="1">
      <c r="B178" s="485"/>
      <c r="C178" s="485" t="s">
        <v>3</v>
      </c>
      <c r="D178" s="483"/>
      <c r="E178" s="489"/>
      <c r="F178" s="489" t="s">
        <v>4</v>
      </c>
      <c r="G178" s="489"/>
      <c r="H178" s="19">
        <f t="shared" si="7"/>
        <v>0</v>
      </c>
    </row>
    <row r="179" spans="2:11" ht="21.65" hidden="1" customHeight="1">
      <c r="B179" s="380"/>
      <c r="C179" s="411" t="s">
        <v>5</v>
      </c>
      <c r="D179" s="412">
        <f>+E179+F179</f>
        <v>0</v>
      </c>
      <c r="E179" s="412">
        <f>+E12+E163+E169+E176+E96</f>
        <v>0</v>
      </c>
      <c r="F179" s="412">
        <f>F12+F96+F163</f>
        <v>0</v>
      </c>
      <c r="G179" s="412">
        <f>G12+G96+G163+G101</f>
        <v>0</v>
      </c>
      <c r="H179" s="180">
        <f t="shared" si="7"/>
        <v>0</v>
      </c>
      <c r="I179" s="305"/>
    </row>
    <row r="180" spans="2:11" ht="24.75" customHeight="1">
      <c r="B180" s="738">
        <v>40000000</v>
      </c>
      <c r="C180" s="411" t="s">
        <v>6</v>
      </c>
      <c r="D180" s="512">
        <f>+E180+F180</f>
        <v>2500000</v>
      </c>
      <c r="E180" s="512">
        <f>+E181+E283</f>
        <v>1000000</v>
      </c>
      <c r="F180" s="512">
        <f>+F181+F283</f>
        <v>1500000</v>
      </c>
      <c r="G180" s="512">
        <f>+G181+G283</f>
        <v>1500000</v>
      </c>
      <c r="H180" s="180">
        <f t="shared" si="7"/>
        <v>2500000</v>
      </c>
      <c r="I180" s="180"/>
    </row>
    <row r="181" spans="2:11" ht="15" customHeight="1">
      <c r="B181" s="738">
        <v>41000000</v>
      </c>
      <c r="C181" s="735" t="s">
        <v>7</v>
      </c>
      <c r="D181" s="512">
        <f>D183+D196+D274</f>
        <v>2500000</v>
      </c>
      <c r="E181" s="512">
        <f>E183+E196+E274</f>
        <v>1000000</v>
      </c>
      <c r="F181" s="512">
        <f>F183+F196+F274</f>
        <v>1500000</v>
      </c>
      <c r="G181" s="512">
        <f>G183+G196+G274</f>
        <v>1500000</v>
      </c>
      <c r="H181" s="180">
        <f t="shared" si="7"/>
        <v>2500000</v>
      </c>
      <c r="I181" s="180"/>
    </row>
    <row r="182" spans="2:11" s="207" customFormat="1" ht="18" hidden="1">
      <c r="B182" s="739">
        <v>41010000</v>
      </c>
      <c r="C182" s="474" t="s">
        <v>63</v>
      </c>
      <c r="D182" s="475">
        <f>+E182</f>
        <v>0</v>
      </c>
      <c r="E182" s="475"/>
      <c r="F182" s="476" t="s">
        <v>260</v>
      </c>
      <c r="G182" s="476" t="s">
        <v>260</v>
      </c>
      <c r="H182" s="19">
        <f t="shared" si="7"/>
        <v>0</v>
      </c>
    </row>
    <row r="183" spans="2:11" ht="32.5" hidden="1" customHeight="1">
      <c r="B183" s="740">
        <v>41020000</v>
      </c>
      <c r="C183" s="395" t="s">
        <v>64</v>
      </c>
      <c r="D183" s="396">
        <f t="shared" ref="D183:D195" si="10">+E183+F183</f>
        <v>0</v>
      </c>
      <c r="E183" s="396">
        <f>+E184+E186+E189+E188+E185+E187+E191+E192+E193+E194+E190+E195</f>
        <v>0</v>
      </c>
      <c r="F183" s="396">
        <f>+F184+F186+F189+F188+F185+F187+F191+F192+F193+F194+F190</f>
        <v>0</v>
      </c>
      <c r="G183" s="396">
        <f>+G184+G186+G189+G188+G185+G187+G191+G192+G193+G194+G190</f>
        <v>0</v>
      </c>
      <c r="H183" s="19">
        <f t="shared" si="7"/>
        <v>0</v>
      </c>
      <c r="I183" s="297"/>
    </row>
    <row r="184" spans="2:11" ht="32.25" hidden="1" customHeight="1">
      <c r="B184" s="388">
        <v>41020100</v>
      </c>
      <c r="C184" s="398" t="s">
        <v>65</v>
      </c>
      <c r="D184" s="397">
        <f t="shared" si="10"/>
        <v>0</v>
      </c>
      <c r="E184" s="513"/>
      <c r="F184" s="397"/>
      <c r="G184" s="397"/>
      <c r="H184" s="19">
        <f t="shared" si="7"/>
        <v>0</v>
      </c>
      <c r="I184" s="297"/>
    </row>
    <row r="185" spans="2:11" ht="48.65" hidden="1" customHeight="1">
      <c r="B185" s="741"/>
      <c r="C185" s="514" t="s">
        <v>490</v>
      </c>
      <c r="D185" s="488">
        <f t="shared" si="10"/>
        <v>0</v>
      </c>
      <c r="E185" s="488"/>
      <c r="F185" s="488"/>
      <c r="G185" s="488"/>
      <c r="H185" s="19">
        <f t="shared" si="7"/>
        <v>0</v>
      </c>
    </row>
    <row r="186" spans="2:11" ht="16.899999999999999" hidden="1" customHeight="1">
      <c r="B186" s="388">
        <v>41020600</v>
      </c>
      <c r="C186" s="515" t="s">
        <v>491</v>
      </c>
      <c r="D186" s="516">
        <f t="shared" si="10"/>
        <v>0</v>
      </c>
      <c r="E186" s="397"/>
      <c r="F186" s="397"/>
      <c r="G186" s="397"/>
      <c r="H186" s="19">
        <f t="shared" si="7"/>
        <v>0</v>
      </c>
      <c r="I186" s="127">
        <v>3689.5</v>
      </c>
      <c r="J186" s="127">
        <v>660</v>
      </c>
      <c r="K186" s="127">
        <v>8380.6</v>
      </c>
    </row>
    <row r="187" spans="2:11" ht="57.75" hidden="1" customHeight="1">
      <c r="B187" s="388">
        <v>41020200</v>
      </c>
      <c r="C187" s="517" t="s">
        <v>492</v>
      </c>
      <c r="D187" s="518">
        <f t="shared" si="10"/>
        <v>0</v>
      </c>
      <c r="E187" s="397"/>
      <c r="F187" s="397"/>
      <c r="G187" s="397"/>
      <c r="H187" s="19">
        <f t="shared" si="7"/>
        <v>0</v>
      </c>
      <c r="I187" s="297"/>
      <c r="J187" s="127"/>
      <c r="K187" s="127"/>
    </row>
    <row r="188" spans="2:11" ht="94.4" hidden="1" customHeight="1">
      <c r="B188" s="742">
        <v>41021100</v>
      </c>
      <c r="C188" s="519" t="s">
        <v>493</v>
      </c>
      <c r="D188" s="520">
        <f t="shared" si="10"/>
        <v>0</v>
      </c>
      <c r="E188" s="397"/>
      <c r="F188" s="472"/>
      <c r="G188" s="472"/>
      <c r="H188" s="19">
        <f t="shared" si="7"/>
        <v>0</v>
      </c>
      <c r="I188" s="127"/>
      <c r="J188" s="127"/>
      <c r="K188" s="127"/>
    </row>
    <row r="189" spans="2:11" ht="57.75" hidden="1" customHeight="1">
      <c r="B189" s="742">
        <v>41021700</v>
      </c>
      <c r="C189" s="521" t="s">
        <v>494</v>
      </c>
      <c r="D189" s="518">
        <f t="shared" si="10"/>
        <v>0</v>
      </c>
      <c r="E189" s="397"/>
      <c r="F189" s="522"/>
      <c r="G189" s="522"/>
      <c r="H189" s="19">
        <f t="shared" si="7"/>
        <v>0</v>
      </c>
      <c r="I189" s="18"/>
      <c r="J189" s="19"/>
      <c r="K189" s="18"/>
    </row>
    <row r="190" spans="2:11" ht="63" hidden="1" customHeight="1">
      <c r="B190" s="742">
        <v>41021100</v>
      </c>
      <c r="C190" s="523" t="s">
        <v>570</v>
      </c>
      <c r="D190" s="518">
        <f t="shared" si="10"/>
        <v>0</v>
      </c>
      <c r="E190" s="397"/>
      <c r="F190" s="522"/>
      <c r="G190" s="522"/>
      <c r="H190" s="19">
        <f t="shared" si="7"/>
        <v>0</v>
      </c>
      <c r="I190" s="18"/>
      <c r="J190" s="19"/>
      <c r="K190" s="18"/>
    </row>
    <row r="191" spans="2:11" ht="58.4" hidden="1" customHeight="1">
      <c r="B191" s="388">
        <v>41021200</v>
      </c>
      <c r="C191" s="515" t="s">
        <v>571</v>
      </c>
      <c r="D191" s="524">
        <f t="shared" si="10"/>
        <v>0</v>
      </c>
      <c r="E191" s="397"/>
      <c r="F191" s="397"/>
      <c r="G191" s="397"/>
      <c r="H191" s="19">
        <f t="shared" si="7"/>
        <v>0</v>
      </c>
      <c r="I191" s="18"/>
      <c r="J191" s="19"/>
      <c r="K191" s="18"/>
    </row>
    <row r="192" spans="2:11" ht="58.4" hidden="1" customHeight="1">
      <c r="B192" s="388">
        <v>41021800</v>
      </c>
      <c r="C192" s="515" t="s">
        <v>572</v>
      </c>
      <c r="D192" s="524">
        <f t="shared" si="10"/>
        <v>0</v>
      </c>
      <c r="E192" s="397"/>
      <c r="F192" s="397"/>
      <c r="G192" s="397"/>
      <c r="H192" s="19">
        <f t="shared" si="7"/>
        <v>0</v>
      </c>
      <c r="I192" s="18"/>
      <c r="J192" s="19"/>
      <c r="K192" s="18"/>
    </row>
    <row r="193" spans="2:11" ht="58.4" hidden="1" customHeight="1">
      <c r="B193" s="388">
        <v>41021900</v>
      </c>
      <c r="C193" s="515" t="s">
        <v>573</v>
      </c>
      <c r="D193" s="524">
        <f t="shared" si="10"/>
        <v>0</v>
      </c>
      <c r="E193" s="397"/>
      <c r="F193" s="397"/>
      <c r="G193" s="397"/>
      <c r="H193" s="19">
        <f t="shared" si="7"/>
        <v>0</v>
      </c>
      <c r="I193" s="18"/>
      <c r="J193" s="19"/>
      <c r="K193" s="18"/>
    </row>
    <row r="194" spans="2:11" ht="57.75" hidden="1" customHeight="1">
      <c r="B194" s="743">
        <v>41021300</v>
      </c>
      <c r="C194" s="525" t="s">
        <v>574</v>
      </c>
      <c r="D194" s="526">
        <f t="shared" si="10"/>
        <v>0</v>
      </c>
      <c r="E194" s="409"/>
      <c r="F194" s="409"/>
      <c r="G194" s="409"/>
      <c r="H194" s="19">
        <f t="shared" si="7"/>
        <v>0</v>
      </c>
      <c r="I194" s="18"/>
      <c r="J194" s="19"/>
      <c r="K194" s="18"/>
    </row>
    <row r="195" spans="2:11" ht="84" hidden="1" customHeight="1">
      <c r="B195" s="388">
        <v>41021100</v>
      </c>
      <c r="C195" s="527" t="s">
        <v>18</v>
      </c>
      <c r="D195" s="528">
        <f t="shared" si="10"/>
        <v>0</v>
      </c>
      <c r="E195" s="397"/>
      <c r="F195" s="397"/>
      <c r="G195" s="409"/>
      <c r="H195" s="19">
        <f t="shared" si="7"/>
        <v>0</v>
      </c>
      <c r="I195" s="18"/>
      <c r="J195" s="19"/>
      <c r="K195" s="18"/>
    </row>
    <row r="196" spans="2:11" ht="18.75" hidden="1" customHeight="1">
      <c r="B196" s="738">
        <v>41030000</v>
      </c>
      <c r="C196" s="411" t="s">
        <v>575</v>
      </c>
      <c r="D196" s="512">
        <f>SUM(D197:D273)</f>
        <v>0</v>
      </c>
      <c r="E196" s="512">
        <f>SUM(E197:E273)</f>
        <v>0</v>
      </c>
      <c r="F196" s="512">
        <f>SUM(F197:F273)</f>
        <v>0</v>
      </c>
      <c r="G196" s="512">
        <f>SUM(G197:G273)</f>
        <v>0</v>
      </c>
      <c r="H196" s="180">
        <f t="shared" si="7"/>
        <v>0</v>
      </c>
      <c r="I196" s="344"/>
      <c r="J196" s="304"/>
    </row>
    <row r="197" spans="2:11" ht="18" hidden="1" customHeight="1">
      <c r="B197" s="744">
        <v>41030100</v>
      </c>
      <c r="C197" s="467" t="s">
        <v>576</v>
      </c>
      <c r="D197" s="468">
        <f t="shared" ref="D197:D228" si="11">+E197+F197</f>
        <v>0</v>
      </c>
      <c r="E197" s="468"/>
      <c r="F197" s="529"/>
      <c r="G197" s="529"/>
      <c r="H197" s="19">
        <f t="shared" si="7"/>
        <v>0</v>
      </c>
      <c r="I197" s="306"/>
      <c r="J197" s="304"/>
    </row>
    <row r="198" spans="2:11" ht="50.15" hidden="1" customHeight="1">
      <c r="B198" s="388">
        <v>41030300</v>
      </c>
      <c r="C198" s="530" t="s">
        <v>577</v>
      </c>
      <c r="D198" s="531">
        <f t="shared" si="11"/>
        <v>0</v>
      </c>
      <c r="E198" s="531"/>
      <c r="F198" s="531"/>
      <c r="G198" s="531"/>
      <c r="H198" s="19">
        <f t="shared" si="7"/>
        <v>0</v>
      </c>
      <c r="I198" s="18">
        <v>1</v>
      </c>
      <c r="J198" s="19">
        <v>282193.7</v>
      </c>
      <c r="K198" s="18">
        <f>+J198-H198</f>
        <v>282193.7</v>
      </c>
    </row>
    <row r="199" spans="2:11" ht="23.5" hidden="1" customHeight="1">
      <c r="B199" s="388">
        <v>41030400</v>
      </c>
      <c r="C199" s="532" t="s">
        <v>578</v>
      </c>
      <c r="D199" s="531">
        <f t="shared" si="11"/>
        <v>0</v>
      </c>
      <c r="E199" s="460"/>
      <c r="F199" s="397"/>
      <c r="G199" s="397">
        <f>+F199</f>
        <v>0</v>
      </c>
      <c r="H199" s="19">
        <f t="shared" si="7"/>
        <v>0</v>
      </c>
      <c r="I199" s="18"/>
      <c r="J199" s="19"/>
      <c r="K199" s="18"/>
    </row>
    <row r="200" spans="2:11" ht="166.5" hidden="1" customHeight="1">
      <c r="B200" s="388">
        <v>41030600</v>
      </c>
      <c r="C200" s="532" t="s">
        <v>460</v>
      </c>
      <c r="D200" s="531">
        <f t="shared" si="11"/>
        <v>0</v>
      </c>
      <c r="E200" s="397"/>
      <c r="F200" s="397"/>
      <c r="G200" s="397"/>
      <c r="H200" s="19">
        <f t="shared" si="7"/>
        <v>0</v>
      </c>
      <c r="I200" s="304">
        <f>+E200+E203+E214+E211</f>
        <v>0</v>
      </c>
      <c r="J200" s="304">
        <f>+I200-1900</f>
        <v>-1900</v>
      </c>
    </row>
    <row r="201" spans="2:11" ht="90" hidden="1">
      <c r="B201" s="745">
        <v>41030700</v>
      </c>
      <c r="C201" s="533" t="s">
        <v>579</v>
      </c>
      <c r="D201" s="401">
        <f t="shared" si="11"/>
        <v>0</v>
      </c>
      <c r="E201" s="401"/>
      <c r="F201" s="401"/>
      <c r="G201" s="401"/>
      <c r="H201" s="19">
        <f t="shared" si="7"/>
        <v>0</v>
      </c>
      <c r="I201" s="304"/>
      <c r="J201" s="304"/>
    </row>
    <row r="202" spans="2:11" ht="93" hidden="1" customHeight="1">
      <c r="B202" s="745"/>
      <c r="C202" s="532" t="s">
        <v>251</v>
      </c>
      <c r="D202" s="531">
        <f t="shared" si="11"/>
        <v>0</v>
      </c>
      <c r="E202" s="397"/>
      <c r="F202" s="401"/>
      <c r="G202" s="401"/>
      <c r="H202" s="19">
        <f t="shared" si="7"/>
        <v>0</v>
      </c>
      <c r="I202" s="304"/>
      <c r="J202" s="304"/>
    </row>
    <row r="203" spans="2:11" ht="162.75" hidden="1" customHeight="1">
      <c r="B203" s="388">
        <v>41030800</v>
      </c>
      <c r="C203" s="532" t="s">
        <v>381</v>
      </c>
      <c r="D203" s="531">
        <f t="shared" si="11"/>
        <v>0</v>
      </c>
      <c r="E203" s="397"/>
      <c r="F203" s="397"/>
      <c r="G203" s="397"/>
      <c r="H203" s="19">
        <f t="shared" si="7"/>
        <v>0</v>
      </c>
    </row>
    <row r="204" spans="2:11" ht="81" hidden="1" customHeight="1">
      <c r="B204" s="388">
        <v>41030900</v>
      </c>
      <c r="C204" s="398" t="s">
        <v>363</v>
      </c>
      <c r="D204" s="397">
        <f t="shared" si="11"/>
        <v>0</v>
      </c>
      <c r="E204" s="397"/>
      <c r="F204" s="397"/>
      <c r="G204" s="397"/>
      <c r="H204" s="19">
        <f t="shared" ref="H204:H267" si="12">+D204</f>
        <v>0</v>
      </c>
    </row>
    <row r="205" spans="2:11" ht="51" hidden="1" customHeight="1">
      <c r="B205" s="388">
        <v>41031000</v>
      </c>
      <c r="C205" s="532" t="s">
        <v>336</v>
      </c>
      <c r="D205" s="531">
        <f t="shared" si="11"/>
        <v>0</v>
      </c>
      <c r="E205" s="397"/>
      <c r="F205" s="397"/>
      <c r="G205" s="397"/>
      <c r="H205" s="19">
        <f t="shared" si="12"/>
        <v>0</v>
      </c>
    </row>
    <row r="206" spans="2:11" ht="90" hidden="1">
      <c r="B206" s="388">
        <v>41031300</v>
      </c>
      <c r="C206" s="532" t="s">
        <v>19</v>
      </c>
      <c r="D206" s="534">
        <f t="shared" si="11"/>
        <v>0</v>
      </c>
      <c r="E206" s="397"/>
      <c r="F206" s="397"/>
      <c r="G206" s="397"/>
      <c r="H206" s="19">
        <f t="shared" si="12"/>
        <v>0</v>
      </c>
    </row>
    <row r="207" spans="2:11" ht="69" hidden="1" customHeight="1">
      <c r="B207" s="742">
        <v>41032300</v>
      </c>
      <c r="C207" s="535" t="s">
        <v>20</v>
      </c>
      <c r="D207" s="406">
        <f t="shared" si="11"/>
        <v>0</v>
      </c>
      <c r="E207" s="423"/>
      <c r="F207" s="406"/>
      <c r="G207" s="406"/>
      <c r="H207" s="19">
        <f t="shared" si="12"/>
        <v>0</v>
      </c>
    </row>
    <row r="208" spans="2:11" ht="40.5" hidden="1" customHeight="1">
      <c r="B208" s="742">
        <v>41033000</v>
      </c>
      <c r="C208" s="535" t="s">
        <v>21</v>
      </c>
      <c r="D208" s="536">
        <f t="shared" si="11"/>
        <v>0</v>
      </c>
      <c r="E208" s="537"/>
      <c r="F208" s="536"/>
      <c r="G208" s="536"/>
      <c r="H208" s="180">
        <f t="shared" si="12"/>
        <v>0</v>
      </c>
      <c r="I208" s="180"/>
    </row>
    <row r="209" spans="2:11" ht="37.4" hidden="1" customHeight="1">
      <c r="B209" s="742">
        <v>41033100</v>
      </c>
      <c r="C209" s="538" t="s">
        <v>22</v>
      </c>
      <c r="D209" s="539">
        <f t="shared" si="11"/>
        <v>0</v>
      </c>
      <c r="E209" s="406"/>
      <c r="F209" s="406"/>
      <c r="G209" s="406"/>
      <c r="H209" s="19">
        <f t="shared" si="12"/>
        <v>0</v>
      </c>
    </row>
    <row r="210" spans="2:11" ht="41.5" hidden="1" customHeight="1">
      <c r="B210" s="746">
        <v>41031300</v>
      </c>
      <c r="C210" s="540" t="s">
        <v>466</v>
      </c>
      <c r="D210" s="541">
        <f t="shared" si="11"/>
        <v>0</v>
      </c>
      <c r="E210" s="542"/>
      <c r="F210" s="472"/>
      <c r="G210" s="472"/>
      <c r="H210" s="19">
        <f t="shared" si="12"/>
        <v>0</v>
      </c>
    </row>
    <row r="211" spans="2:11" ht="101.5" hidden="1" customHeight="1">
      <c r="B211" s="747">
        <v>41032200</v>
      </c>
      <c r="C211" s="405" t="s">
        <v>467</v>
      </c>
      <c r="D211" s="543">
        <f t="shared" si="11"/>
        <v>0</v>
      </c>
      <c r="E211" s="542"/>
      <c r="F211" s="472"/>
      <c r="G211" s="472"/>
      <c r="H211" s="19">
        <f t="shared" si="12"/>
        <v>0</v>
      </c>
      <c r="I211" s="45">
        <v>1</v>
      </c>
    </row>
    <row r="212" spans="2:11" ht="90" hidden="1">
      <c r="B212" s="388">
        <v>41033400</v>
      </c>
      <c r="C212" s="398" t="s">
        <v>468</v>
      </c>
      <c r="D212" s="397">
        <f t="shared" si="11"/>
        <v>0</v>
      </c>
      <c r="E212" s="531"/>
      <c r="F212" s="531"/>
      <c r="G212" s="531">
        <f>+F212</f>
        <v>0</v>
      </c>
      <c r="H212" s="19">
        <f t="shared" si="12"/>
        <v>0</v>
      </c>
      <c r="I212" s="18"/>
      <c r="J212" s="18"/>
      <c r="K212" s="18"/>
    </row>
    <row r="213" spans="2:11" ht="36.65" hidden="1" customHeight="1">
      <c r="B213" s="388">
        <v>41033500</v>
      </c>
      <c r="C213" s="532" t="s">
        <v>469</v>
      </c>
      <c r="D213" s="397">
        <f t="shared" si="11"/>
        <v>0</v>
      </c>
      <c r="E213" s="531"/>
      <c r="F213" s="531"/>
      <c r="G213" s="531">
        <f>+F213</f>
        <v>0</v>
      </c>
      <c r="H213" s="19">
        <f t="shared" si="12"/>
        <v>0</v>
      </c>
      <c r="I213" s="18"/>
      <c r="J213" s="18"/>
      <c r="K213" s="18"/>
    </row>
    <row r="214" spans="2:11" ht="42" hidden="1" customHeight="1">
      <c r="B214" s="748">
        <v>41027400</v>
      </c>
      <c r="C214" s="544" t="s">
        <v>502</v>
      </c>
      <c r="D214" s="545">
        <f t="shared" si="11"/>
        <v>0</v>
      </c>
      <c r="E214" s="546"/>
      <c r="F214" s="507"/>
      <c r="G214" s="507"/>
      <c r="H214" s="19">
        <f t="shared" si="12"/>
        <v>0</v>
      </c>
      <c r="I214" s="45">
        <v>1</v>
      </c>
    </row>
    <row r="215" spans="2:11" ht="44.5" hidden="1" customHeight="1">
      <c r="B215" s="388"/>
      <c r="C215" s="532" t="s">
        <v>503</v>
      </c>
      <c r="D215" s="531">
        <f t="shared" si="11"/>
        <v>0</v>
      </c>
      <c r="E215" s="397"/>
      <c r="F215" s="397"/>
      <c r="G215" s="397"/>
      <c r="H215" s="19">
        <f t="shared" si="12"/>
        <v>0</v>
      </c>
    </row>
    <row r="216" spans="2:11" ht="51" hidden="1" customHeight="1">
      <c r="B216" s="388">
        <v>41034500</v>
      </c>
      <c r="C216" s="532" t="s">
        <v>504</v>
      </c>
      <c r="D216" s="531">
        <f t="shared" si="11"/>
        <v>0</v>
      </c>
      <c r="E216" s="397"/>
      <c r="F216" s="397"/>
      <c r="G216" s="397"/>
      <c r="H216" s="19">
        <f t="shared" si="12"/>
        <v>0</v>
      </c>
    </row>
    <row r="217" spans="2:11" ht="54" hidden="1" customHeight="1">
      <c r="B217" s="388">
        <v>41033800</v>
      </c>
      <c r="C217" s="532" t="s">
        <v>505</v>
      </c>
      <c r="D217" s="534">
        <f t="shared" si="11"/>
        <v>0</v>
      </c>
      <c r="E217" s="397"/>
      <c r="F217" s="397"/>
      <c r="G217" s="397"/>
      <c r="H217" s="19">
        <f t="shared" si="12"/>
        <v>0</v>
      </c>
    </row>
    <row r="218" spans="2:11" ht="54" hidden="1" customHeight="1">
      <c r="B218" s="388">
        <v>41032600</v>
      </c>
      <c r="C218" s="547" t="s">
        <v>316</v>
      </c>
      <c r="D218" s="548">
        <f t="shared" si="11"/>
        <v>0</v>
      </c>
      <c r="E218" s="397"/>
      <c r="F218" s="420"/>
      <c r="G218" s="477"/>
      <c r="H218" s="19">
        <f t="shared" si="12"/>
        <v>0</v>
      </c>
    </row>
    <row r="219" spans="2:11" ht="54" hidden="1" customHeight="1">
      <c r="B219" s="388"/>
      <c r="C219" s="547" t="s">
        <v>317</v>
      </c>
      <c r="D219" s="548">
        <f t="shared" si="11"/>
        <v>0</v>
      </c>
      <c r="E219" s="397"/>
      <c r="F219" s="420"/>
      <c r="G219" s="477"/>
      <c r="H219" s="19">
        <f t="shared" si="12"/>
        <v>0</v>
      </c>
      <c r="I219" s="297"/>
    </row>
    <row r="220" spans="2:11" ht="54" hidden="1" customHeight="1">
      <c r="B220" s="388">
        <v>41033300</v>
      </c>
      <c r="C220" s="547" t="s">
        <v>318</v>
      </c>
      <c r="D220" s="548">
        <f t="shared" si="11"/>
        <v>0</v>
      </c>
      <c r="E220" s="397"/>
      <c r="F220" s="420"/>
      <c r="G220" s="477"/>
      <c r="H220" s="19">
        <f t="shared" si="12"/>
        <v>0</v>
      </c>
    </row>
    <row r="221" spans="2:11" ht="91.5" hidden="1" customHeight="1">
      <c r="B221" s="388"/>
      <c r="C221" s="549" t="s">
        <v>382</v>
      </c>
      <c r="D221" s="548">
        <f t="shared" si="11"/>
        <v>0</v>
      </c>
      <c r="E221" s="397"/>
      <c r="F221" s="420"/>
      <c r="G221" s="477"/>
      <c r="H221" s="19">
        <f t="shared" si="12"/>
        <v>0</v>
      </c>
      <c r="I221" s="297"/>
    </row>
    <row r="222" spans="2:11" ht="44.5" hidden="1" customHeight="1">
      <c r="B222" s="388">
        <v>41033500</v>
      </c>
      <c r="C222" s="532" t="s">
        <v>319</v>
      </c>
      <c r="D222" s="397">
        <f t="shared" si="11"/>
        <v>0</v>
      </c>
      <c r="E222" s="531"/>
      <c r="F222" s="531"/>
      <c r="G222" s="531">
        <f>+F222</f>
        <v>0</v>
      </c>
      <c r="H222" s="19">
        <f t="shared" si="12"/>
        <v>0</v>
      </c>
      <c r="I222" s="297"/>
    </row>
    <row r="223" spans="2:11" ht="44.5" hidden="1" customHeight="1">
      <c r="B223" s="388">
        <v>41033600</v>
      </c>
      <c r="C223" s="532" t="s">
        <v>503</v>
      </c>
      <c r="D223" s="397">
        <f t="shared" si="11"/>
        <v>0</v>
      </c>
      <c r="E223" s="531"/>
      <c r="F223" s="531"/>
      <c r="G223" s="531"/>
      <c r="H223" s="19">
        <f t="shared" si="12"/>
        <v>0</v>
      </c>
    </row>
    <row r="224" spans="2:11" ht="54" hidden="1" customHeight="1">
      <c r="B224" s="388">
        <v>41033700</v>
      </c>
      <c r="C224" s="550" t="s">
        <v>119</v>
      </c>
      <c r="D224" s="551">
        <f t="shared" si="11"/>
        <v>0</v>
      </c>
      <c r="E224" s="397"/>
      <c r="F224" s="420"/>
      <c r="G224" s="477"/>
      <c r="H224" s="19">
        <f t="shared" si="12"/>
        <v>0</v>
      </c>
    </row>
    <row r="225" spans="2:9" ht="32.5" hidden="1" customHeight="1">
      <c r="B225" s="388">
        <v>41033900</v>
      </c>
      <c r="C225" s="552" t="s">
        <v>120</v>
      </c>
      <c r="D225" s="528">
        <f t="shared" si="11"/>
        <v>0</v>
      </c>
      <c r="E225" s="397"/>
      <c r="F225" s="397"/>
      <c r="G225" s="397"/>
      <c r="H225" s="19">
        <f t="shared" si="12"/>
        <v>0</v>
      </c>
      <c r="I225" s="297"/>
    </row>
    <row r="226" spans="2:9" ht="32.5" hidden="1" customHeight="1">
      <c r="B226" s="388">
        <v>41034200</v>
      </c>
      <c r="C226" s="552" t="s">
        <v>121</v>
      </c>
      <c r="D226" s="528">
        <f t="shared" si="11"/>
        <v>0</v>
      </c>
      <c r="E226" s="397"/>
      <c r="F226" s="397"/>
      <c r="G226" s="397"/>
      <c r="H226" s="19">
        <f t="shared" si="12"/>
        <v>0</v>
      </c>
      <c r="I226" s="297"/>
    </row>
    <row r="227" spans="2:9" ht="99.75" hidden="1" customHeight="1">
      <c r="B227" s="388">
        <v>41034300</v>
      </c>
      <c r="C227" s="552" t="s">
        <v>122</v>
      </c>
      <c r="D227" s="528">
        <f t="shared" si="11"/>
        <v>0</v>
      </c>
      <c r="E227" s="397"/>
      <c r="F227" s="397"/>
      <c r="G227" s="397"/>
      <c r="H227" s="19">
        <f t="shared" si="12"/>
        <v>0</v>
      </c>
    </row>
    <row r="228" spans="2:9" ht="66" hidden="1" customHeight="1">
      <c r="B228" s="388">
        <v>41037300</v>
      </c>
      <c r="C228" s="552" t="s">
        <v>123</v>
      </c>
      <c r="D228" s="528">
        <f t="shared" si="11"/>
        <v>0</v>
      </c>
      <c r="E228" s="397"/>
      <c r="F228" s="397"/>
      <c r="G228" s="397"/>
      <c r="H228" s="19">
        <f t="shared" si="12"/>
        <v>0</v>
      </c>
    </row>
    <row r="229" spans="2:9" ht="66" hidden="1" customHeight="1">
      <c r="B229" s="388"/>
      <c r="C229" s="552" t="s">
        <v>220</v>
      </c>
      <c r="D229" s="528">
        <f t="shared" ref="D229:D260" si="13">+E229+F229</f>
        <v>0</v>
      </c>
      <c r="E229" s="397"/>
      <c r="F229" s="397"/>
      <c r="G229" s="397"/>
      <c r="H229" s="19">
        <f t="shared" si="12"/>
        <v>0</v>
      </c>
    </row>
    <row r="230" spans="2:9" ht="96" hidden="1" customHeight="1">
      <c r="B230" s="388">
        <v>41034400</v>
      </c>
      <c r="C230" s="553" t="s">
        <v>380</v>
      </c>
      <c r="D230" s="516">
        <f t="shared" si="13"/>
        <v>0</v>
      </c>
      <c r="E230" s="397"/>
      <c r="F230" s="397"/>
      <c r="G230" s="397"/>
      <c r="H230" s="19">
        <f t="shared" si="12"/>
        <v>0</v>
      </c>
      <c r="I230" s="297"/>
    </row>
    <row r="231" spans="2:9" ht="81" hidden="1" customHeight="1">
      <c r="B231" s="388">
        <v>41034900</v>
      </c>
      <c r="C231" s="554" t="s">
        <v>221</v>
      </c>
      <c r="D231" s="555">
        <f t="shared" si="13"/>
        <v>0</v>
      </c>
      <c r="E231" s="556"/>
      <c r="F231" s="557"/>
      <c r="G231" s="397"/>
      <c r="H231" s="19">
        <f t="shared" si="12"/>
        <v>0</v>
      </c>
      <c r="I231" s="297"/>
    </row>
    <row r="232" spans="2:9" ht="60" hidden="1" customHeight="1">
      <c r="B232" s="388">
        <v>41035600</v>
      </c>
      <c r="C232" s="554" t="s">
        <v>222</v>
      </c>
      <c r="D232" s="555">
        <f t="shared" si="13"/>
        <v>0</v>
      </c>
      <c r="E232" s="397"/>
      <c r="F232" s="557"/>
      <c r="G232" s="397"/>
      <c r="H232" s="19">
        <f t="shared" si="12"/>
        <v>0</v>
      </c>
      <c r="I232" s="297"/>
    </row>
    <row r="233" spans="2:9" s="2" customFormat="1" ht="39" hidden="1" customHeight="1">
      <c r="B233" s="749">
        <v>41031200</v>
      </c>
      <c r="C233" s="558" t="s">
        <v>581</v>
      </c>
      <c r="D233" s="559">
        <f t="shared" si="13"/>
        <v>0</v>
      </c>
      <c r="E233" s="472"/>
      <c r="F233" s="472"/>
      <c r="G233" s="472"/>
      <c r="H233" s="19">
        <f t="shared" si="12"/>
        <v>0</v>
      </c>
    </row>
    <row r="234" spans="2:9" s="2" customFormat="1" ht="41.5" hidden="1" customHeight="1">
      <c r="B234" s="750"/>
      <c r="C234" s="558" t="s">
        <v>582</v>
      </c>
      <c r="D234" s="560">
        <f t="shared" si="13"/>
        <v>0</v>
      </c>
      <c r="E234" s="542"/>
      <c r="F234" s="472"/>
      <c r="G234" s="472"/>
      <c r="H234" s="19">
        <f t="shared" si="12"/>
        <v>0</v>
      </c>
    </row>
    <row r="235" spans="2:9" s="2" customFormat="1" ht="43.4" hidden="1" customHeight="1">
      <c r="B235" s="751">
        <v>41034100</v>
      </c>
      <c r="C235" s="561" t="s">
        <v>268</v>
      </c>
      <c r="D235" s="562">
        <f t="shared" si="13"/>
        <v>0</v>
      </c>
      <c r="E235" s="563"/>
      <c r="F235" s="488"/>
      <c r="G235" s="488"/>
      <c r="H235" s="19">
        <f t="shared" si="12"/>
        <v>0</v>
      </c>
    </row>
    <row r="236" spans="2:9" s="2" customFormat="1" ht="50.5" hidden="1" customHeight="1">
      <c r="B236" s="742">
        <v>41036000</v>
      </c>
      <c r="C236" s="564" t="s">
        <v>269</v>
      </c>
      <c r="D236" s="565">
        <f t="shared" si="13"/>
        <v>0</v>
      </c>
      <c r="E236" s="423"/>
      <c r="F236" s="493"/>
      <c r="G236" s="537"/>
      <c r="H236" s="19">
        <f t="shared" si="12"/>
        <v>0</v>
      </c>
    </row>
    <row r="237" spans="2:9" s="2" customFormat="1" ht="42" hidden="1" customHeight="1">
      <c r="B237" s="388">
        <v>41036200</v>
      </c>
      <c r="C237" s="552" t="s">
        <v>270</v>
      </c>
      <c r="D237" s="528">
        <f t="shared" si="13"/>
        <v>0</v>
      </c>
      <c r="E237" s="397"/>
      <c r="F237" s="397"/>
      <c r="G237" s="397"/>
      <c r="H237" s="19">
        <f t="shared" si="12"/>
        <v>0</v>
      </c>
    </row>
    <row r="238" spans="2:9" s="2" customFormat="1" ht="91.4" hidden="1" customHeight="1">
      <c r="B238" s="388">
        <v>41036600</v>
      </c>
      <c r="C238" s="552" t="s">
        <v>186</v>
      </c>
      <c r="D238" s="528">
        <f t="shared" si="13"/>
        <v>0</v>
      </c>
      <c r="E238" s="397"/>
      <c r="F238" s="397"/>
      <c r="G238" s="397"/>
      <c r="H238" s="19">
        <f t="shared" si="12"/>
        <v>0</v>
      </c>
    </row>
    <row r="239" spans="2:9" s="2" customFormat="1" ht="46.4" hidden="1" customHeight="1">
      <c r="B239" s="752">
        <v>41037100</v>
      </c>
      <c r="C239" s="550" t="s">
        <v>539</v>
      </c>
      <c r="D239" s="551">
        <f t="shared" si="13"/>
        <v>0</v>
      </c>
      <c r="E239" s="420"/>
      <c r="F239" s="420"/>
      <c r="G239" s="397"/>
      <c r="H239" s="19">
        <f t="shared" si="12"/>
        <v>0</v>
      </c>
    </row>
    <row r="240" spans="2:9" s="2" customFormat="1" ht="43.4" hidden="1" customHeight="1">
      <c r="B240" s="388">
        <v>41037900</v>
      </c>
      <c r="C240" s="515" t="s">
        <v>440</v>
      </c>
      <c r="D240" s="524">
        <f t="shared" si="13"/>
        <v>0</v>
      </c>
      <c r="E240" s="397"/>
      <c r="F240" s="397"/>
      <c r="G240" s="397"/>
      <c r="H240" s="19">
        <f t="shared" si="12"/>
        <v>0</v>
      </c>
    </row>
    <row r="241" spans="2:11" ht="25.4" hidden="1" customHeight="1">
      <c r="B241" s="753"/>
      <c r="C241" s="471"/>
      <c r="D241" s="472">
        <f t="shared" si="13"/>
        <v>0</v>
      </c>
      <c r="E241" s="566"/>
      <c r="F241" s="567"/>
      <c r="G241" s="567">
        <f>+F241</f>
        <v>0</v>
      </c>
      <c r="H241" s="19">
        <f t="shared" si="12"/>
        <v>0</v>
      </c>
      <c r="I241" s="18"/>
      <c r="J241" s="18"/>
      <c r="K241" s="18"/>
    </row>
    <row r="242" spans="2:11" s="207" customFormat="1" ht="59.5" hidden="1" customHeight="1">
      <c r="B242" s="754"/>
      <c r="C242" s="471" t="s">
        <v>115</v>
      </c>
      <c r="D242" s="472">
        <f t="shared" si="13"/>
        <v>0</v>
      </c>
      <c r="E242" s="480"/>
      <c r="F242" s="480"/>
      <c r="G242" s="480"/>
      <c r="H242" s="19">
        <f t="shared" si="12"/>
        <v>0</v>
      </c>
      <c r="I242" s="280"/>
      <c r="J242" s="280"/>
      <c r="K242" s="280"/>
    </row>
    <row r="243" spans="2:11" s="207" customFormat="1" ht="43.4" hidden="1" customHeight="1">
      <c r="B243" s="755"/>
      <c r="C243" s="461" t="s">
        <v>116</v>
      </c>
      <c r="D243" s="415">
        <f t="shared" si="13"/>
        <v>0</v>
      </c>
      <c r="E243" s="416"/>
      <c r="F243" s="417"/>
      <c r="G243" s="417"/>
      <c r="H243" s="19">
        <f t="shared" si="12"/>
        <v>0</v>
      </c>
      <c r="I243" s="280"/>
      <c r="J243" s="280"/>
      <c r="K243" s="280"/>
    </row>
    <row r="244" spans="2:11" s="207" customFormat="1" ht="57.65" hidden="1" customHeight="1">
      <c r="B244" s="756">
        <v>41031900</v>
      </c>
      <c r="C244" s="506" t="s">
        <v>10</v>
      </c>
      <c r="D244" s="546">
        <f t="shared" si="13"/>
        <v>0</v>
      </c>
      <c r="E244" s="568"/>
      <c r="F244" s="489"/>
      <c r="G244" s="484"/>
      <c r="H244" s="19">
        <f t="shared" si="12"/>
        <v>0</v>
      </c>
      <c r="I244" s="280"/>
      <c r="J244" s="280"/>
      <c r="K244" s="280"/>
    </row>
    <row r="245" spans="2:11" s="207" customFormat="1" ht="73.400000000000006" hidden="1" customHeight="1">
      <c r="B245" s="756">
        <v>41032200</v>
      </c>
      <c r="C245" s="506" t="s">
        <v>46</v>
      </c>
      <c r="D245" s="507">
        <f t="shared" si="13"/>
        <v>0</v>
      </c>
      <c r="E245" s="483"/>
      <c r="F245" s="569"/>
      <c r="G245" s="569"/>
      <c r="H245" s="19">
        <f t="shared" si="12"/>
        <v>0</v>
      </c>
      <c r="I245" s="280"/>
      <c r="J245" s="280"/>
      <c r="K245" s="280"/>
    </row>
    <row r="246" spans="2:11" s="207" customFormat="1" ht="48.65" hidden="1" customHeight="1">
      <c r="B246" s="757"/>
      <c r="C246" s="550"/>
      <c r="D246" s="551">
        <f t="shared" si="13"/>
        <v>0</v>
      </c>
      <c r="E246" s="420"/>
      <c r="F246" s="570"/>
      <c r="G246" s="571"/>
      <c r="H246" s="19">
        <f t="shared" si="12"/>
        <v>0</v>
      </c>
      <c r="I246" s="280"/>
      <c r="J246" s="280"/>
      <c r="K246" s="280"/>
    </row>
    <row r="247" spans="2:11" s="207" customFormat="1" ht="54" hidden="1" customHeight="1">
      <c r="B247" s="742">
        <v>41032600</v>
      </c>
      <c r="C247" s="549" t="s">
        <v>316</v>
      </c>
      <c r="D247" s="572">
        <f t="shared" si="13"/>
        <v>0</v>
      </c>
      <c r="E247" s="406"/>
      <c r="F247" s="420"/>
      <c r="G247" s="477"/>
      <c r="H247" s="19">
        <f t="shared" si="12"/>
        <v>0</v>
      </c>
      <c r="I247" s="280"/>
      <c r="J247" s="280"/>
      <c r="K247" s="280"/>
    </row>
    <row r="248" spans="2:11" s="207" customFormat="1" ht="51.65" hidden="1" customHeight="1">
      <c r="B248" s="388">
        <v>41033700</v>
      </c>
      <c r="C248" s="550" t="s">
        <v>119</v>
      </c>
      <c r="D248" s="551">
        <f t="shared" si="13"/>
        <v>0</v>
      </c>
      <c r="E248" s="397"/>
      <c r="F248" s="420"/>
      <c r="G248" s="477"/>
      <c r="H248" s="19">
        <f t="shared" si="12"/>
        <v>0</v>
      </c>
      <c r="I248" s="280"/>
      <c r="J248" s="280"/>
      <c r="K248" s="280"/>
    </row>
    <row r="249" spans="2:11" s="207" customFormat="1" ht="51.65" hidden="1" customHeight="1">
      <c r="B249" s="388">
        <v>41034400</v>
      </c>
      <c r="C249" s="552" t="s">
        <v>112</v>
      </c>
      <c r="D249" s="528">
        <f t="shared" si="13"/>
        <v>0</v>
      </c>
      <c r="E249" s="397"/>
      <c r="F249" s="397"/>
      <c r="G249" s="477"/>
      <c r="H249" s="19">
        <f t="shared" si="12"/>
        <v>0</v>
      </c>
      <c r="I249" s="280"/>
      <c r="J249" s="280"/>
      <c r="K249" s="280"/>
    </row>
    <row r="250" spans="2:11" s="207" customFormat="1" ht="44.5" hidden="1" customHeight="1">
      <c r="B250" s="388">
        <v>41034800</v>
      </c>
      <c r="C250" s="527" t="s">
        <v>420</v>
      </c>
      <c r="D250" s="518">
        <f t="shared" si="13"/>
        <v>0</v>
      </c>
      <c r="E250" s="397"/>
      <c r="F250" s="420"/>
      <c r="G250" s="477"/>
      <c r="H250" s="19">
        <f t="shared" si="12"/>
        <v>0</v>
      </c>
      <c r="I250" s="280"/>
      <c r="J250" s="280"/>
      <c r="K250" s="280"/>
    </row>
    <row r="251" spans="2:11" s="207" customFormat="1" ht="51.65" hidden="1" customHeight="1">
      <c r="B251" s="742">
        <v>41031800</v>
      </c>
      <c r="C251" s="564" t="s">
        <v>54</v>
      </c>
      <c r="D251" s="565">
        <f t="shared" si="13"/>
        <v>0</v>
      </c>
      <c r="E251" s="406"/>
      <c r="F251" s="423"/>
      <c r="G251" s="537"/>
      <c r="H251" s="19">
        <f t="shared" si="12"/>
        <v>0</v>
      </c>
      <c r="I251" s="280"/>
      <c r="J251" s="280"/>
      <c r="K251" s="280"/>
    </row>
    <row r="252" spans="2:11" s="207" customFormat="1" ht="33" hidden="1" customHeight="1">
      <c r="B252" s="388">
        <v>41033700</v>
      </c>
      <c r="C252" s="550" t="s">
        <v>55</v>
      </c>
      <c r="D252" s="551">
        <f t="shared" si="13"/>
        <v>0</v>
      </c>
      <c r="E252" s="397"/>
      <c r="F252" s="420"/>
      <c r="G252" s="477"/>
      <c r="H252" s="19">
        <f t="shared" si="12"/>
        <v>0</v>
      </c>
      <c r="I252" s="280"/>
      <c r="J252" s="280"/>
      <c r="K252" s="280"/>
    </row>
    <row r="253" spans="2:11" s="207" customFormat="1" ht="58.75" hidden="1" customHeight="1">
      <c r="B253" s="743">
        <v>41034200</v>
      </c>
      <c r="C253" s="573" t="s">
        <v>56</v>
      </c>
      <c r="D253" s="574">
        <f t="shared" si="13"/>
        <v>0</v>
      </c>
      <c r="E253" s="409"/>
      <c r="F253" s="496"/>
      <c r="G253" s="575"/>
      <c r="H253" s="19">
        <f t="shared" si="12"/>
        <v>0</v>
      </c>
      <c r="I253" s="280"/>
      <c r="J253" s="280"/>
      <c r="K253" s="280"/>
    </row>
    <row r="254" spans="2:11" s="207" customFormat="1" ht="58.5" hidden="1" customHeight="1">
      <c r="B254" s="743">
        <v>41053400</v>
      </c>
      <c r="C254" s="573" t="s">
        <v>326</v>
      </c>
      <c r="D254" s="574">
        <f t="shared" si="13"/>
        <v>0</v>
      </c>
      <c r="E254" s="409"/>
      <c r="F254" s="496"/>
      <c r="G254" s="397">
        <f>+F254</f>
        <v>0</v>
      </c>
      <c r="H254" s="19">
        <f t="shared" si="12"/>
        <v>0</v>
      </c>
      <c r="I254" s="280"/>
      <c r="J254" s="280"/>
      <c r="K254" s="280"/>
    </row>
    <row r="255" spans="2:11" s="207" customFormat="1" ht="58.5" hidden="1" customHeight="1">
      <c r="B255" s="388">
        <v>41035400</v>
      </c>
      <c r="C255" s="552" t="s">
        <v>327</v>
      </c>
      <c r="D255" s="528">
        <f t="shared" si="13"/>
        <v>0</v>
      </c>
      <c r="E255" s="397"/>
      <c r="F255" s="397"/>
      <c r="G255" s="397"/>
      <c r="H255" s="19">
        <f t="shared" si="12"/>
        <v>0</v>
      </c>
      <c r="I255" s="299"/>
      <c r="J255" s="280"/>
      <c r="K255" s="280"/>
    </row>
    <row r="256" spans="2:11" s="207" customFormat="1" ht="139.5" hidden="1" customHeight="1">
      <c r="B256" s="388">
        <v>41035800</v>
      </c>
      <c r="C256" s="515" t="s">
        <v>542</v>
      </c>
      <c r="D256" s="516">
        <f t="shared" si="13"/>
        <v>0</v>
      </c>
      <c r="E256" s="397"/>
      <c r="F256" s="397"/>
      <c r="G256" s="397"/>
      <c r="H256" s="19">
        <f t="shared" si="12"/>
        <v>0</v>
      </c>
      <c r="I256" s="280"/>
      <c r="J256" s="280"/>
      <c r="K256" s="280"/>
    </row>
    <row r="257" spans="2:11" s="207" customFormat="1" ht="49.75" hidden="1" customHeight="1">
      <c r="B257" s="758"/>
      <c r="C257" s="564"/>
      <c r="D257" s="565">
        <f t="shared" si="13"/>
        <v>0</v>
      </c>
      <c r="E257" s="406"/>
      <c r="F257" s="423"/>
      <c r="G257" s="537"/>
      <c r="H257" s="19">
        <f t="shared" si="12"/>
        <v>0</v>
      </c>
      <c r="I257" s="280"/>
      <c r="J257" s="280"/>
      <c r="K257" s="280"/>
    </row>
    <row r="258" spans="2:11" s="207" customFormat="1" ht="49.4" hidden="1" customHeight="1">
      <c r="B258" s="752">
        <v>41037000</v>
      </c>
      <c r="C258" s="576" t="s">
        <v>328</v>
      </c>
      <c r="D258" s="577">
        <f t="shared" si="13"/>
        <v>0</v>
      </c>
      <c r="E258" s="420"/>
      <c r="F258" s="477"/>
      <c r="G258" s="477"/>
      <c r="H258" s="19">
        <f t="shared" si="12"/>
        <v>0</v>
      </c>
      <c r="I258" s="280"/>
      <c r="J258" s="280"/>
      <c r="K258" s="280"/>
    </row>
    <row r="259" spans="2:11" s="207" customFormat="1" ht="50.25" hidden="1" customHeight="1">
      <c r="B259" s="752">
        <v>41036300</v>
      </c>
      <c r="C259" s="578" t="s">
        <v>329</v>
      </c>
      <c r="D259" s="579">
        <f t="shared" si="13"/>
        <v>0</v>
      </c>
      <c r="E259" s="420"/>
      <c r="F259" s="477"/>
      <c r="G259" s="477"/>
      <c r="H259" s="19">
        <f t="shared" si="12"/>
        <v>0</v>
      </c>
      <c r="I259" s="280"/>
      <c r="J259" s="280"/>
      <c r="K259" s="280"/>
    </row>
    <row r="260" spans="2:11" s="207" customFormat="1" ht="108" hidden="1" customHeight="1">
      <c r="B260" s="752">
        <v>41036600</v>
      </c>
      <c r="C260" s="580" t="s">
        <v>330</v>
      </c>
      <c r="D260" s="581">
        <f t="shared" si="13"/>
        <v>0</v>
      </c>
      <c r="E260" s="420"/>
      <c r="F260" s="491"/>
      <c r="G260" s="477"/>
      <c r="H260" s="19">
        <f t="shared" si="12"/>
        <v>0</v>
      </c>
      <c r="I260" s="280"/>
      <c r="J260" s="280"/>
      <c r="K260" s="280"/>
    </row>
    <row r="261" spans="2:11" s="207" customFormat="1" ht="42.65" hidden="1" customHeight="1">
      <c r="B261" s="739">
        <v>41038000</v>
      </c>
      <c r="C261" s="582" t="s">
        <v>331</v>
      </c>
      <c r="D261" s="583">
        <f t="shared" ref="D261:D286" si="14">+E261+F261</f>
        <v>0</v>
      </c>
      <c r="E261" s="584"/>
      <c r="F261" s="476"/>
      <c r="G261" s="476"/>
      <c r="H261" s="19">
        <f t="shared" si="12"/>
        <v>0</v>
      </c>
      <c r="I261" s="280"/>
      <c r="J261" s="280"/>
      <c r="K261" s="280"/>
    </row>
    <row r="262" spans="2:11" s="207" customFormat="1" ht="30" hidden="1" customHeight="1">
      <c r="B262" s="759">
        <v>41032800</v>
      </c>
      <c r="C262" s="585" t="s">
        <v>332</v>
      </c>
      <c r="D262" s="586">
        <f t="shared" si="14"/>
        <v>0</v>
      </c>
      <c r="E262" s="587"/>
      <c r="F262" s="587"/>
      <c r="G262" s="569"/>
      <c r="H262" s="19">
        <f t="shared" si="12"/>
        <v>0</v>
      </c>
      <c r="I262" s="280"/>
      <c r="J262" s="280"/>
      <c r="K262" s="280"/>
    </row>
    <row r="263" spans="2:11" s="207" customFormat="1" ht="68.5" hidden="1" customHeight="1">
      <c r="B263" s="752">
        <v>41037000</v>
      </c>
      <c r="C263" s="588" t="s">
        <v>27</v>
      </c>
      <c r="D263" s="589">
        <f t="shared" si="14"/>
        <v>0</v>
      </c>
      <c r="E263" s="420"/>
      <c r="F263" s="477"/>
      <c r="G263" s="477"/>
      <c r="H263" s="19">
        <f t="shared" si="12"/>
        <v>0</v>
      </c>
      <c r="I263" s="280"/>
      <c r="J263" s="280"/>
      <c r="K263" s="280"/>
    </row>
    <row r="264" spans="2:11" s="207" customFormat="1" ht="46.4" hidden="1" customHeight="1">
      <c r="B264" s="760">
        <v>41034900</v>
      </c>
      <c r="C264" s="471" t="s">
        <v>229</v>
      </c>
      <c r="D264" s="542">
        <f t="shared" si="14"/>
        <v>0</v>
      </c>
      <c r="E264" s="590"/>
      <c r="F264" s="590"/>
      <c r="G264" s="591"/>
      <c r="H264" s="19">
        <f t="shared" si="12"/>
        <v>0</v>
      </c>
      <c r="I264" s="280"/>
      <c r="J264" s="280"/>
      <c r="K264" s="280"/>
    </row>
    <row r="265" spans="2:11" s="207" customFormat="1" ht="61.4" hidden="1" customHeight="1">
      <c r="B265" s="761">
        <v>41036800</v>
      </c>
      <c r="C265" s="461" t="s">
        <v>230</v>
      </c>
      <c r="D265" s="592">
        <f t="shared" si="14"/>
        <v>0</v>
      </c>
      <c r="E265" s="592"/>
      <c r="F265" s="416">
        <f>+F266</f>
        <v>0</v>
      </c>
      <c r="G265" s="416">
        <f>+G266</f>
        <v>0</v>
      </c>
      <c r="H265" s="19">
        <f t="shared" si="12"/>
        <v>0</v>
      </c>
    </row>
    <row r="266" spans="2:11" s="207" customFormat="1" ht="28.4" hidden="1" customHeight="1">
      <c r="B266" s="762">
        <v>41036900</v>
      </c>
      <c r="C266" s="506" t="s">
        <v>23</v>
      </c>
      <c r="D266" s="546">
        <f t="shared" si="14"/>
        <v>0</v>
      </c>
      <c r="E266" s="546"/>
      <c r="F266" s="483"/>
      <c r="G266" s="483"/>
      <c r="H266" s="19">
        <f t="shared" si="12"/>
        <v>0</v>
      </c>
    </row>
    <row r="267" spans="2:11" s="207" customFormat="1" ht="46.4" hidden="1" customHeight="1">
      <c r="B267" s="763"/>
      <c r="C267" s="593"/>
      <c r="D267" s="594">
        <f t="shared" si="14"/>
        <v>0</v>
      </c>
      <c r="E267" s="595"/>
      <c r="F267" s="596"/>
      <c r="G267" s="596"/>
      <c r="H267" s="19">
        <f t="shared" si="12"/>
        <v>0</v>
      </c>
    </row>
    <row r="268" spans="2:11" s="207" customFormat="1" ht="71.150000000000006" hidden="1" customHeight="1">
      <c r="B268" s="764"/>
      <c r="C268" s="597"/>
      <c r="D268" s="598">
        <f t="shared" si="14"/>
        <v>0</v>
      </c>
      <c r="E268" s="599"/>
      <c r="F268" s="599"/>
      <c r="G268" s="600"/>
      <c r="H268" s="19">
        <f t="shared" ref="H268:H333" si="15">+D268</f>
        <v>0</v>
      </c>
    </row>
    <row r="269" spans="2:11" s="207" customFormat="1" ht="45.65" hidden="1" customHeight="1">
      <c r="B269" s="765">
        <v>41033200</v>
      </c>
      <c r="C269" s="601" t="s">
        <v>24</v>
      </c>
      <c r="D269" s="602">
        <f t="shared" si="14"/>
        <v>0</v>
      </c>
      <c r="E269" s="603"/>
      <c r="F269" s="604"/>
      <c r="G269" s="604"/>
      <c r="H269" s="19">
        <f t="shared" si="15"/>
        <v>0</v>
      </c>
    </row>
    <row r="270" spans="2:11" s="207" customFormat="1" ht="28.4" hidden="1" customHeight="1">
      <c r="B270" s="764"/>
      <c r="C270" s="605"/>
      <c r="D270" s="606">
        <f t="shared" si="14"/>
        <v>0</v>
      </c>
      <c r="E270" s="599"/>
      <c r="F270" s="600"/>
      <c r="G270" s="600"/>
      <c r="H270" s="19">
        <f t="shared" si="15"/>
        <v>0</v>
      </c>
    </row>
    <row r="271" spans="2:11" s="2" customFormat="1" ht="45.65" hidden="1" customHeight="1">
      <c r="B271" s="766">
        <v>41037800</v>
      </c>
      <c r="C271" s="607" t="s">
        <v>25</v>
      </c>
      <c r="D271" s="608">
        <f t="shared" si="14"/>
        <v>0</v>
      </c>
      <c r="E271" s="609"/>
      <c r="F271" s="610"/>
      <c r="G271" s="610"/>
      <c r="H271" s="19">
        <f t="shared" si="15"/>
        <v>0</v>
      </c>
      <c r="I271" s="2">
        <v>1</v>
      </c>
    </row>
    <row r="272" spans="2:11" s="2" customFormat="1" ht="45.65" hidden="1" customHeight="1">
      <c r="B272" s="388">
        <v>41037200</v>
      </c>
      <c r="C272" s="552" t="s">
        <v>26</v>
      </c>
      <c r="D272" s="516">
        <f t="shared" si="14"/>
        <v>0</v>
      </c>
      <c r="E272" s="397"/>
      <c r="F272" s="397"/>
      <c r="G272" s="397"/>
      <c r="H272" s="19">
        <f t="shared" si="15"/>
        <v>0</v>
      </c>
    </row>
    <row r="273" spans="2:11" s="2" customFormat="1" ht="63.75" hidden="1" customHeight="1">
      <c r="B273" s="388">
        <v>41037300</v>
      </c>
      <c r="C273" s="552" t="s">
        <v>204</v>
      </c>
      <c r="D273" s="516">
        <f t="shared" si="14"/>
        <v>0</v>
      </c>
      <c r="E273" s="397"/>
      <c r="F273" s="397"/>
      <c r="G273" s="397"/>
      <c r="H273" s="19">
        <f t="shared" si="15"/>
        <v>0</v>
      </c>
      <c r="I273" s="307"/>
    </row>
    <row r="274" spans="2:11" s="2" customFormat="1" ht="36" customHeight="1">
      <c r="B274" s="738">
        <v>41050000</v>
      </c>
      <c r="C274" s="611" t="s">
        <v>205</v>
      </c>
      <c r="D274" s="556">
        <f>+E274+F274</f>
        <v>2500000</v>
      </c>
      <c r="E274" s="612">
        <f>E279+E276+E280+E277+E275+E281</f>
        <v>1000000</v>
      </c>
      <c r="F274" s="612">
        <f>F279+F276+F280+F277+F275+F281+F278</f>
        <v>1500000</v>
      </c>
      <c r="G274" s="612">
        <f>G279+G276+G280+G277+G275+G281+G278</f>
        <v>1500000</v>
      </c>
      <c r="H274" s="180">
        <f t="shared" si="15"/>
        <v>2500000</v>
      </c>
      <c r="I274" s="182"/>
    </row>
    <row r="275" spans="2:11" s="2" customFormat="1" ht="45" hidden="1" customHeight="1">
      <c r="B275" s="388">
        <v>41051600</v>
      </c>
      <c r="C275" s="550" t="s">
        <v>206</v>
      </c>
      <c r="D275" s="557">
        <f t="shared" si="14"/>
        <v>0</v>
      </c>
      <c r="E275" s="501"/>
      <c r="F275" s="397"/>
      <c r="G275" s="397">
        <f>+F275</f>
        <v>0</v>
      </c>
      <c r="H275" s="19">
        <f t="shared" si="15"/>
        <v>0</v>
      </c>
    </row>
    <row r="276" spans="2:11" s="2" customFormat="1" ht="53.25" hidden="1" customHeight="1">
      <c r="B276" s="388">
        <v>41053300</v>
      </c>
      <c r="C276" s="550" t="s">
        <v>275</v>
      </c>
      <c r="D276" s="557">
        <f t="shared" si="14"/>
        <v>0</v>
      </c>
      <c r="E276" s="420"/>
      <c r="F276" s="557"/>
      <c r="G276" s="557">
        <f>+F276</f>
        <v>0</v>
      </c>
      <c r="H276" s="180">
        <f t="shared" si="15"/>
        <v>0</v>
      </c>
    </row>
    <row r="277" spans="2:11" s="2" customFormat="1" ht="41.25" customHeight="1">
      <c r="B277" s="388">
        <v>41053400</v>
      </c>
      <c r="C277" s="550" t="s">
        <v>93</v>
      </c>
      <c r="D277" s="613">
        <f t="shared" si="14"/>
        <v>1000000</v>
      </c>
      <c r="E277" s="477"/>
      <c r="F277" s="613">
        <v>1000000</v>
      </c>
      <c r="G277" s="613">
        <f>1000000</f>
        <v>1000000</v>
      </c>
      <c r="H277" s="180">
        <f t="shared" si="15"/>
        <v>1000000</v>
      </c>
      <c r="I277" s="182"/>
    </row>
    <row r="278" spans="2:11" s="2" customFormat="1" ht="41.25" customHeight="1">
      <c r="B278" s="388">
        <v>41053700</v>
      </c>
      <c r="C278" s="550" t="s">
        <v>223</v>
      </c>
      <c r="D278" s="613">
        <f t="shared" si="14"/>
        <v>500000</v>
      </c>
      <c r="E278" s="477"/>
      <c r="F278" s="613">
        <v>500000</v>
      </c>
      <c r="G278" s="613">
        <v>500000</v>
      </c>
      <c r="H278" s="180"/>
      <c r="I278" s="182"/>
    </row>
    <row r="279" spans="2:11" s="2" customFormat="1" ht="22.5" customHeight="1">
      <c r="B279" s="388">
        <v>41053900</v>
      </c>
      <c r="C279" s="550" t="s">
        <v>88</v>
      </c>
      <c r="D279" s="613">
        <f>+E279+F279</f>
        <v>1000000</v>
      </c>
      <c r="E279" s="477">
        <f>1000000</f>
        <v>1000000</v>
      </c>
      <c r="F279" s="613"/>
      <c r="G279" s="613"/>
      <c r="H279" s="180">
        <f t="shared" si="15"/>
        <v>1000000</v>
      </c>
      <c r="I279" s="182"/>
      <c r="J279" s="5"/>
      <c r="K279" s="5"/>
    </row>
    <row r="280" spans="2:11" s="2" customFormat="1" ht="66" hidden="1" customHeight="1">
      <c r="B280" s="494">
        <v>41054100</v>
      </c>
      <c r="C280" s="550" t="s">
        <v>207</v>
      </c>
      <c r="D280" s="614">
        <f t="shared" si="14"/>
        <v>0</v>
      </c>
      <c r="E280" s="615"/>
      <c r="F280" s="616"/>
      <c r="G280" s="616"/>
      <c r="H280" s="19">
        <f t="shared" si="15"/>
        <v>0</v>
      </c>
      <c r="I280" s="26"/>
      <c r="J280" s="308">
        <f>+E286-546172</f>
        <v>453828</v>
      </c>
      <c r="K280" s="26"/>
    </row>
    <row r="281" spans="2:11" s="2" customFormat="1" ht="66" hidden="1" customHeight="1">
      <c r="B281" s="494">
        <v>41058600</v>
      </c>
      <c r="C281" s="550" t="s">
        <v>40</v>
      </c>
      <c r="D281" s="617">
        <f>+E281+F281</f>
        <v>0</v>
      </c>
      <c r="E281" s="618"/>
      <c r="F281" s="619"/>
      <c r="G281" s="619"/>
      <c r="H281" s="180">
        <f>+D281</f>
        <v>0</v>
      </c>
      <c r="I281" s="182"/>
      <c r="J281" s="308"/>
      <c r="K281" s="26"/>
    </row>
    <row r="282" spans="2:11" s="2" customFormat="1" ht="42" hidden="1" customHeight="1">
      <c r="B282" s="485"/>
      <c r="C282" s="620" t="s">
        <v>208</v>
      </c>
      <c r="D282" s="621">
        <f t="shared" si="14"/>
        <v>0</v>
      </c>
      <c r="E282" s="622"/>
      <c r="F282" s="616"/>
      <c r="G282" s="616"/>
      <c r="H282" s="19">
        <f t="shared" si="15"/>
        <v>0</v>
      </c>
      <c r="I282" s="26"/>
      <c r="J282" s="308"/>
      <c r="K282" s="26"/>
    </row>
    <row r="283" spans="2:11" s="2" customFormat="1" ht="31.5" hidden="1" customHeight="1">
      <c r="B283" s="623">
        <v>43010000</v>
      </c>
      <c r="C283" s="624" t="s">
        <v>209</v>
      </c>
      <c r="D283" s="625">
        <f t="shared" si="14"/>
        <v>0</v>
      </c>
      <c r="E283" s="626"/>
      <c r="F283" s="627"/>
      <c r="G283" s="627">
        <f>+F283</f>
        <v>0</v>
      </c>
      <c r="H283" s="19">
        <f t="shared" si="15"/>
        <v>0</v>
      </c>
      <c r="I283" s="26"/>
      <c r="J283" s="308"/>
      <c r="K283" s="26"/>
    </row>
    <row r="284" spans="2:11" s="2" customFormat="1" ht="59.5" hidden="1" customHeight="1">
      <c r="B284" s="394"/>
      <c r="C284" s="628" t="s">
        <v>210</v>
      </c>
      <c r="D284" s="629">
        <f t="shared" si="14"/>
        <v>0</v>
      </c>
      <c r="E284" s="630"/>
      <c r="F284" s="631"/>
      <c r="G284" s="631"/>
      <c r="H284" s="19">
        <f t="shared" si="15"/>
        <v>0</v>
      </c>
      <c r="I284" s="26"/>
      <c r="J284" s="308"/>
      <c r="K284" s="26"/>
    </row>
    <row r="285" spans="2:11" s="2" customFormat="1" ht="59.25" hidden="1" customHeight="1">
      <c r="B285" s="394"/>
      <c r="C285" s="628" t="s">
        <v>13</v>
      </c>
      <c r="D285" s="629">
        <f t="shared" si="14"/>
        <v>0</v>
      </c>
      <c r="E285" s="630"/>
      <c r="F285" s="631"/>
      <c r="G285" s="631"/>
      <c r="H285" s="19">
        <f t="shared" si="15"/>
        <v>0</v>
      </c>
      <c r="I285" s="26"/>
      <c r="J285" s="308"/>
      <c r="K285" s="26"/>
    </row>
    <row r="286" spans="2:11" ht="20.25" hidden="1" customHeight="1">
      <c r="B286" s="632"/>
      <c r="C286" s="633" t="s">
        <v>14</v>
      </c>
      <c r="D286" s="391">
        <f t="shared" si="14"/>
        <v>2500000</v>
      </c>
      <c r="E286" s="391">
        <f>+E179+E180</f>
        <v>1000000</v>
      </c>
      <c r="F286" s="391">
        <f>+F179+F180</f>
        <v>1500000</v>
      </c>
      <c r="G286" s="391">
        <f>+G179+G180</f>
        <v>1500000</v>
      </c>
      <c r="H286" s="180">
        <f t="shared" si="15"/>
        <v>2500000</v>
      </c>
      <c r="I286" s="180"/>
    </row>
    <row r="287" spans="2:11" s="207" customFormat="1" ht="22.4" hidden="1" customHeight="1">
      <c r="B287" s="634"/>
      <c r="C287" s="634"/>
      <c r="D287" s="634"/>
      <c r="E287" s="635"/>
      <c r="F287" s="635"/>
      <c r="G287" s="635"/>
      <c r="H287" s="19">
        <f t="shared" si="15"/>
        <v>0</v>
      </c>
    </row>
    <row r="288" spans="2:11" s="2" customFormat="1" ht="19.399999999999999" hidden="1" customHeight="1">
      <c r="B288" s="309"/>
      <c r="C288" s="636" t="s">
        <v>291</v>
      </c>
      <c r="D288" s="636"/>
      <c r="E288" s="310"/>
      <c r="F288" s="310"/>
      <c r="G288" s="637" t="s">
        <v>15</v>
      </c>
      <c r="H288" s="19">
        <f t="shared" si="15"/>
        <v>0</v>
      </c>
    </row>
    <row r="289" spans="2:9" s="2" customFormat="1" ht="22.4" hidden="1" customHeight="1">
      <c r="B289" s="309"/>
      <c r="C289" s="13" t="s">
        <v>16</v>
      </c>
      <c r="D289" s="13"/>
      <c r="E289" s="310"/>
      <c r="F289" s="310"/>
      <c r="G289" s="310"/>
      <c r="H289" s="19">
        <f t="shared" si="15"/>
        <v>0</v>
      </c>
    </row>
    <row r="290" spans="2:9" s="2" customFormat="1" ht="26.5" hidden="1" customHeight="1">
      <c r="B290" s="309"/>
      <c r="C290" s="13"/>
      <c r="D290" s="13"/>
      <c r="E290" s="638"/>
      <c r="F290" s="638"/>
      <c r="G290" s="638"/>
      <c r="H290" s="19">
        <f t="shared" si="15"/>
        <v>0</v>
      </c>
    </row>
    <row r="291" spans="2:9" ht="18" hidden="1">
      <c r="B291" s="639"/>
      <c r="C291" s="640" t="s">
        <v>17</v>
      </c>
      <c r="D291" s="641"/>
      <c r="E291" s="642"/>
      <c r="F291" s="642"/>
      <c r="G291" s="642"/>
      <c r="H291" s="19">
        <f t="shared" si="15"/>
        <v>0</v>
      </c>
    </row>
    <row r="292" spans="2:9" ht="17.5" hidden="1">
      <c r="B292" s="643">
        <v>200000</v>
      </c>
      <c r="C292" s="644" t="s">
        <v>362</v>
      </c>
      <c r="D292" s="644"/>
      <c r="E292" s="645">
        <f>(E293+E297+SUM(E304+E322+E323)+SUM(E327+E330+E334+E337))</f>
        <v>0</v>
      </c>
      <c r="F292" s="645">
        <f>(F293+F297+SUM(F304+F322+F323)+SUM(F327+F330+F334+F337))</f>
        <v>0</v>
      </c>
      <c r="G292" s="645">
        <f>(G293+G297+SUM(G304+G322+G323)+SUM(G327+G330+G334+G337))</f>
        <v>0</v>
      </c>
      <c r="H292" s="19">
        <f t="shared" si="15"/>
        <v>0</v>
      </c>
      <c r="I292" s="101" t="e">
        <f>+#REF!+'[7]видатки_затв '!C445</f>
        <v>#REF!</v>
      </c>
    </row>
    <row r="293" spans="2:9" s="2" customFormat="1" ht="18" hidden="1">
      <c r="B293" s="646">
        <v>201000</v>
      </c>
      <c r="C293" s="647" t="s">
        <v>191</v>
      </c>
      <c r="D293" s="647"/>
      <c r="E293" s="648">
        <f>E294</f>
        <v>0</v>
      </c>
      <c r="F293" s="648">
        <f>F294</f>
        <v>0</v>
      </c>
      <c r="G293" s="648">
        <f>G294</f>
        <v>0</v>
      </c>
      <c r="H293" s="19">
        <f t="shared" si="15"/>
        <v>0</v>
      </c>
    </row>
    <row r="294" spans="2:9" s="2" customFormat="1" ht="18" hidden="1">
      <c r="B294" s="649">
        <v>201100</v>
      </c>
      <c r="C294" s="650" t="s">
        <v>228</v>
      </c>
      <c r="D294" s="650"/>
      <c r="E294" s="651">
        <f>E295-E296</f>
        <v>0</v>
      </c>
      <c r="F294" s="651">
        <f>F295-F296</f>
        <v>0</v>
      </c>
      <c r="G294" s="651">
        <f>G295-G296</f>
        <v>0</v>
      </c>
      <c r="H294" s="19">
        <f t="shared" si="15"/>
        <v>0</v>
      </c>
    </row>
    <row r="295" spans="2:9" s="2" customFormat="1" ht="18" hidden="1">
      <c r="B295" s="652">
        <v>201110</v>
      </c>
      <c r="C295" s="653" t="s">
        <v>192</v>
      </c>
      <c r="D295" s="653"/>
      <c r="E295" s="654"/>
      <c r="F295" s="654"/>
      <c r="G295" s="654"/>
      <c r="H295" s="19">
        <f t="shared" si="15"/>
        <v>0</v>
      </c>
    </row>
    <row r="296" spans="2:9" s="2" customFormat="1" ht="18" hidden="1">
      <c r="B296" s="655">
        <v>201120</v>
      </c>
      <c r="C296" s="653" t="s">
        <v>193</v>
      </c>
      <c r="D296" s="653"/>
      <c r="E296" s="654"/>
      <c r="F296" s="654"/>
      <c r="G296" s="654"/>
      <c r="H296" s="19">
        <f t="shared" si="15"/>
        <v>0</v>
      </c>
    </row>
    <row r="297" spans="2:9" s="2" customFormat="1" ht="18" hidden="1">
      <c r="B297" s="649">
        <v>202000</v>
      </c>
      <c r="C297" s="656" t="s">
        <v>298</v>
      </c>
      <c r="D297" s="656"/>
      <c r="E297" s="651">
        <f>E298+E301</f>
        <v>0</v>
      </c>
      <c r="F297" s="651">
        <f>F298+F301</f>
        <v>0</v>
      </c>
      <c r="G297" s="651">
        <f>G298+G301</f>
        <v>0</v>
      </c>
      <c r="H297" s="19">
        <f t="shared" si="15"/>
        <v>0</v>
      </c>
    </row>
    <row r="298" spans="2:9" s="2" customFormat="1" ht="36" hidden="1">
      <c r="B298" s="657">
        <v>202100</v>
      </c>
      <c r="C298" s="658" t="s">
        <v>296</v>
      </c>
      <c r="D298" s="658"/>
      <c r="E298" s="654">
        <f>E299-E300</f>
        <v>0</v>
      </c>
      <c r="F298" s="654">
        <f>F299-F300</f>
        <v>0</v>
      </c>
      <c r="G298" s="654">
        <f>G299-G300</f>
        <v>0</v>
      </c>
      <c r="H298" s="19">
        <f t="shared" si="15"/>
        <v>0</v>
      </c>
    </row>
    <row r="299" spans="2:9" s="2" customFormat="1" ht="18" hidden="1">
      <c r="B299" s="655">
        <v>202110</v>
      </c>
      <c r="C299" s="653" t="s">
        <v>192</v>
      </c>
      <c r="D299" s="653"/>
      <c r="E299" s="654"/>
      <c r="F299" s="654"/>
      <c r="G299" s="654"/>
      <c r="H299" s="19">
        <f t="shared" si="15"/>
        <v>0</v>
      </c>
    </row>
    <row r="300" spans="2:9" s="2" customFormat="1" ht="18" hidden="1">
      <c r="B300" s="655">
        <v>202120</v>
      </c>
      <c r="C300" s="653" t="s">
        <v>193</v>
      </c>
      <c r="D300" s="653"/>
      <c r="E300" s="654"/>
      <c r="F300" s="654"/>
      <c r="G300" s="654"/>
      <c r="H300" s="19">
        <f t="shared" si="15"/>
        <v>0</v>
      </c>
    </row>
    <row r="301" spans="2:9" s="2" customFormat="1" ht="18" hidden="1">
      <c r="B301" s="649">
        <v>202200</v>
      </c>
      <c r="C301" s="650" t="s">
        <v>297</v>
      </c>
      <c r="D301" s="650"/>
      <c r="E301" s="659">
        <f>E302-E303</f>
        <v>0</v>
      </c>
      <c r="F301" s="659">
        <f>F302-F303</f>
        <v>0</v>
      </c>
      <c r="G301" s="659">
        <f>G302-G303</f>
        <v>0</v>
      </c>
      <c r="H301" s="19">
        <f t="shared" si="15"/>
        <v>0</v>
      </c>
    </row>
    <row r="302" spans="2:9" s="2" customFormat="1" ht="18" hidden="1">
      <c r="B302" s="652">
        <v>202210</v>
      </c>
      <c r="C302" s="653" t="s">
        <v>192</v>
      </c>
      <c r="D302" s="653"/>
      <c r="E302" s="660"/>
      <c r="F302" s="660"/>
      <c r="G302" s="660"/>
      <c r="H302" s="19">
        <f t="shared" si="15"/>
        <v>0</v>
      </c>
    </row>
    <row r="303" spans="2:9" s="2" customFormat="1" ht="18" hidden="1">
      <c r="B303" s="655">
        <v>202220</v>
      </c>
      <c r="C303" s="653" t="s">
        <v>193</v>
      </c>
      <c r="D303" s="653"/>
      <c r="E303" s="660"/>
      <c r="F303" s="660"/>
      <c r="G303" s="660"/>
      <c r="H303" s="19">
        <f t="shared" si="15"/>
        <v>0</v>
      </c>
    </row>
    <row r="304" spans="2:9" s="2" customFormat="1" ht="18" hidden="1">
      <c r="B304" s="649">
        <v>203000</v>
      </c>
      <c r="C304" s="656" t="s">
        <v>322</v>
      </c>
      <c r="D304" s="656"/>
      <c r="E304" s="659">
        <f>E305+E309+E313+E316+E319</f>
        <v>0</v>
      </c>
      <c r="F304" s="659">
        <f>F305+F309+F313+F316+F319</f>
        <v>0</v>
      </c>
      <c r="G304" s="659">
        <f>G305+G309+G313+G316+G319</f>
        <v>0</v>
      </c>
      <c r="H304" s="19">
        <f t="shared" si="15"/>
        <v>0</v>
      </c>
    </row>
    <row r="305" spans="2:11" s="2" customFormat="1" ht="18" hidden="1">
      <c r="B305" s="657">
        <v>203100</v>
      </c>
      <c r="C305" s="658" t="s">
        <v>323</v>
      </c>
      <c r="D305" s="658"/>
      <c r="E305" s="660">
        <f>E306-E307+E308</f>
        <v>0</v>
      </c>
      <c r="F305" s="660">
        <f>F306-F307+F308</f>
        <v>0</v>
      </c>
      <c r="G305" s="660">
        <f>G306-G307+G308</f>
        <v>0</v>
      </c>
      <c r="H305" s="19">
        <f t="shared" si="15"/>
        <v>0</v>
      </c>
      <c r="I305" s="5"/>
      <c r="K305" s="5"/>
    </row>
    <row r="306" spans="2:11" ht="18" hidden="1">
      <c r="B306" s="655">
        <v>203110</v>
      </c>
      <c r="C306" s="653" t="s">
        <v>192</v>
      </c>
      <c r="D306" s="653"/>
      <c r="E306" s="660"/>
      <c r="F306" s="660"/>
      <c r="G306" s="660"/>
      <c r="H306" s="19">
        <f t="shared" si="15"/>
        <v>0</v>
      </c>
      <c r="I306" s="18"/>
      <c r="J306" s="19"/>
      <c r="K306" s="18"/>
    </row>
    <row r="307" spans="2:11" ht="18" hidden="1">
      <c r="B307" s="655">
        <v>203120</v>
      </c>
      <c r="C307" s="653" t="s">
        <v>193</v>
      </c>
      <c r="D307" s="653"/>
      <c r="E307" s="660"/>
      <c r="F307" s="660"/>
      <c r="G307" s="660"/>
      <c r="H307" s="19">
        <f t="shared" si="15"/>
        <v>0</v>
      </c>
      <c r="I307" s="18"/>
      <c r="J307" s="19"/>
      <c r="K307" s="18"/>
    </row>
    <row r="308" spans="2:11" s="2" customFormat="1" ht="36" hidden="1">
      <c r="B308" s="655">
        <v>203130</v>
      </c>
      <c r="C308" s="653" t="s">
        <v>463</v>
      </c>
      <c r="D308" s="653"/>
      <c r="E308" s="660"/>
      <c r="F308" s="660"/>
      <c r="G308" s="660"/>
      <c r="H308" s="19">
        <f t="shared" si="15"/>
        <v>0</v>
      </c>
    </row>
    <row r="309" spans="2:11" s="2" customFormat="1" ht="18" hidden="1">
      <c r="B309" s="649">
        <v>203200</v>
      </c>
      <c r="C309" s="650" t="s">
        <v>325</v>
      </c>
      <c r="D309" s="650"/>
      <c r="E309" s="659">
        <f>E310-E311+E312</f>
        <v>0</v>
      </c>
      <c r="F309" s="659">
        <f>F310-F311+F312</f>
        <v>0</v>
      </c>
      <c r="G309" s="659">
        <f>G310-G311+G312</f>
        <v>0</v>
      </c>
      <c r="H309" s="19">
        <f t="shared" si="15"/>
        <v>0</v>
      </c>
    </row>
    <row r="310" spans="2:11" s="2" customFormat="1" ht="18" hidden="1">
      <c r="B310" s="652">
        <v>203210</v>
      </c>
      <c r="C310" s="653" t="s">
        <v>192</v>
      </c>
      <c r="D310" s="653"/>
      <c r="E310" s="660"/>
      <c r="F310" s="660"/>
      <c r="G310" s="660"/>
      <c r="H310" s="19">
        <f t="shared" si="15"/>
        <v>0</v>
      </c>
    </row>
    <row r="311" spans="2:11" ht="18" hidden="1">
      <c r="B311" s="655">
        <v>203220</v>
      </c>
      <c r="C311" s="653" t="s">
        <v>193</v>
      </c>
      <c r="D311" s="653"/>
      <c r="E311" s="660"/>
      <c r="F311" s="660"/>
      <c r="G311" s="660"/>
      <c r="H311" s="19">
        <f t="shared" si="15"/>
        <v>0</v>
      </c>
    </row>
    <row r="312" spans="2:11" ht="54" hidden="1">
      <c r="B312" s="655">
        <v>203230</v>
      </c>
      <c r="C312" s="653" t="s">
        <v>438</v>
      </c>
      <c r="D312" s="653"/>
      <c r="E312" s="660"/>
      <c r="F312" s="660"/>
      <c r="G312" s="660"/>
      <c r="H312" s="19">
        <f t="shared" si="15"/>
        <v>0</v>
      </c>
    </row>
    <row r="313" spans="2:11" ht="18" hidden="1">
      <c r="B313" s="649">
        <v>203300</v>
      </c>
      <c r="C313" s="650" t="s">
        <v>534</v>
      </c>
      <c r="D313" s="650"/>
      <c r="E313" s="659">
        <f>E314-E315</f>
        <v>0</v>
      </c>
      <c r="F313" s="659">
        <f>F314-F315</f>
        <v>0</v>
      </c>
      <c r="G313" s="659">
        <f>G314-G315</f>
        <v>0</v>
      </c>
      <c r="H313" s="19">
        <f t="shared" si="15"/>
        <v>0</v>
      </c>
    </row>
    <row r="314" spans="2:11" s="2" customFormat="1" ht="18" hidden="1">
      <c r="B314" s="652">
        <v>203310</v>
      </c>
      <c r="C314" s="653" t="s">
        <v>192</v>
      </c>
      <c r="D314" s="653"/>
      <c r="E314" s="660"/>
      <c r="F314" s="660"/>
      <c r="G314" s="660"/>
      <c r="H314" s="19">
        <f t="shared" si="15"/>
        <v>0</v>
      </c>
    </row>
    <row r="315" spans="2:11" s="2" customFormat="1" ht="18" hidden="1">
      <c r="B315" s="655">
        <v>203320</v>
      </c>
      <c r="C315" s="653" t="s">
        <v>193</v>
      </c>
      <c r="D315" s="653"/>
      <c r="E315" s="660"/>
      <c r="F315" s="660"/>
      <c r="G315" s="660"/>
      <c r="H315" s="19">
        <f t="shared" si="15"/>
        <v>0</v>
      </c>
    </row>
    <row r="316" spans="2:11" s="2" customFormat="1" ht="36" hidden="1">
      <c r="B316" s="649">
        <v>203400</v>
      </c>
      <c r="C316" s="650" t="s">
        <v>147</v>
      </c>
      <c r="D316" s="650"/>
      <c r="E316" s="659">
        <f>E317-E318</f>
        <v>0</v>
      </c>
      <c r="F316" s="659">
        <f>F317-F318</f>
        <v>0</v>
      </c>
      <c r="G316" s="659">
        <f>G317-G318</f>
        <v>0</v>
      </c>
      <c r="H316" s="19">
        <f t="shared" si="15"/>
        <v>0</v>
      </c>
    </row>
    <row r="317" spans="2:11" s="2" customFormat="1" ht="18" hidden="1">
      <c r="B317" s="652">
        <v>203410</v>
      </c>
      <c r="C317" s="653" t="s">
        <v>347</v>
      </c>
      <c r="D317" s="653"/>
      <c r="E317" s="660"/>
      <c r="F317" s="660"/>
      <c r="G317" s="660"/>
      <c r="H317" s="19">
        <f t="shared" si="15"/>
        <v>0</v>
      </c>
    </row>
    <row r="318" spans="2:11" s="2" customFormat="1" ht="18" hidden="1">
      <c r="B318" s="655">
        <v>203420</v>
      </c>
      <c r="C318" s="653" t="s">
        <v>348</v>
      </c>
      <c r="D318" s="653"/>
      <c r="E318" s="660"/>
      <c r="F318" s="660"/>
      <c r="G318" s="660"/>
      <c r="H318" s="19">
        <f t="shared" si="15"/>
        <v>0</v>
      </c>
    </row>
    <row r="319" spans="2:11" s="2" customFormat="1" ht="18" hidden="1">
      <c r="B319" s="649">
        <v>203500</v>
      </c>
      <c r="C319" s="650" t="s">
        <v>322</v>
      </c>
      <c r="D319" s="650"/>
      <c r="E319" s="659">
        <f>E320-E321</f>
        <v>0</v>
      </c>
      <c r="F319" s="659">
        <f>F320-F321</f>
        <v>0</v>
      </c>
      <c r="G319" s="659">
        <f>G320-G321</f>
        <v>0</v>
      </c>
      <c r="H319" s="19">
        <f t="shared" si="15"/>
        <v>0</v>
      </c>
    </row>
    <row r="320" spans="2:11" s="2" customFormat="1" ht="18" hidden="1">
      <c r="B320" s="652">
        <v>203510</v>
      </c>
      <c r="C320" s="653" t="s">
        <v>192</v>
      </c>
      <c r="D320" s="653"/>
      <c r="E320" s="660"/>
      <c r="F320" s="660"/>
      <c r="G320" s="660"/>
      <c r="H320" s="19">
        <f t="shared" si="15"/>
        <v>0</v>
      </c>
    </row>
    <row r="321" spans="1:18" s="2" customFormat="1" ht="18" hidden="1">
      <c r="B321" s="655">
        <v>203520</v>
      </c>
      <c r="C321" s="653" t="s">
        <v>193</v>
      </c>
      <c r="D321" s="653"/>
      <c r="E321" s="660"/>
      <c r="F321" s="660"/>
      <c r="G321" s="660"/>
      <c r="H321" s="19">
        <f t="shared" si="15"/>
        <v>0</v>
      </c>
    </row>
    <row r="322" spans="1:18" s="2" customFormat="1" ht="18" hidden="1">
      <c r="B322" s="649">
        <v>204000</v>
      </c>
      <c r="C322" s="656" t="s">
        <v>57</v>
      </c>
      <c r="D322" s="656"/>
      <c r="E322" s="659"/>
      <c r="F322" s="659"/>
      <c r="G322" s="659"/>
      <c r="H322" s="19">
        <f t="shared" si="15"/>
        <v>0</v>
      </c>
    </row>
    <row r="323" spans="1:18" s="2" customFormat="1" ht="35" hidden="1">
      <c r="B323" s="657">
        <v>205000</v>
      </c>
      <c r="C323" s="661" t="s">
        <v>288</v>
      </c>
      <c r="D323" s="661"/>
      <c r="E323" s="662">
        <f>E324-E325+E326</f>
        <v>0</v>
      </c>
      <c r="F323" s="662">
        <f>F324-F325+F326</f>
        <v>0</v>
      </c>
      <c r="G323" s="662">
        <f>G324-G325+G326</f>
        <v>0</v>
      </c>
      <c r="H323" s="19">
        <f t="shared" si="15"/>
        <v>0</v>
      </c>
    </row>
    <row r="324" spans="1:18" s="2" customFormat="1" ht="16.399999999999999" hidden="1" customHeight="1">
      <c r="B324" s="655">
        <v>205100</v>
      </c>
      <c r="C324" s="658" t="s">
        <v>289</v>
      </c>
      <c r="D324" s="658"/>
      <c r="E324" s="663"/>
      <c r="F324" s="663"/>
      <c r="G324" s="663"/>
      <c r="H324" s="19">
        <f t="shared" si="15"/>
        <v>0</v>
      </c>
    </row>
    <row r="325" spans="1:18" s="2" customFormat="1" ht="17.5" hidden="1" customHeight="1">
      <c r="B325" s="655">
        <v>205200</v>
      </c>
      <c r="C325" s="658" t="s">
        <v>189</v>
      </c>
      <c r="D325" s="658"/>
      <c r="E325" s="663"/>
      <c r="F325" s="663"/>
      <c r="G325" s="663"/>
      <c r="H325" s="19">
        <f t="shared" si="15"/>
        <v>0</v>
      </c>
    </row>
    <row r="326" spans="1:18" s="2" customFormat="1" ht="18" hidden="1">
      <c r="B326" s="655">
        <v>205300</v>
      </c>
      <c r="C326" s="653" t="s">
        <v>190</v>
      </c>
      <c r="D326" s="653"/>
      <c r="E326" s="660"/>
      <c r="F326" s="660"/>
      <c r="G326" s="660"/>
      <c r="H326" s="19">
        <f t="shared" si="15"/>
        <v>0</v>
      </c>
    </row>
    <row r="327" spans="1:18" s="2" customFormat="1" ht="35" hidden="1">
      <c r="B327" s="649">
        <v>206000</v>
      </c>
      <c r="C327" s="656" t="s">
        <v>335</v>
      </c>
      <c r="D327" s="656"/>
      <c r="E327" s="659">
        <f>E328-E329</f>
        <v>0</v>
      </c>
      <c r="F327" s="659">
        <f>F328-F329</f>
        <v>0</v>
      </c>
      <c r="G327" s="659">
        <f>G328-G329</f>
        <v>0</v>
      </c>
      <c r="H327" s="19">
        <f t="shared" si="15"/>
        <v>0</v>
      </c>
    </row>
    <row r="328" spans="1:18" s="2" customFormat="1" ht="36" hidden="1">
      <c r="B328" s="652">
        <v>206100</v>
      </c>
      <c r="C328" s="650" t="s">
        <v>337</v>
      </c>
      <c r="D328" s="650"/>
      <c r="E328" s="659"/>
      <c r="F328" s="659"/>
      <c r="G328" s="659"/>
      <c r="H328" s="19">
        <f t="shared" si="15"/>
        <v>0</v>
      </c>
    </row>
    <row r="329" spans="1:18" s="5" customFormat="1" ht="44.5" hidden="1" customHeight="1">
      <c r="B329" s="652">
        <v>206200</v>
      </c>
      <c r="C329" s="650" t="s">
        <v>290</v>
      </c>
      <c r="D329" s="650"/>
      <c r="E329" s="659"/>
      <c r="F329" s="659"/>
      <c r="G329" s="659"/>
      <c r="H329" s="19">
        <f t="shared" si="15"/>
        <v>0</v>
      </c>
      <c r="I329" s="2"/>
      <c r="J329" s="2"/>
    </row>
    <row r="330" spans="1:18" s="2" customFormat="1" ht="18" hidden="1">
      <c r="A330" s="122" t="s">
        <v>291</v>
      </c>
      <c r="B330" s="657">
        <v>207000</v>
      </c>
      <c r="C330" s="664" t="s">
        <v>9</v>
      </c>
      <c r="D330" s="664"/>
      <c r="E330" s="660">
        <f>E331-E332+E333</f>
        <v>0</v>
      </c>
      <c r="F330" s="660">
        <f>F331-F332+F333</f>
        <v>0</v>
      </c>
      <c r="G330" s="660">
        <f>G331-G332+G333</f>
        <v>0</v>
      </c>
      <c r="H330" s="19">
        <f t="shared" si="15"/>
        <v>0</v>
      </c>
      <c r="I330" s="3"/>
      <c r="J330" s="3"/>
      <c r="K330" s="124"/>
      <c r="L330" s="3"/>
      <c r="M330" s="122"/>
      <c r="N330" s="4"/>
      <c r="O330" s="4"/>
      <c r="P330" s="4"/>
      <c r="Q330" s="4"/>
      <c r="R330" s="4"/>
    </row>
    <row r="331" spans="1:18" s="6" customFormat="1" ht="36" hidden="1">
      <c r="B331" s="655">
        <v>207100</v>
      </c>
      <c r="C331" s="658" t="s">
        <v>295</v>
      </c>
      <c r="D331" s="658"/>
      <c r="E331" s="660"/>
      <c r="F331" s="660"/>
      <c r="G331" s="660"/>
      <c r="H331" s="19">
        <f t="shared" si="15"/>
        <v>0</v>
      </c>
      <c r="I331" s="13"/>
      <c r="J331" s="13"/>
    </row>
    <row r="332" spans="1:18" s="5" customFormat="1" ht="36" hidden="1">
      <c r="B332" s="655">
        <v>207200</v>
      </c>
      <c r="C332" s="658" t="s">
        <v>439</v>
      </c>
      <c r="D332" s="658"/>
      <c r="E332" s="660"/>
      <c r="F332" s="660"/>
      <c r="G332" s="660"/>
      <c r="H332" s="19">
        <f t="shared" si="15"/>
        <v>0</v>
      </c>
      <c r="I332" s="2"/>
      <c r="J332" s="2"/>
    </row>
    <row r="333" spans="1:18" s="5" customFormat="1" ht="18" hidden="1">
      <c r="B333" s="665">
        <v>207300</v>
      </c>
      <c r="C333" s="666" t="s">
        <v>462</v>
      </c>
      <c r="D333" s="666"/>
      <c r="E333" s="667"/>
      <c r="F333" s="667"/>
      <c r="G333" s="667"/>
      <c r="H333" s="19">
        <f t="shared" si="15"/>
        <v>0</v>
      </c>
      <c r="I333" s="2"/>
      <c r="J333" s="2"/>
    </row>
    <row r="334" spans="1:18" s="5" customFormat="1" ht="35" hidden="1">
      <c r="B334" s="668">
        <v>208000</v>
      </c>
      <c r="C334" s="669" t="s">
        <v>225</v>
      </c>
      <c r="D334" s="669"/>
      <c r="E334" s="670">
        <f>E335-E336</f>
        <v>0</v>
      </c>
      <c r="F334" s="670">
        <f>F335-F336</f>
        <v>0</v>
      </c>
      <c r="G334" s="670">
        <f>G335-G336</f>
        <v>0</v>
      </c>
      <c r="H334" s="19">
        <f t="shared" ref="H334:H400" si="16">+D334</f>
        <v>0</v>
      </c>
      <c r="I334" s="2"/>
      <c r="J334" s="2"/>
    </row>
    <row r="335" spans="1:18" s="5" customFormat="1" ht="15" hidden="1" customHeight="1">
      <c r="B335" s="652">
        <v>208100</v>
      </c>
      <c r="C335" s="650" t="s">
        <v>289</v>
      </c>
      <c r="D335" s="650"/>
      <c r="E335" s="671"/>
      <c r="F335" s="671"/>
      <c r="G335" s="671"/>
      <c r="H335" s="19">
        <f t="shared" si="16"/>
        <v>0</v>
      </c>
      <c r="I335" s="2"/>
      <c r="J335" s="2"/>
    </row>
    <row r="336" spans="1:18" s="18" customFormat="1" ht="15" hidden="1" customHeight="1">
      <c r="B336" s="672">
        <v>208200</v>
      </c>
      <c r="C336" s="673" t="s">
        <v>189</v>
      </c>
      <c r="D336" s="673"/>
      <c r="E336" s="674"/>
      <c r="F336" s="675">
        <v>0</v>
      </c>
      <c r="G336" s="676"/>
      <c r="H336" s="19">
        <f t="shared" si="16"/>
        <v>0</v>
      </c>
      <c r="I336" s="45"/>
      <c r="J336" s="45"/>
      <c r="K336" s="45"/>
    </row>
    <row r="337" spans="2:11" s="18" customFormat="1" ht="18" hidden="1">
      <c r="B337" s="646">
        <v>209000</v>
      </c>
      <c r="C337" s="647" t="s">
        <v>226</v>
      </c>
      <c r="D337" s="647"/>
      <c r="E337" s="677">
        <f>E338-E339</f>
        <v>0</v>
      </c>
      <c r="F337" s="677">
        <f>F338-F339</f>
        <v>0</v>
      </c>
      <c r="G337" s="677">
        <f>G338-G339</f>
        <v>0</v>
      </c>
      <c r="H337" s="19">
        <f t="shared" si="16"/>
        <v>0</v>
      </c>
      <c r="I337" s="45"/>
      <c r="J337" s="45"/>
      <c r="K337" s="45"/>
    </row>
    <row r="338" spans="2:11" s="18" customFormat="1" ht="18" hidden="1">
      <c r="B338" s="655">
        <v>209100</v>
      </c>
      <c r="C338" s="658" t="s">
        <v>289</v>
      </c>
      <c r="D338" s="658"/>
      <c r="E338" s="660"/>
      <c r="F338" s="660"/>
      <c r="G338" s="660"/>
      <c r="H338" s="19">
        <f t="shared" si="16"/>
        <v>0</v>
      </c>
      <c r="I338" s="45"/>
      <c r="J338" s="45"/>
      <c r="K338" s="45"/>
    </row>
    <row r="339" spans="2:11" s="5" customFormat="1" ht="18" hidden="1">
      <c r="B339" s="655">
        <v>209200</v>
      </c>
      <c r="C339" s="658" t="s">
        <v>189</v>
      </c>
      <c r="D339" s="658"/>
      <c r="E339" s="660"/>
      <c r="F339" s="660"/>
      <c r="G339" s="660"/>
      <c r="H339" s="19">
        <f t="shared" si="16"/>
        <v>0</v>
      </c>
      <c r="I339" s="2"/>
      <c r="J339" s="2"/>
    </row>
    <row r="340" spans="2:11" s="5" customFormat="1" ht="18" hidden="1">
      <c r="B340" s="649">
        <v>300000</v>
      </c>
      <c r="C340" s="678" t="s">
        <v>117</v>
      </c>
      <c r="D340" s="678"/>
      <c r="E340" s="659">
        <f>E341+E344+E347+E350+E353+E356+E359</f>
        <v>0</v>
      </c>
      <c r="F340" s="659">
        <f>F341+F344+F347+F350+F353+F356+F359</f>
        <v>0</v>
      </c>
      <c r="G340" s="659">
        <f>G341+G344+G347+G350+G353+G356+G359</f>
        <v>0</v>
      </c>
      <c r="H340" s="19">
        <f t="shared" si="16"/>
        <v>0</v>
      </c>
      <c r="I340" s="2"/>
      <c r="J340" s="2"/>
    </row>
    <row r="341" spans="2:11" s="5" customFormat="1" ht="35" hidden="1">
      <c r="B341" s="657">
        <v>301000</v>
      </c>
      <c r="C341" s="664" t="s">
        <v>176</v>
      </c>
      <c r="D341" s="664"/>
      <c r="E341" s="660">
        <f>E342-E343</f>
        <v>0</v>
      </c>
      <c r="F341" s="660">
        <f>F342-F343</f>
        <v>0</v>
      </c>
      <c r="G341" s="660">
        <f>G342-G343</f>
        <v>0</v>
      </c>
      <c r="H341" s="19">
        <f t="shared" si="16"/>
        <v>0</v>
      </c>
      <c r="I341" s="2"/>
      <c r="J341" s="2"/>
    </row>
    <row r="342" spans="2:11" s="5" customFormat="1" ht="18" hidden="1">
      <c r="B342" s="655">
        <v>301100</v>
      </c>
      <c r="C342" s="658" t="s">
        <v>192</v>
      </c>
      <c r="D342" s="658"/>
      <c r="E342" s="660"/>
      <c r="F342" s="660"/>
      <c r="G342" s="660"/>
      <c r="H342" s="19">
        <f t="shared" si="16"/>
        <v>0</v>
      </c>
      <c r="I342" s="2"/>
      <c r="J342" s="2"/>
    </row>
    <row r="343" spans="2:11" s="5" customFormat="1" ht="18" hidden="1">
      <c r="B343" s="655">
        <v>301200</v>
      </c>
      <c r="C343" s="658" t="s">
        <v>193</v>
      </c>
      <c r="D343" s="658"/>
      <c r="E343" s="660"/>
      <c r="F343" s="660"/>
      <c r="G343" s="660"/>
      <c r="H343" s="19">
        <f t="shared" si="16"/>
        <v>0</v>
      </c>
      <c r="I343" s="2"/>
      <c r="J343" s="2"/>
    </row>
    <row r="344" spans="2:11" s="5" customFormat="1" ht="35" hidden="1">
      <c r="B344" s="649">
        <v>302000</v>
      </c>
      <c r="C344" s="656" t="s">
        <v>583</v>
      </c>
      <c r="D344" s="656"/>
      <c r="E344" s="659">
        <f>E345-E346</f>
        <v>0</v>
      </c>
      <c r="F344" s="659">
        <f>F345-F346</f>
        <v>0</v>
      </c>
      <c r="G344" s="659">
        <f>G345-G346</f>
        <v>0</v>
      </c>
      <c r="H344" s="19">
        <f t="shared" si="16"/>
        <v>0</v>
      </c>
      <c r="I344" s="2"/>
      <c r="J344" s="2"/>
    </row>
    <row r="345" spans="2:11" s="5" customFormat="1" ht="18" hidden="1">
      <c r="B345" s="652">
        <v>302100</v>
      </c>
      <c r="C345" s="650" t="s">
        <v>192</v>
      </c>
      <c r="D345" s="650"/>
      <c r="E345" s="659"/>
      <c r="F345" s="659"/>
      <c r="G345" s="659"/>
      <c r="H345" s="19">
        <f t="shared" si="16"/>
        <v>0</v>
      </c>
      <c r="I345" s="2"/>
      <c r="J345" s="2"/>
    </row>
    <row r="346" spans="2:11" s="5" customFormat="1" ht="18" hidden="1">
      <c r="B346" s="652">
        <v>302200</v>
      </c>
      <c r="C346" s="650" t="s">
        <v>193</v>
      </c>
      <c r="D346" s="650"/>
      <c r="E346" s="659"/>
      <c r="F346" s="659"/>
      <c r="G346" s="659"/>
      <c r="H346" s="19">
        <f t="shared" si="16"/>
        <v>0</v>
      </c>
      <c r="I346" s="2"/>
      <c r="J346" s="2"/>
    </row>
    <row r="347" spans="2:11" s="5" customFormat="1" ht="18" hidden="1">
      <c r="B347" s="657">
        <v>303000</v>
      </c>
      <c r="C347" s="664" t="s">
        <v>584</v>
      </c>
      <c r="D347" s="664"/>
      <c r="E347" s="660">
        <f>E348-E349</f>
        <v>0</v>
      </c>
      <c r="F347" s="660">
        <f>F348-F349</f>
        <v>0</v>
      </c>
      <c r="G347" s="660">
        <f>G348-G349</f>
        <v>0</v>
      </c>
      <c r="H347" s="19">
        <f t="shared" si="16"/>
        <v>0</v>
      </c>
      <c r="I347" s="2"/>
      <c r="J347" s="2"/>
    </row>
    <row r="348" spans="2:11" s="5" customFormat="1" ht="18" hidden="1">
      <c r="B348" s="655">
        <v>303100</v>
      </c>
      <c r="C348" s="658" t="s">
        <v>192</v>
      </c>
      <c r="D348" s="658"/>
      <c r="E348" s="660"/>
      <c r="F348" s="660"/>
      <c r="G348" s="660"/>
      <c r="H348" s="19">
        <f t="shared" si="16"/>
        <v>0</v>
      </c>
      <c r="I348" s="2"/>
      <c r="J348" s="2"/>
    </row>
    <row r="349" spans="2:11" s="5" customFormat="1" ht="18" hidden="1">
      <c r="B349" s="655">
        <v>303200</v>
      </c>
      <c r="C349" s="658" t="s">
        <v>193</v>
      </c>
      <c r="D349" s="658"/>
      <c r="E349" s="660"/>
      <c r="F349" s="660"/>
      <c r="G349" s="660"/>
      <c r="H349" s="19">
        <f t="shared" si="16"/>
        <v>0</v>
      </c>
      <c r="I349" s="2"/>
      <c r="J349" s="2"/>
    </row>
    <row r="350" spans="2:11" s="5" customFormat="1" ht="18" hidden="1">
      <c r="B350" s="649">
        <v>304000</v>
      </c>
      <c r="C350" s="656" t="s">
        <v>566</v>
      </c>
      <c r="D350" s="656"/>
      <c r="E350" s="659">
        <f>E351-E352</f>
        <v>0</v>
      </c>
      <c r="F350" s="659">
        <f>F351-F352</f>
        <v>0</v>
      </c>
      <c r="G350" s="659">
        <f>G351-G352</f>
        <v>0</v>
      </c>
      <c r="H350" s="19">
        <f t="shared" si="16"/>
        <v>0</v>
      </c>
      <c r="I350" s="2"/>
      <c r="J350" s="2"/>
    </row>
    <row r="351" spans="2:11" s="18" customFormat="1" ht="18" hidden="1">
      <c r="B351" s="652">
        <v>304100</v>
      </c>
      <c r="C351" s="650" t="s">
        <v>192</v>
      </c>
      <c r="D351" s="650"/>
      <c r="E351" s="659"/>
      <c r="F351" s="659"/>
      <c r="G351" s="659"/>
      <c r="H351" s="19">
        <f t="shared" si="16"/>
        <v>0</v>
      </c>
      <c r="I351" s="45"/>
      <c r="J351" s="45"/>
      <c r="K351" s="45"/>
    </row>
    <row r="352" spans="2:11" s="18" customFormat="1" ht="18" hidden="1">
      <c r="B352" s="652">
        <v>304200</v>
      </c>
      <c r="C352" s="650" t="s">
        <v>193</v>
      </c>
      <c r="D352" s="650"/>
      <c r="E352" s="659"/>
      <c r="F352" s="659"/>
      <c r="G352" s="659"/>
      <c r="H352" s="19">
        <f t="shared" si="16"/>
        <v>0</v>
      </c>
      <c r="I352" s="45"/>
      <c r="J352" s="45"/>
      <c r="K352" s="45"/>
    </row>
    <row r="353" spans="2:11" s="18" customFormat="1" ht="18" hidden="1">
      <c r="B353" s="657">
        <v>305000</v>
      </c>
      <c r="C353" s="664" t="s">
        <v>299</v>
      </c>
      <c r="D353" s="664"/>
      <c r="E353" s="660">
        <f>E354-E355</f>
        <v>0</v>
      </c>
      <c r="F353" s="660">
        <f>F354-F355</f>
        <v>0</v>
      </c>
      <c r="G353" s="660">
        <f>G354-G355</f>
        <v>0</v>
      </c>
      <c r="H353" s="19">
        <f t="shared" si="16"/>
        <v>0</v>
      </c>
      <c r="I353" s="45"/>
      <c r="J353" s="45"/>
      <c r="K353" s="45"/>
    </row>
    <row r="354" spans="2:11" s="5" customFormat="1" ht="18" hidden="1">
      <c r="B354" s="655">
        <v>305100</v>
      </c>
      <c r="C354" s="658" t="s">
        <v>192</v>
      </c>
      <c r="D354" s="658"/>
      <c r="E354" s="660"/>
      <c r="F354" s="660"/>
      <c r="G354" s="660"/>
      <c r="H354" s="19">
        <f t="shared" si="16"/>
        <v>0</v>
      </c>
      <c r="I354" s="2"/>
      <c r="J354" s="2"/>
    </row>
    <row r="355" spans="2:11" s="5" customFormat="1" ht="18" hidden="1">
      <c r="B355" s="655">
        <v>305200</v>
      </c>
      <c r="C355" s="658" t="s">
        <v>193</v>
      </c>
      <c r="D355" s="658"/>
      <c r="E355" s="660"/>
      <c r="F355" s="660"/>
      <c r="G355" s="660"/>
      <c r="H355" s="19">
        <f t="shared" si="16"/>
        <v>0</v>
      </c>
      <c r="I355" s="2"/>
      <c r="J355" s="2"/>
    </row>
    <row r="356" spans="2:11" s="5" customFormat="1" ht="35" hidden="1">
      <c r="B356" s="649">
        <v>306000</v>
      </c>
      <c r="C356" s="656" t="s">
        <v>360</v>
      </c>
      <c r="D356" s="656"/>
      <c r="E356" s="659">
        <f>E357-E358</f>
        <v>0</v>
      </c>
      <c r="F356" s="659">
        <f>F357-F358</f>
        <v>0</v>
      </c>
      <c r="G356" s="659">
        <f>G357-G358</f>
        <v>0</v>
      </c>
      <c r="H356" s="19">
        <f t="shared" si="16"/>
        <v>0</v>
      </c>
      <c r="I356" s="2"/>
      <c r="J356" s="2"/>
    </row>
    <row r="357" spans="2:11" s="5" customFormat="1" ht="36" hidden="1">
      <c r="B357" s="652">
        <v>306100</v>
      </c>
      <c r="C357" s="650" t="s">
        <v>8</v>
      </c>
      <c r="D357" s="650"/>
      <c r="E357" s="659"/>
      <c r="F357" s="659"/>
      <c r="G357" s="659"/>
      <c r="H357" s="19">
        <f t="shared" si="16"/>
        <v>0</v>
      </c>
      <c r="I357" s="2"/>
      <c r="J357" s="2"/>
    </row>
    <row r="358" spans="2:11" s="5" customFormat="1" ht="36" hidden="1">
      <c r="B358" s="652">
        <v>306200</v>
      </c>
      <c r="C358" s="650" t="s">
        <v>290</v>
      </c>
      <c r="D358" s="650"/>
      <c r="E358" s="659"/>
      <c r="F358" s="659"/>
      <c r="G358" s="659"/>
      <c r="H358" s="19">
        <f t="shared" si="16"/>
        <v>0</v>
      </c>
      <c r="I358" s="2"/>
      <c r="J358" s="2"/>
    </row>
    <row r="359" spans="2:11" s="5" customFormat="1" ht="18" hidden="1">
      <c r="B359" s="657">
        <v>307000</v>
      </c>
      <c r="C359" s="664" t="s">
        <v>9</v>
      </c>
      <c r="D359" s="664"/>
      <c r="E359" s="660">
        <f>E360-E361</f>
        <v>0</v>
      </c>
      <c r="F359" s="660">
        <f>F360-F361</f>
        <v>0</v>
      </c>
      <c r="G359" s="660">
        <f>G360-G361</f>
        <v>0</v>
      </c>
      <c r="H359" s="19">
        <f t="shared" si="16"/>
        <v>0</v>
      </c>
      <c r="I359" s="2"/>
      <c r="J359" s="2"/>
    </row>
    <row r="360" spans="2:11" s="5" customFormat="1" ht="36" hidden="1">
      <c r="B360" s="655">
        <v>307100</v>
      </c>
      <c r="C360" s="658" t="s">
        <v>333</v>
      </c>
      <c r="D360" s="658"/>
      <c r="E360" s="660"/>
      <c r="F360" s="660"/>
      <c r="G360" s="660"/>
      <c r="H360" s="19">
        <f t="shared" si="16"/>
        <v>0</v>
      </c>
      <c r="I360" s="2"/>
      <c r="J360" s="2"/>
    </row>
    <row r="361" spans="2:11" s="5" customFormat="1" ht="36" hidden="1">
      <c r="B361" s="665">
        <v>307200</v>
      </c>
      <c r="C361" s="666" t="s">
        <v>334</v>
      </c>
      <c r="D361" s="666"/>
      <c r="E361" s="667"/>
      <c r="F361" s="667"/>
      <c r="G361" s="667"/>
      <c r="H361" s="19">
        <f t="shared" si="16"/>
        <v>0</v>
      </c>
      <c r="I361" s="2"/>
      <c r="J361" s="2"/>
    </row>
    <row r="362" spans="2:11" s="5" customFormat="1" ht="35" hidden="1">
      <c r="B362" s="679"/>
      <c r="C362" s="680" t="s">
        <v>231</v>
      </c>
      <c r="D362" s="680"/>
      <c r="E362" s="681">
        <f>E292+E340</f>
        <v>0</v>
      </c>
      <c r="F362" s="681">
        <f>F292+F340</f>
        <v>0</v>
      </c>
      <c r="G362" s="681">
        <f>G292+G340</f>
        <v>0</v>
      </c>
      <c r="H362" s="19">
        <f t="shared" si="16"/>
        <v>0</v>
      </c>
      <c r="I362" s="2"/>
      <c r="J362" s="2"/>
    </row>
    <row r="363" spans="2:11" s="5" customFormat="1" ht="35" hidden="1">
      <c r="B363" s="682"/>
      <c r="C363" s="683" t="s">
        <v>461</v>
      </c>
      <c r="D363" s="683"/>
      <c r="E363" s="684"/>
      <c r="F363" s="684"/>
      <c r="G363" s="684"/>
      <c r="H363" s="19">
        <f t="shared" si="16"/>
        <v>0</v>
      </c>
      <c r="I363" s="2"/>
      <c r="J363" s="2"/>
    </row>
    <row r="364" spans="2:11" s="5" customFormat="1" ht="18" hidden="1">
      <c r="B364" s="685">
        <v>400000</v>
      </c>
      <c r="C364" s="685" t="s">
        <v>371</v>
      </c>
      <c r="D364" s="685"/>
      <c r="E364" s="659">
        <f>E365-E376</f>
        <v>0</v>
      </c>
      <c r="F364" s="659">
        <f>F365-F376</f>
        <v>0</v>
      </c>
      <c r="G364" s="659">
        <f>G365-G376</f>
        <v>0</v>
      </c>
      <c r="H364" s="19">
        <f t="shared" si="16"/>
        <v>0</v>
      </c>
      <c r="I364" s="2"/>
      <c r="J364" s="2"/>
    </row>
    <row r="365" spans="2:11" s="5" customFormat="1" ht="18" hidden="1">
      <c r="B365" s="657">
        <v>401000</v>
      </c>
      <c r="C365" s="664" t="s">
        <v>338</v>
      </c>
      <c r="D365" s="664"/>
      <c r="E365" s="660">
        <f>E366+E371</f>
        <v>0</v>
      </c>
      <c r="F365" s="660">
        <f>F366+F371</f>
        <v>0</v>
      </c>
      <c r="G365" s="660">
        <f>G366+G371</f>
        <v>0</v>
      </c>
      <c r="H365" s="19">
        <f t="shared" si="16"/>
        <v>0</v>
      </c>
      <c r="I365" s="2"/>
      <c r="J365" s="2"/>
    </row>
    <row r="366" spans="2:11" s="5" customFormat="1" ht="18" hidden="1">
      <c r="B366" s="649">
        <v>401100</v>
      </c>
      <c r="C366" s="656" t="s">
        <v>92</v>
      </c>
      <c r="D366" s="656"/>
      <c r="E366" s="659">
        <f>SUM(E367:E370)</f>
        <v>0</v>
      </c>
      <c r="F366" s="659">
        <f>SUM(F367:F370)</f>
        <v>0</v>
      </c>
      <c r="G366" s="659">
        <f>SUM(G367:G370)</f>
        <v>0</v>
      </c>
      <c r="H366" s="19">
        <f t="shared" si="16"/>
        <v>0</v>
      </c>
      <c r="I366" s="2"/>
      <c r="J366" s="2"/>
    </row>
    <row r="367" spans="2:11" s="5" customFormat="1" ht="18" hidden="1">
      <c r="B367" s="652">
        <v>401101</v>
      </c>
      <c r="C367" s="650" t="s">
        <v>95</v>
      </c>
      <c r="D367" s="650"/>
      <c r="E367" s="659"/>
      <c r="F367" s="659"/>
      <c r="G367" s="659"/>
      <c r="H367" s="19">
        <f t="shared" si="16"/>
        <v>0</v>
      </c>
      <c r="I367" s="2"/>
      <c r="J367" s="2"/>
    </row>
    <row r="368" spans="2:11" s="5" customFormat="1" ht="18" hidden="1">
      <c r="B368" s="652">
        <v>401102</v>
      </c>
      <c r="C368" s="650" t="s">
        <v>29</v>
      </c>
      <c r="D368" s="650"/>
      <c r="E368" s="659"/>
      <c r="F368" s="659"/>
      <c r="G368" s="659"/>
      <c r="H368" s="19">
        <f t="shared" si="16"/>
        <v>0</v>
      </c>
      <c r="I368" s="2"/>
      <c r="J368" s="2"/>
    </row>
    <row r="369" spans="2:11" s="5" customFormat="1" ht="18" hidden="1">
      <c r="B369" s="652">
        <v>401103</v>
      </c>
      <c r="C369" s="650" t="s">
        <v>144</v>
      </c>
      <c r="D369" s="650"/>
      <c r="E369" s="659"/>
      <c r="F369" s="659"/>
      <c r="G369" s="659"/>
      <c r="H369" s="19">
        <f t="shared" si="16"/>
        <v>0</v>
      </c>
      <c r="I369" s="2"/>
      <c r="J369" s="2"/>
    </row>
    <row r="370" spans="2:11" s="5" customFormat="1" ht="18" hidden="1">
      <c r="B370" s="652">
        <v>401104</v>
      </c>
      <c r="C370" s="650" t="s">
        <v>145</v>
      </c>
      <c r="D370" s="650"/>
      <c r="E370" s="659"/>
      <c r="F370" s="659"/>
      <c r="G370" s="659"/>
      <c r="H370" s="19">
        <f t="shared" si="16"/>
        <v>0</v>
      </c>
      <c r="I370" s="2"/>
      <c r="J370" s="2"/>
    </row>
    <row r="371" spans="2:11" s="5" customFormat="1" ht="18" hidden="1">
      <c r="B371" s="657">
        <v>401200</v>
      </c>
      <c r="C371" s="664" t="s">
        <v>174</v>
      </c>
      <c r="D371" s="664"/>
      <c r="E371" s="660">
        <f>SUM(E372:E375)</f>
        <v>0</v>
      </c>
      <c r="F371" s="660">
        <f>SUM(F372:F375)</f>
        <v>0</v>
      </c>
      <c r="G371" s="660">
        <f>SUM(G372:G375)</f>
        <v>0</v>
      </c>
      <c r="H371" s="19">
        <f t="shared" si="16"/>
        <v>0</v>
      </c>
      <c r="I371" s="2"/>
      <c r="J371" s="2"/>
    </row>
    <row r="372" spans="2:11" s="5" customFormat="1" ht="18" hidden="1">
      <c r="B372" s="655">
        <v>401201</v>
      </c>
      <c r="C372" s="658" t="s">
        <v>95</v>
      </c>
      <c r="D372" s="658"/>
      <c r="E372" s="660"/>
      <c r="F372" s="660"/>
      <c r="G372" s="660"/>
      <c r="H372" s="19">
        <f t="shared" si="16"/>
        <v>0</v>
      </c>
      <c r="I372" s="2"/>
      <c r="J372" s="2"/>
    </row>
    <row r="373" spans="2:11" s="18" customFormat="1" ht="18" hidden="1">
      <c r="B373" s="655">
        <v>401202</v>
      </c>
      <c r="C373" s="658" t="s">
        <v>29</v>
      </c>
      <c r="D373" s="658"/>
      <c r="E373" s="660"/>
      <c r="F373" s="660"/>
      <c r="G373" s="660"/>
      <c r="H373" s="19">
        <f t="shared" si="16"/>
        <v>0</v>
      </c>
      <c r="I373" s="45"/>
      <c r="J373" s="45"/>
      <c r="K373" s="45"/>
    </row>
    <row r="374" spans="2:11" s="18" customFormat="1" ht="20.5" hidden="1" customHeight="1">
      <c r="B374" s="655">
        <v>401203</v>
      </c>
      <c r="C374" s="658" t="s">
        <v>144</v>
      </c>
      <c r="D374" s="658"/>
      <c r="E374" s="660"/>
      <c r="F374" s="660"/>
      <c r="G374" s="660"/>
      <c r="H374" s="19">
        <f t="shared" si="16"/>
        <v>0</v>
      </c>
      <c r="I374" s="45"/>
      <c r="J374" s="45"/>
      <c r="K374" s="45"/>
    </row>
    <row r="375" spans="2:11" s="127" customFormat="1" ht="29.15" hidden="1" customHeight="1">
      <c r="B375" s="655">
        <v>401204</v>
      </c>
      <c r="C375" s="658" t="s">
        <v>145</v>
      </c>
      <c r="D375" s="658"/>
      <c r="E375" s="660"/>
      <c r="F375" s="660"/>
      <c r="G375" s="660"/>
      <c r="H375" s="19">
        <f t="shared" si="16"/>
        <v>0</v>
      </c>
      <c r="I375" s="45"/>
      <c r="J375" s="45"/>
      <c r="K375" s="45"/>
    </row>
    <row r="376" spans="2:11" s="129" customFormat="1" ht="36" hidden="1" customHeight="1">
      <c r="B376" s="649">
        <v>402000</v>
      </c>
      <c r="C376" s="656" t="s">
        <v>456</v>
      </c>
      <c r="D376" s="656"/>
      <c r="E376" s="659">
        <f>E377+E382</f>
        <v>0</v>
      </c>
      <c r="F376" s="659">
        <f>F377+F382</f>
        <v>0</v>
      </c>
      <c r="G376" s="659">
        <f>G377+G382</f>
        <v>0</v>
      </c>
      <c r="H376" s="19">
        <f t="shared" si="16"/>
        <v>0</v>
      </c>
      <c r="I376" s="128"/>
      <c r="J376" s="128"/>
      <c r="K376" s="128"/>
    </row>
    <row r="377" spans="2:11" s="127" customFormat="1" ht="18" hidden="1">
      <c r="B377" s="657">
        <v>402100</v>
      </c>
      <c r="C377" s="664" t="s">
        <v>457</v>
      </c>
      <c r="D377" s="664"/>
      <c r="E377" s="660">
        <f>SUM(E378:E381)</f>
        <v>0</v>
      </c>
      <c r="F377" s="660">
        <f>SUM(F378:F381)</f>
        <v>0</v>
      </c>
      <c r="G377" s="660">
        <f>SUM(G378:G381)</f>
        <v>0</v>
      </c>
      <c r="H377" s="19">
        <f t="shared" si="16"/>
        <v>0</v>
      </c>
    </row>
    <row r="378" spans="2:11" s="18" customFormat="1" ht="18" hidden="1">
      <c r="B378" s="655">
        <v>402101</v>
      </c>
      <c r="C378" s="658" t="s">
        <v>95</v>
      </c>
      <c r="D378" s="658"/>
      <c r="E378" s="660"/>
      <c r="F378" s="660"/>
      <c r="G378" s="660"/>
      <c r="H378" s="19">
        <f t="shared" si="16"/>
        <v>0</v>
      </c>
      <c r="I378" s="45"/>
      <c r="J378" s="45"/>
      <c r="K378" s="45"/>
    </row>
    <row r="379" spans="2:11" s="18" customFormat="1" ht="18" hidden="1">
      <c r="B379" s="655">
        <v>402102</v>
      </c>
      <c r="C379" s="658" t="s">
        <v>29</v>
      </c>
      <c r="D379" s="658"/>
      <c r="E379" s="660"/>
      <c r="F379" s="660"/>
      <c r="G379" s="660"/>
      <c r="H379" s="19">
        <f t="shared" si="16"/>
        <v>0</v>
      </c>
      <c r="I379" s="45"/>
      <c r="J379" s="45"/>
      <c r="K379" s="45"/>
    </row>
    <row r="380" spans="2:11" s="18" customFormat="1" ht="18" hidden="1">
      <c r="B380" s="655">
        <v>402103</v>
      </c>
      <c r="C380" s="658" t="s">
        <v>144</v>
      </c>
      <c r="D380" s="658"/>
      <c r="E380" s="660"/>
      <c r="F380" s="660"/>
      <c r="G380" s="660"/>
      <c r="H380" s="19">
        <f t="shared" si="16"/>
        <v>0</v>
      </c>
      <c r="I380" s="45"/>
      <c r="J380" s="45"/>
      <c r="K380" s="45"/>
    </row>
    <row r="381" spans="2:11" s="18" customFormat="1" ht="18" hidden="1">
      <c r="B381" s="655">
        <v>402104</v>
      </c>
      <c r="C381" s="658" t="s">
        <v>145</v>
      </c>
      <c r="D381" s="658"/>
      <c r="E381" s="660"/>
      <c r="F381" s="660"/>
      <c r="G381" s="660"/>
      <c r="H381" s="19">
        <f t="shared" si="16"/>
        <v>0</v>
      </c>
      <c r="I381" s="45"/>
      <c r="J381" s="45"/>
      <c r="K381" s="45"/>
    </row>
    <row r="382" spans="2:11" s="18" customFormat="1" ht="18" hidden="1">
      <c r="B382" s="649">
        <v>402200</v>
      </c>
      <c r="C382" s="656" t="s">
        <v>458</v>
      </c>
      <c r="D382" s="656"/>
      <c r="E382" s="659">
        <f>SUM(E383:E386)</f>
        <v>0</v>
      </c>
      <c r="F382" s="659">
        <f>SUM(F383:F386)</f>
        <v>0</v>
      </c>
      <c r="G382" s="659">
        <f>SUM(G383:G386)</f>
        <v>0</v>
      </c>
      <c r="H382" s="19">
        <f t="shared" si="16"/>
        <v>0</v>
      </c>
      <c r="I382" s="45"/>
      <c r="J382" s="45"/>
      <c r="K382" s="45"/>
    </row>
    <row r="383" spans="2:11" s="18" customFormat="1" ht="18" hidden="1">
      <c r="B383" s="652">
        <v>402201</v>
      </c>
      <c r="C383" s="650" t="s">
        <v>95</v>
      </c>
      <c r="D383" s="650"/>
      <c r="E383" s="659"/>
      <c r="F383" s="659"/>
      <c r="G383" s="659"/>
      <c r="H383" s="19">
        <f t="shared" si="16"/>
        <v>0</v>
      </c>
      <c r="I383" s="45"/>
      <c r="J383" s="45"/>
      <c r="K383" s="45"/>
    </row>
    <row r="384" spans="2:11" s="18" customFormat="1" ht="18" hidden="1">
      <c r="B384" s="652">
        <v>402202</v>
      </c>
      <c r="C384" s="650" t="s">
        <v>29</v>
      </c>
      <c r="D384" s="650"/>
      <c r="E384" s="659"/>
      <c r="F384" s="659"/>
      <c r="G384" s="659"/>
      <c r="H384" s="19">
        <f t="shared" si="16"/>
        <v>0</v>
      </c>
      <c r="I384" s="45"/>
      <c r="J384" s="45"/>
      <c r="K384" s="45"/>
    </row>
    <row r="385" spans="2:11" s="18" customFormat="1" ht="18" hidden="1">
      <c r="B385" s="652">
        <v>402203</v>
      </c>
      <c r="C385" s="650" t="s">
        <v>144</v>
      </c>
      <c r="D385" s="650"/>
      <c r="E385" s="659"/>
      <c r="F385" s="659"/>
      <c r="G385" s="659"/>
      <c r="H385" s="19">
        <f t="shared" si="16"/>
        <v>0</v>
      </c>
      <c r="I385" s="45"/>
      <c r="J385" s="45"/>
      <c r="K385" s="45"/>
    </row>
    <row r="386" spans="2:11" s="18" customFormat="1" ht="18" hidden="1">
      <c r="B386" s="686">
        <v>402204</v>
      </c>
      <c r="C386" s="687" t="s">
        <v>145</v>
      </c>
      <c r="D386" s="687"/>
      <c r="E386" s="688"/>
      <c r="F386" s="688"/>
      <c r="G386" s="688"/>
      <c r="H386" s="19">
        <f t="shared" si="16"/>
        <v>0</v>
      </c>
      <c r="I386" s="45"/>
      <c r="J386" s="45"/>
      <c r="K386" s="45"/>
    </row>
    <row r="387" spans="2:11" s="18" customFormat="1" ht="17.5" hidden="1">
      <c r="B387" s="689">
        <v>600000</v>
      </c>
      <c r="C387" s="690" t="s">
        <v>459</v>
      </c>
      <c r="D387" s="690"/>
      <c r="E387" s="691">
        <f>E388+E391+E395+E396</f>
        <v>0</v>
      </c>
      <c r="F387" s="691">
        <f>F388+F391+F395+F396</f>
        <v>0</v>
      </c>
      <c r="G387" s="691">
        <f>G388+G391+G395+G396</f>
        <v>0</v>
      </c>
      <c r="H387" s="19">
        <f t="shared" si="16"/>
        <v>0</v>
      </c>
      <c r="I387" s="45"/>
      <c r="J387" s="45"/>
      <c r="K387" s="45"/>
    </row>
    <row r="388" spans="2:11" s="18" customFormat="1" ht="35" hidden="1">
      <c r="B388" s="692">
        <v>601000</v>
      </c>
      <c r="C388" s="647" t="s">
        <v>335</v>
      </c>
      <c r="D388" s="647"/>
      <c r="E388" s="677">
        <f>E389-E390</f>
        <v>0</v>
      </c>
      <c r="F388" s="677">
        <f>F389-F390</f>
        <v>0</v>
      </c>
      <c r="G388" s="677">
        <f>G389-G390</f>
        <v>0</v>
      </c>
      <c r="H388" s="19">
        <f t="shared" si="16"/>
        <v>0</v>
      </c>
      <c r="I388" s="45"/>
      <c r="J388" s="45"/>
      <c r="K388" s="45"/>
    </row>
    <row r="389" spans="2:11" s="18" customFormat="1" ht="36" hidden="1">
      <c r="B389" s="655">
        <v>601100</v>
      </c>
      <c r="C389" s="658" t="s">
        <v>264</v>
      </c>
      <c r="D389" s="658"/>
      <c r="E389" s="660">
        <f t="shared" ref="E389:G390" si="17">E328+E357</f>
        <v>0</v>
      </c>
      <c r="F389" s="660">
        <f t="shared" si="17"/>
        <v>0</v>
      </c>
      <c r="G389" s="660">
        <f t="shared" si="17"/>
        <v>0</v>
      </c>
      <c r="H389" s="19">
        <f t="shared" si="16"/>
        <v>0</v>
      </c>
      <c r="I389" s="45"/>
      <c r="J389" s="45"/>
      <c r="K389" s="45"/>
    </row>
    <row r="390" spans="2:11" s="18" customFormat="1" ht="36" hidden="1">
      <c r="B390" s="665">
        <v>601200</v>
      </c>
      <c r="C390" s="666" t="s">
        <v>290</v>
      </c>
      <c r="D390" s="666"/>
      <c r="E390" s="667">
        <f t="shared" si="17"/>
        <v>0</v>
      </c>
      <c r="F390" s="667">
        <f t="shared" si="17"/>
        <v>0</v>
      </c>
      <c r="G390" s="667">
        <f t="shared" si="17"/>
        <v>0</v>
      </c>
      <c r="H390" s="19">
        <f t="shared" si="16"/>
        <v>0</v>
      </c>
      <c r="I390" s="45"/>
      <c r="J390" s="45"/>
      <c r="K390" s="45"/>
    </row>
    <row r="391" spans="2:11" s="18" customFormat="1" ht="17.5" hidden="1">
      <c r="B391" s="693">
        <v>602000</v>
      </c>
      <c r="C391" s="694" t="s">
        <v>307</v>
      </c>
      <c r="D391" s="694"/>
      <c r="E391" s="670">
        <f>(E392-E393+E394)</f>
        <v>0</v>
      </c>
      <c r="F391" s="670">
        <f>(F392-F393+F394)</f>
        <v>0</v>
      </c>
      <c r="G391" s="670">
        <f>(G392-G393+G394)</f>
        <v>0</v>
      </c>
      <c r="H391" s="19">
        <f t="shared" si="16"/>
        <v>0</v>
      </c>
      <c r="I391" s="45"/>
      <c r="J391" s="45"/>
      <c r="K391" s="45"/>
    </row>
    <row r="392" spans="2:11" s="18" customFormat="1" ht="17.5" hidden="1" customHeight="1">
      <c r="B392" s="695">
        <v>602100</v>
      </c>
      <c r="C392" s="650" t="s">
        <v>289</v>
      </c>
      <c r="D392" s="650"/>
      <c r="E392" s="671">
        <f t="shared" ref="E392:G393" si="18">E324+E335</f>
        <v>0</v>
      </c>
      <c r="F392" s="671">
        <f t="shared" si="18"/>
        <v>0</v>
      </c>
      <c r="G392" s="671">
        <f t="shared" si="18"/>
        <v>0</v>
      </c>
      <c r="H392" s="19">
        <f t="shared" si="16"/>
        <v>0</v>
      </c>
      <c r="I392" s="45"/>
      <c r="J392" s="45"/>
      <c r="K392" s="45"/>
    </row>
    <row r="393" spans="2:11" s="18" customFormat="1" ht="17.5" hidden="1" customHeight="1">
      <c r="B393" s="696">
        <v>602200</v>
      </c>
      <c r="C393" s="673" t="s">
        <v>189</v>
      </c>
      <c r="D393" s="673"/>
      <c r="E393" s="675">
        <f t="shared" si="18"/>
        <v>0</v>
      </c>
      <c r="F393" s="675">
        <f t="shared" si="18"/>
        <v>0</v>
      </c>
      <c r="G393" s="675">
        <f t="shared" si="18"/>
        <v>0</v>
      </c>
      <c r="H393" s="19">
        <f t="shared" si="16"/>
        <v>0</v>
      </c>
      <c r="I393" s="45"/>
      <c r="J393" s="45"/>
      <c r="K393" s="45"/>
    </row>
    <row r="394" spans="2:11" s="18" customFormat="1" ht="18" hidden="1">
      <c r="B394" s="697">
        <v>602300</v>
      </c>
      <c r="C394" s="698" t="s">
        <v>190</v>
      </c>
      <c r="D394" s="698"/>
      <c r="E394" s="699">
        <f>E326+E330</f>
        <v>0</v>
      </c>
      <c r="F394" s="699">
        <f>F326+F330</f>
        <v>0</v>
      </c>
      <c r="G394" s="699">
        <f>G326+G330</f>
        <v>0</v>
      </c>
      <c r="H394" s="19">
        <f t="shared" si="16"/>
        <v>0</v>
      </c>
      <c r="I394" s="45"/>
      <c r="J394" s="45"/>
      <c r="K394" s="45"/>
    </row>
    <row r="395" spans="2:11" s="18" customFormat="1" ht="35" hidden="1">
      <c r="B395" s="700">
        <v>603000</v>
      </c>
      <c r="C395" s="664" t="s">
        <v>147</v>
      </c>
      <c r="D395" s="664"/>
      <c r="E395" s="660">
        <f>E316</f>
        <v>0</v>
      </c>
      <c r="F395" s="660">
        <f>F316</f>
        <v>0</v>
      </c>
      <c r="G395" s="660">
        <f>G316</f>
        <v>0</v>
      </c>
      <c r="H395" s="19">
        <f t="shared" si="16"/>
        <v>0</v>
      </c>
      <c r="I395" s="45"/>
      <c r="J395" s="45"/>
      <c r="K395" s="45"/>
    </row>
    <row r="396" spans="2:11" s="18" customFormat="1" ht="18" hidden="1">
      <c r="B396" s="701">
        <v>604000</v>
      </c>
      <c r="C396" s="702" t="s">
        <v>226</v>
      </c>
      <c r="D396" s="702"/>
      <c r="E396" s="659">
        <f>E397-E398</f>
        <v>0</v>
      </c>
      <c r="F396" s="659">
        <f>F397-F398</f>
        <v>0</v>
      </c>
      <c r="G396" s="659">
        <f>G397-G398</f>
        <v>0</v>
      </c>
      <c r="H396" s="19">
        <f t="shared" si="16"/>
        <v>0</v>
      </c>
      <c r="I396" s="45"/>
      <c r="J396" s="45"/>
      <c r="K396" s="45"/>
    </row>
    <row r="397" spans="2:11" s="18" customFormat="1" ht="18" hidden="1">
      <c r="B397" s="695">
        <v>604100</v>
      </c>
      <c r="C397" s="650" t="s">
        <v>289</v>
      </c>
      <c r="D397" s="650"/>
      <c r="E397" s="659"/>
      <c r="F397" s="659"/>
      <c r="G397" s="659"/>
      <c r="H397" s="19">
        <f t="shared" si="16"/>
        <v>0</v>
      </c>
      <c r="I397" s="45"/>
      <c r="J397" s="45"/>
      <c r="K397" s="45"/>
    </row>
    <row r="398" spans="2:11" s="18" customFormat="1" ht="18" hidden="1">
      <c r="B398" s="703">
        <v>604200</v>
      </c>
      <c r="C398" s="687" t="s">
        <v>189</v>
      </c>
      <c r="D398" s="687"/>
      <c r="E398" s="688"/>
      <c r="F398" s="688"/>
      <c r="G398" s="688"/>
      <c r="H398" s="19">
        <f t="shared" si="16"/>
        <v>0</v>
      </c>
      <c r="I398" s="45"/>
      <c r="J398" s="45"/>
      <c r="K398" s="45"/>
    </row>
    <row r="399" spans="2:11" s="18" customFormat="1" ht="52.5" hidden="1">
      <c r="B399" s="704"/>
      <c r="C399" s="705" t="s">
        <v>274</v>
      </c>
      <c r="D399" s="705"/>
      <c r="E399" s="706">
        <f>E364+E387</f>
        <v>0</v>
      </c>
      <c r="F399" s="706">
        <f>F364+F387</f>
        <v>0</v>
      </c>
      <c r="G399" s="706">
        <f>G364+G387</f>
        <v>0</v>
      </c>
      <c r="H399" s="19">
        <f t="shared" si="16"/>
        <v>0</v>
      </c>
      <c r="I399" s="45"/>
      <c r="J399" s="45"/>
      <c r="K399" s="45"/>
    </row>
    <row r="400" spans="2:11" s="18" customFormat="1" ht="21" customHeight="1">
      <c r="B400" s="707"/>
      <c r="C400" s="708" t="s">
        <v>14</v>
      </c>
      <c r="D400" s="736">
        <f>D277+D279+D278</f>
        <v>2500000</v>
      </c>
      <c r="E400" s="709">
        <f>E279</f>
        <v>1000000</v>
      </c>
      <c r="F400" s="737">
        <f>+F399+F286</f>
        <v>1500000</v>
      </c>
      <c r="G400" s="737">
        <f>+G399+G286</f>
        <v>1500000</v>
      </c>
      <c r="H400" s="19">
        <f t="shared" si="16"/>
        <v>2500000</v>
      </c>
      <c r="I400" s="45"/>
      <c r="J400" s="45"/>
      <c r="K400" s="45"/>
    </row>
    <row r="401" spans="2:11" s="18" customFormat="1" ht="18" customHeight="1">
      <c r="B401" s="311"/>
      <c r="C401" s="135"/>
      <c r="D401" s="135"/>
      <c r="E401" s="136"/>
      <c r="F401" s="136"/>
      <c r="G401" s="136"/>
      <c r="H401" s="180">
        <v>1</v>
      </c>
      <c r="I401" s="180"/>
      <c r="J401" s="45"/>
      <c r="K401" s="45"/>
    </row>
    <row r="402" spans="2:11" s="18" customFormat="1" ht="21" customHeight="1">
      <c r="B402" s="311"/>
      <c r="C402" s="135"/>
      <c r="D402" s="135"/>
      <c r="E402" s="159"/>
      <c r="F402" s="159"/>
      <c r="G402" s="159"/>
      <c r="H402" s="19"/>
      <c r="I402" s="45"/>
      <c r="J402" s="45"/>
      <c r="K402" s="45"/>
    </row>
    <row r="403" spans="2:11" s="18" customFormat="1" ht="27" customHeight="1">
      <c r="B403" s="312"/>
      <c r="C403" s="283"/>
      <c r="D403" s="321"/>
      <c r="E403" s="322"/>
      <c r="F403" s="323"/>
      <c r="G403" s="313"/>
      <c r="H403" s="180">
        <v>1</v>
      </c>
      <c r="I403" s="180"/>
      <c r="J403" s="45"/>
      <c r="K403" s="45"/>
    </row>
    <row r="404" spans="2:11" s="18" customFormat="1" ht="30" customHeight="1">
      <c r="B404" s="782"/>
      <c r="C404" s="782"/>
      <c r="D404" s="314"/>
      <c r="E404" s="315"/>
      <c r="F404" s="316"/>
      <c r="G404" s="317"/>
      <c r="H404" s="328">
        <v>1</v>
      </c>
      <c r="I404" s="180"/>
      <c r="J404" s="45"/>
      <c r="K404" s="45"/>
    </row>
    <row r="405" spans="2:11" s="18" customFormat="1">
      <c r="B405" s="312"/>
      <c r="C405" s="300"/>
      <c r="D405" s="300"/>
      <c r="E405" s="300"/>
      <c r="F405" s="300"/>
      <c r="G405" s="300"/>
      <c r="H405" s="297"/>
      <c r="I405" s="297"/>
      <c r="J405" s="45"/>
      <c r="K405" s="45"/>
    </row>
    <row r="406" spans="2:11" s="18" customFormat="1">
      <c r="B406" s="318"/>
      <c r="D406" s="298"/>
      <c r="E406" s="298"/>
      <c r="F406" s="298"/>
      <c r="G406" s="298"/>
      <c r="H406" s="297"/>
      <c r="I406" s="297"/>
      <c r="J406" s="45"/>
      <c r="K406" s="45"/>
    </row>
    <row r="407" spans="2:11" s="18" customFormat="1">
      <c r="B407" s="318"/>
      <c r="F407" s="137"/>
      <c r="H407" s="19"/>
      <c r="I407" s="45"/>
      <c r="J407" s="45"/>
      <c r="K407" s="45"/>
    </row>
    <row r="408" spans="2:11" s="18" customFormat="1">
      <c r="B408" s="318"/>
      <c r="D408" s="166"/>
      <c r="F408" s="137"/>
      <c r="H408" s="19"/>
      <c r="I408" s="45"/>
      <c r="J408" s="45"/>
      <c r="K408" s="45"/>
    </row>
    <row r="409" spans="2:11" s="18" customFormat="1">
      <c r="B409" s="318"/>
      <c r="D409" s="166"/>
      <c r="F409" s="137"/>
      <c r="H409" s="19"/>
      <c r="I409" s="45"/>
      <c r="J409" s="45"/>
      <c r="K409" s="45"/>
    </row>
    <row r="410" spans="2:11" s="18" customFormat="1">
      <c r="B410" s="318"/>
      <c r="D410" s="166"/>
      <c r="E410" s="137"/>
      <c r="F410" s="137"/>
      <c r="G410" s="137"/>
      <c r="H410" s="19"/>
      <c r="I410" s="45"/>
      <c r="J410" s="45"/>
      <c r="K410" s="45"/>
    </row>
    <row r="411" spans="2:11" s="18" customFormat="1">
      <c r="B411" s="318"/>
      <c r="E411" s="138"/>
      <c r="F411" s="138"/>
      <c r="G411" s="138"/>
      <c r="H411" s="297"/>
      <c r="I411" s="297"/>
      <c r="J411" s="45"/>
      <c r="K411" s="45"/>
    </row>
    <row r="412" spans="2:11" s="18" customFormat="1">
      <c r="B412" s="318"/>
      <c r="D412" s="166"/>
      <c r="E412" s="137"/>
      <c r="F412" s="137"/>
      <c r="G412" s="137"/>
      <c r="H412" s="19"/>
      <c r="I412" s="45"/>
      <c r="J412" s="45"/>
      <c r="K412" s="45"/>
    </row>
    <row r="413" spans="2:11" s="18" customFormat="1">
      <c r="B413" s="318"/>
      <c r="D413" s="166"/>
      <c r="E413" s="137"/>
      <c r="F413" s="137"/>
      <c r="G413" s="137"/>
      <c r="H413" s="19"/>
      <c r="I413" s="45"/>
      <c r="J413" s="45"/>
      <c r="K413" s="45"/>
    </row>
    <row r="414" spans="2:11" s="18" customFormat="1" ht="17.5">
      <c r="B414" s="318"/>
      <c r="D414" s="319"/>
      <c r="E414" s="137"/>
      <c r="F414" s="137"/>
      <c r="G414" s="137"/>
      <c r="H414" s="19"/>
      <c r="I414" s="45"/>
      <c r="J414" s="45"/>
      <c r="K414" s="45"/>
    </row>
    <row r="415" spans="2:11" s="18" customFormat="1">
      <c r="B415" s="318"/>
      <c r="D415" s="166">
        <f>+D414-D413</f>
        <v>0</v>
      </c>
      <c r="H415" s="19"/>
      <c r="I415" s="45"/>
      <c r="J415" s="45"/>
      <c r="K415" s="45"/>
    </row>
    <row r="416" spans="2:11" s="18" customFormat="1">
      <c r="B416" s="318"/>
      <c r="E416" s="137"/>
      <c r="F416" s="137"/>
      <c r="G416" s="137"/>
      <c r="H416" s="19"/>
      <c r="I416" s="45"/>
      <c r="J416" s="45"/>
      <c r="K416" s="45"/>
    </row>
    <row r="417" spans="2:11" s="18" customFormat="1">
      <c r="B417" s="318"/>
      <c r="D417" s="166">
        <f>+D286+Додаток_3!G123-Додаток_4!P25</f>
        <v>0</v>
      </c>
      <c r="E417" s="166">
        <f>+E286+Додаток_3!D123-Додаток_4!E25</f>
        <v>0</v>
      </c>
      <c r="F417" s="166">
        <f>+F286+Додаток_3!E123-Додаток_4!J25</f>
        <v>0</v>
      </c>
      <c r="G417" s="166">
        <f>+G286+Додаток_3!F123-Додаток_4!K25</f>
        <v>0</v>
      </c>
      <c r="H417" s="180">
        <v>1</v>
      </c>
      <c r="I417" s="180"/>
      <c r="J417" s="45"/>
      <c r="K417" s="45"/>
    </row>
    <row r="418" spans="2:11" s="18" customFormat="1">
      <c r="B418" s="318"/>
      <c r="E418" s="18">
        <v>119781790</v>
      </c>
      <c r="H418" s="180"/>
      <c r="I418" s="45"/>
      <c r="J418" s="45"/>
      <c r="K418" s="45"/>
    </row>
    <row r="419" spans="2:11" s="18" customFormat="1">
      <c r="B419" s="318"/>
      <c r="E419" s="166"/>
      <c r="H419" s="180"/>
      <c r="I419" s="45"/>
      <c r="J419" s="45"/>
      <c r="K419" s="45"/>
    </row>
    <row r="420" spans="2:11" s="18" customFormat="1">
      <c r="B420" s="318"/>
      <c r="H420" s="180"/>
      <c r="I420" s="45"/>
      <c r="J420" s="45"/>
      <c r="K420" s="45"/>
    </row>
    <row r="421" spans="2:11" s="18" customFormat="1">
      <c r="B421" s="318"/>
      <c r="H421" s="180"/>
      <c r="I421" s="45"/>
      <c r="J421" s="45"/>
      <c r="K421" s="45"/>
    </row>
    <row r="422" spans="2:11" s="18" customFormat="1">
      <c r="B422" s="318"/>
      <c r="H422" s="180"/>
      <c r="I422" s="45"/>
      <c r="J422" s="45"/>
      <c r="K422" s="45"/>
    </row>
    <row r="423" spans="2:11" s="18" customFormat="1">
      <c r="B423" s="318"/>
      <c r="H423" s="180"/>
      <c r="I423" s="45"/>
      <c r="J423" s="45"/>
      <c r="K423" s="45"/>
    </row>
    <row r="424" spans="2:11" s="18" customFormat="1">
      <c r="B424" s="318"/>
      <c r="H424" s="180"/>
      <c r="I424" s="45"/>
      <c r="J424" s="45"/>
      <c r="K424" s="45"/>
    </row>
    <row r="425" spans="2:11" s="18" customFormat="1">
      <c r="B425" s="318"/>
      <c r="H425" s="180"/>
      <c r="I425" s="45"/>
      <c r="J425" s="45"/>
      <c r="K425" s="45"/>
    </row>
    <row r="426" spans="2:11" s="18" customFormat="1">
      <c r="B426" s="318"/>
      <c r="H426" s="180"/>
      <c r="I426" s="45"/>
      <c r="J426" s="45"/>
      <c r="K426" s="45"/>
    </row>
    <row r="427" spans="2:11" s="18" customFormat="1">
      <c r="B427" s="318"/>
      <c r="H427" s="180"/>
      <c r="I427" s="45"/>
      <c r="J427" s="45"/>
      <c r="K427" s="45"/>
    </row>
    <row r="428" spans="2:11" s="18" customFormat="1">
      <c r="B428" s="318"/>
      <c r="H428" s="180"/>
      <c r="I428" s="45"/>
      <c r="J428" s="45"/>
      <c r="K428" s="45"/>
    </row>
    <row r="429" spans="2:11" s="18" customFormat="1">
      <c r="B429" s="318"/>
      <c r="H429" s="180"/>
      <c r="I429" s="45"/>
      <c r="J429" s="45"/>
      <c r="K429" s="45"/>
    </row>
    <row r="430" spans="2:11" s="18" customFormat="1">
      <c r="B430" s="318"/>
      <c r="H430" s="180"/>
      <c r="I430" s="45"/>
      <c r="J430" s="45"/>
      <c r="K430" s="45"/>
    </row>
    <row r="431" spans="2:11" s="18" customFormat="1">
      <c r="B431" s="318"/>
      <c r="H431" s="180"/>
      <c r="I431" s="45"/>
      <c r="J431" s="45"/>
      <c r="K431" s="45"/>
    </row>
    <row r="432" spans="2:11" s="18" customFormat="1">
      <c r="B432" s="318"/>
      <c r="H432" s="180"/>
      <c r="I432" s="45"/>
      <c r="J432" s="45"/>
      <c r="K432" s="45"/>
    </row>
    <row r="433" spans="2:11" s="18" customFormat="1">
      <c r="B433" s="318"/>
      <c r="H433" s="180"/>
      <c r="I433" s="45"/>
      <c r="J433" s="45"/>
      <c r="K433" s="45"/>
    </row>
    <row r="434" spans="2:11" s="18" customFormat="1">
      <c r="B434" s="318"/>
      <c r="H434" s="180"/>
      <c r="I434" s="45"/>
      <c r="J434" s="45"/>
      <c r="K434" s="45"/>
    </row>
    <row r="435" spans="2:11" s="18" customFormat="1">
      <c r="B435" s="318"/>
      <c r="H435" s="180"/>
      <c r="I435" s="45"/>
      <c r="J435" s="45"/>
      <c r="K435" s="45"/>
    </row>
    <row r="436" spans="2:11" s="18" customFormat="1">
      <c r="B436" s="318"/>
      <c r="H436" s="180"/>
      <c r="I436" s="45"/>
      <c r="J436" s="45"/>
      <c r="K436" s="45"/>
    </row>
    <row r="437" spans="2:11" s="18" customFormat="1">
      <c r="B437" s="318"/>
      <c r="H437" s="180"/>
      <c r="I437" s="45"/>
      <c r="J437" s="45"/>
      <c r="K437" s="45"/>
    </row>
    <row r="438" spans="2:11" s="18" customFormat="1">
      <c r="B438" s="318"/>
      <c r="H438" s="180"/>
      <c r="I438" s="45"/>
      <c r="J438" s="45"/>
      <c r="K438" s="45"/>
    </row>
    <row r="439" spans="2:11" s="18" customFormat="1">
      <c r="B439" s="318"/>
      <c r="H439" s="180"/>
      <c r="I439" s="45"/>
      <c r="J439" s="45"/>
      <c r="K439" s="45"/>
    </row>
    <row r="440" spans="2:11" s="18" customFormat="1">
      <c r="B440" s="318"/>
      <c r="H440" s="180"/>
      <c r="I440" s="45"/>
      <c r="J440" s="45"/>
      <c r="K440" s="45"/>
    </row>
    <row r="441" spans="2:11" s="18" customFormat="1">
      <c r="B441" s="318"/>
      <c r="H441" s="180"/>
      <c r="I441" s="45"/>
      <c r="J441" s="45"/>
      <c r="K441" s="45"/>
    </row>
    <row r="442" spans="2:11" s="18" customFormat="1">
      <c r="B442" s="318"/>
      <c r="H442" s="180"/>
      <c r="I442" s="45"/>
      <c r="J442" s="45"/>
      <c r="K442" s="45"/>
    </row>
  </sheetData>
  <autoFilter ref="H10:H418"/>
  <mergeCells count="15">
    <mergeCell ref="G10:G11"/>
    <mergeCell ref="E10:E11"/>
    <mergeCell ref="B10:B11"/>
    <mergeCell ref="C10:C11"/>
    <mergeCell ref="F10:F11"/>
    <mergeCell ref="E1:G1"/>
    <mergeCell ref="C6:C9"/>
    <mergeCell ref="E6:E9"/>
    <mergeCell ref="D6:D9"/>
    <mergeCell ref="B2:G3"/>
    <mergeCell ref="B404:C404"/>
    <mergeCell ref="F6:G7"/>
    <mergeCell ref="F8:F9"/>
    <mergeCell ref="G8:G9"/>
    <mergeCell ref="B6:B9"/>
  </mergeCells>
  <phoneticPr fontId="0" type="noConversion"/>
  <hyperlinks>
    <hyperlink ref="B308" location="_ftnref1" display="_ftnref1"/>
  </hyperlinks>
  <printOptions horizontalCentered="1"/>
  <pageMargins left="0.16" right="0.21" top="0.27" bottom="0.28000000000000003" header="0.17" footer="0.19685039370078741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2:R166"/>
  <sheetViews>
    <sheetView showZeros="0" view="pageBreakPreview" topLeftCell="B2" zoomScale="75" zoomScaleNormal="75" zoomScaleSheetLayoutView="75" workbookViewId="0">
      <pane xSplit="2" ySplit="11" topLeftCell="D13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F2" sqref="F2:G2"/>
    </sheetView>
  </sheetViews>
  <sheetFormatPr defaultColWidth="9.1796875" defaultRowHeight="13"/>
  <cols>
    <col min="1" max="1" width="3.453125" style="19" customWidth="1"/>
    <col min="2" max="2" width="18.26953125" style="19" customWidth="1"/>
    <col min="3" max="3" width="72.54296875" style="19" customWidth="1"/>
    <col min="4" max="4" width="23" style="19" customWidth="1"/>
    <col min="5" max="5" width="18" style="19" customWidth="1"/>
    <col min="6" max="6" width="17.54296875" style="19" customWidth="1"/>
    <col min="7" max="7" width="24.26953125" style="19" customWidth="1"/>
    <col min="8" max="8" width="10.453125" style="19" bestFit="1" customWidth="1"/>
    <col min="9" max="9" width="9.1796875" style="45"/>
    <col min="10" max="10" width="13.453125" style="45" bestFit="1" customWidth="1"/>
    <col min="11" max="11" width="9.1796875" style="45"/>
    <col min="12" max="16384" width="9.1796875" style="19"/>
  </cols>
  <sheetData>
    <row r="2" spans="2:9" ht="82.5" customHeight="1">
      <c r="E2" s="199"/>
      <c r="F2" s="791" t="s">
        <v>309</v>
      </c>
      <c r="G2" s="792"/>
    </row>
    <row r="3" spans="2:9" ht="20">
      <c r="B3" s="793"/>
      <c r="C3" s="793"/>
      <c r="D3" s="793"/>
      <c r="E3" s="793"/>
      <c r="F3" s="793"/>
      <c r="G3" s="793"/>
      <c r="H3" s="97"/>
      <c r="I3" s="98"/>
    </row>
    <row r="4" spans="2:9" ht="58.5" customHeight="1">
      <c r="B4" s="781" t="s">
        <v>580</v>
      </c>
      <c r="C4" s="781"/>
      <c r="D4" s="781"/>
      <c r="E4" s="781"/>
      <c r="F4" s="781"/>
      <c r="G4" s="781"/>
      <c r="H4" s="99"/>
      <c r="I4" s="100"/>
    </row>
    <row r="5" spans="2:9" ht="26.15" customHeight="1">
      <c r="B5" s="175">
        <v>1310000000</v>
      </c>
      <c r="C5" s="173"/>
      <c r="D5" s="173"/>
      <c r="E5" s="173"/>
      <c r="F5" s="173"/>
      <c r="G5" s="173"/>
      <c r="H5" s="99"/>
      <c r="I5" s="100"/>
    </row>
    <row r="6" spans="2:9" ht="32.15" customHeight="1">
      <c r="B6" s="174" t="s">
        <v>277</v>
      </c>
      <c r="F6" s="93"/>
      <c r="G6" s="372" t="s">
        <v>352</v>
      </c>
    </row>
    <row r="7" spans="2:9" ht="18" customHeight="1">
      <c r="B7" s="779" t="s">
        <v>44</v>
      </c>
      <c r="C7" s="779" t="s">
        <v>45</v>
      </c>
      <c r="D7" s="779" t="s">
        <v>488</v>
      </c>
      <c r="E7" s="779" t="s">
        <v>361</v>
      </c>
      <c r="F7" s="779"/>
      <c r="G7" s="780" t="s">
        <v>62</v>
      </c>
    </row>
    <row r="8" spans="2:9" ht="6" customHeight="1">
      <c r="B8" s="783"/>
      <c r="C8" s="779"/>
      <c r="D8" s="779"/>
      <c r="E8" s="779"/>
      <c r="F8" s="779"/>
      <c r="G8" s="780"/>
      <c r="I8" s="19"/>
    </row>
    <row r="9" spans="2:9">
      <c r="B9" s="783"/>
      <c r="C9" s="779"/>
      <c r="D9" s="779"/>
      <c r="E9" s="779" t="s">
        <v>62</v>
      </c>
      <c r="F9" s="779" t="s">
        <v>564</v>
      </c>
      <c r="G9" s="780"/>
    </row>
    <row r="10" spans="2:9" ht="27.75" customHeight="1">
      <c r="B10" s="783"/>
      <c r="C10" s="779"/>
      <c r="D10" s="779"/>
      <c r="E10" s="779"/>
      <c r="F10" s="779"/>
      <c r="G10" s="780"/>
      <c r="H10" s="180"/>
      <c r="I10" s="180"/>
    </row>
    <row r="11" spans="2:9" ht="18" customHeight="1">
      <c r="B11" s="784">
        <v>1</v>
      </c>
      <c r="C11" s="784">
        <v>2</v>
      </c>
      <c r="D11" s="784">
        <v>3</v>
      </c>
      <c r="E11" s="784">
        <v>4</v>
      </c>
      <c r="F11" s="784">
        <v>5</v>
      </c>
      <c r="G11" s="794" t="s">
        <v>173</v>
      </c>
      <c r="H11" s="180"/>
      <c r="I11" s="180"/>
    </row>
    <row r="12" spans="2:9" ht="1.4" hidden="1" customHeight="1">
      <c r="B12" s="790"/>
      <c r="C12" s="787"/>
      <c r="D12" s="787"/>
      <c r="E12" s="787"/>
      <c r="F12" s="787"/>
      <c r="G12" s="795"/>
    </row>
    <row r="13" spans="2:9" ht="23.5" customHeight="1">
      <c r="B13" s="710">
        <v>200000</v>
      </c>
      <c r="C13" s="711" t="s">
        <v>362</v>
      </c>
      <c r="D13" s="712">
        <f>(D14+D18+SUM(D25+D43+D44)+SUM(D48+D51+D55+D59))</f>
        <v>-1000000</v>
      </c>
      <c r="E13" s="712">
        <f>(E14+E18+SUM(E25+E43+E44)+SUM(E48+E51+E55+E59))</f>
        <v>1000000</v>
      </c>
      <c r="F13" s="712">
        <f>(F14+F18+SUM(F25+F43+F44)+SUM(F48+F51+F55+F59))</f>
        <v>1000000</v>
      </c>
      <c r="G13" s="712">
        <f t="shared" ref="G13:G54" si="0">+D13+E13</f>
        <v>0</v>
      </c>
      <c r="H13" s="181">
        <v>1</v>
      </c>
      <c r="I13" s="181">
        <f>+G13+'[6]видатки_затв '!C482</f>
        <v>0</v>
      </c>
    </row>
    <row r="14" spans="2:9" s="2" customFormat="1" hidden="1">
      <c r="B14" s="102">
        <v>201000</v>
      </c>
      <c r="C14" s="103" t="s">
        <v>191</v>
      </c>
      <c r="D14" s="104">
        <f>D15</f>
        <v>0</v>
      </c>
      <c r="E14" s="104">
        <f>E15</f>
        <v>0</v>
      </c>
      <c r="F14" s="104">
        <f>F15</f>
        <v>0</v>
      </c>
      <c r="G14" s="104">
        <f t="shared" si="0"/>
        <v>0</v>
      </c>
      <c r="H14" s="101">
        <f t="shared" ref="H14:H47" si="1">+G14</f>
        <v>0</v>
      </c>
    </row>
    <row r="15" spans="2:9" s="2" customFormat="1" hidden="1">
      <c r="B15" s="105">
        <v>201100</v>
      </c>
      <c r="C15" s="106" t="s">
        <v>228</v>
      </c>
      <c r="D15" s="107">
        <f>D16-D17</f>
        <v>0</v>
      </c>
      <c r="E15" s="107">
        <f>E16-E17</f>
        <v>0</v>
      </c>
      <c r="F15" s="107">
        <f>F16-F17</f>
        <v>0</v>
      </c>
      <c r="G15" s="107">
        <f t="shared" si="0"/>
        <v>0</v>
      </c>
      <c r="H15" s="101">
        <f t="shared" si="1"/>
        <v>0</v>
      </c>
    </row>
    <row r="16" spans="2:9" s="2" customFormat="1" hidden="1">
      <c r="B16" s="108">
        <v>201110</v>
      </c>
      <c r="C16" s="109" t="s">
        <v>192</v>
      </c>
      <c r="D16" s="107"/>
      <c r="E16" s="107"/>
      <c r="F16" s="107"/>
      <c r="G16" s="107">
        <f t="shared" si="0"/>
        <v>0</v>
      </c>
      <c r="H16" s="101">
        <f t="shared" si="1"/>
        <v>0</v>
      </c>
    </row>
    <row r="17" spans="2:11" s="2" customFormat="1" hidden="1">
      <c r="B17" s="119">
        <v>201120</v>
      </c>
      <c r="C17" s="141" t="s">
        <v>193</v>
      </c>
      <c r="D17" s="121"/>
      <c r="E17" s="121"/>
      <c r="F17" s="121"/>
      <c r="G17" s="121">
        <f t="shared" si="0"/>
        <v>0</v>
      </c>
      <c r="H17" s="101">
        <f t="shared" si="1"/>
        <v>0</v>
      </c>
    </row>
    <row r="18" spans="2:11" s="2" customFormat="1" ht="15.5" hidden="1">
      <c r="B18" s="140">
        <v>202000</v>
      </c>
      <c r="C18" s="143" t="s">
        <v>298</v>
      </c>
      <c r="D18" s="193">
        <f>D19+D22</f>
        <v>0</v>
      </c>
      <c r="E18" s="194">
        <f>E19+E22</f>
        <v>0</v>
      </c>
      <c r="F18" s="194">
        <f>F19+F22</f>
        <v>0</v>
      </c>
      <c r="G18" s="194">
        <f t="shared" si="0"/>
        <v>0</v>
      </c>
      <c r="H18" s="101">
        <f t="shared" si="1"/>
        <v>0</v>
      </c>
    </row>
    <row r="19" spans="2:11" s="2" customFormat="1" hidden="1">
      <c r="B19" s="102">
        <v>202100</v>
      </c>
      <c r="C19" s="169" t="s">
        <v>296</v>
      </c>
      <c r="D19" s="104">
        <f>D20-D21</f>
        <v>0</v>
      </c>
      <c r="E19" s="104">
        <f>E20-E21</f>
        <v>0</v>
      </c>
      <c r="F19" s="104">
        <f>F20-F21</f>
        <v>0</v>
      </c>
      <c r="G19" s="104">
        <f t="shared" si="0"/>
        <v>0</v>
      </c>
      <c r="H19" s="101">
        <f t="shared" si="1"/>
        <v>0</v>
      </c>
    </row>
    <row r="20" spans="2:11" s="2" customFormat="1" hidden="1">
      <c r="B20" s="108">
        <v>202110</v>
      </c>
      <c r="C20" s="109" t="s">
        <v>192</v>
      </c>
      <c r="D20" s="107"/>
      <c r="E20" s="107"/>
      <c r="F20" s="107"/>
      <c r="G20" s="107">
        <f t="shared" si="0"/>
        <v>0</v>
      </c>
      <c r="H20" s="101">
        <f t="shared" si="1"/>
        <v>0</v>
      </c>
    </row>
    <row r="21" spans="2:11" s="2" customFormat="1" hidden="1">
      <c r="B21" s="119">
        <v>202120</v>
      </c>
      <c r="C21" s="141" t="s">
        <v>193</v>
      </c>
      <c r="D21" s="121"/>
      <c r="E21" s="121"/>
      <c r="F21" s="121"/>
      <c r="G21" s="121">
        <f t="shared" si="0"/>
        <v>0</v>
      </c>
      <c r="H21" s="101">
        <f t="shared" si="1"/>
        <v>0</v>
      </c>
    </row>
    <row r="22" spans="2:11" s="2" customFormat="1" ht="15.5" hidden="1">
      <c r="B22" s="140">
        <v>202200</v>
      </c>
      <c r="C22" s="147" t="s">
        <v>297</v>
      </c>
      <c r="D22" s="195">
        <f>D23-D24</f>
        <v>0</v>
      </c>
      <c r="E22" s="196">
        <f>E23-E24</f>
        <v>0</v>
      </c>
      <c r="F22" s="196">
        <f>F23-F24</f>
        <v>0</v>
      </c>
      <c r="G22" s="194">
        <f t="shared" si="0"/>
        <v>0</v>
      </c>
      <c r="H22" s="101">
        <f t="shared" si="1"/>
        <v>0</v>
      </c>
    </row>
    <row r="23" spans="2:11" s="2" customFormat="1" ht="15.5" hidden="1">
      <c r="B23" s="146">
        <v>202210</v>
      </c>
      <c r="C23" s="197" t="s">
        <v>192</v>
      </c>
      <c r="D23" s="195"/>
      <c r="E23" s="196">
        <f>350000000-350000000</f>
        <v>0</v>
      </c>
      <c r="F23" s="196">
        <f>350000000-350000000</f>
        <v>0</v>
      </c>
      <c r="G23" s="194">
        <f t="shared" si="0"/>
        <v>0</v>
      </c>
      <c r="H23" s="101">
        <f t="shared" si="1"/>
        <v>0</v>
      </c>
    </row>
    <row r="24" spans="2:11" s="2" customFormat="1" hidden="1">
      <c r="B24" s="168">
        <v>202220</v>
      </c>
      <c r="C24" s="192" t="s">
        <v>193</v>
      </c>
      <c r="D24" s="123"/>
      <c r="E24" s="123"/>
      <c r="F24" s="123"/>
      <c r="G24" s="104">
        <f t="shared" si="0"/>
        <v>0</v>
      </c>
      <c r="H24" s="101">
        <f t="shared" si="1"/>
        <v>0</v>
      </c>
    </row>
    <row r="25" spans="2:11" s="2" customFormat="1" hidden="1">
      <c r="B25" s="105">
        <v>203000</v>
      </c>
      <c r="C25" s="110" t="s">
        <v>322</v>
      </c>
      <c r="D25" s="111">
        <f>D26+D30+D34+D37+D40</f>
        <v>0</v>
      </c>
      <c r="E25" s="111">
        <f>E26+E30+E34+E37+E40</f>
        <v>0</v>
      </c>
      <c r="F25" s="111">
        <f>F26+F30+F34+F37+F40</f>
        <v>0</v>
      </c>
      <c r="G25" s="107">
        <f t="shared" si="0"/>
        <v>0</v>
      </c>
      <c r="H25" s="101">
        <f t="shared" si="1"/>
        <v>0</v>
      </c>
    </row>
    <row r="26" spans="2:11" s="2" customFormat="1" hidden="1">
      <c r="B26" s="105">
        <v>203100</v>
      </c>
      <c r="C26" s="106" t="s">
        <v>323</v>
      </c>
      <c r="D26" s="111">
        <f>D27-D28+D29</f>
        <v>0</v>
      </c>
      <c r="E26" s="111">
        <f>E27-E28+E29</f>
        <v>0</v>
      </c>
      <c r="F26" s="111">
        <f>F27-F28+F29</f>
        <v>0</v>
      </c>
      <c r="G26" s="107">
        <f t="shared" si="0"/>
        <v>0</v>
      </c>
      <c r="H26" s="101">
        <f t="shared" si="1"/>
        <v>0</v>
      </c>
      <c r="I26" s="5"/>
      <c r="K26" s="5"/>
    </row>
    <row r="27" spans="2:11" hidden="1">
      <c r="B27" s="108">
        <v>203110</v>
      </c>
      <c r="C27" s="109" t="s">
        <v>192</v>
      </c>
      <c r="D27" s="111"/>
      <c r="E27" s="111"/>
      <c r="F27" s="111"/>
      <c r="G27" s="107">
        <f t="shared" si="0"/>
        <v>0</v>
      </c>
      <c r="H27" s="101">
        <f t="shared" si="1"/>
        <v>0</v>
      </c>
      <c r="I27" s="18"/>
      <c r="J27" s="19"/>
      <c r="K27" s="18"/>
    </row>
    <row r="28" spans="2:11" hidden="1">
      <c r="B28" s="108">
        <v>203120</v>
      </c>
      <c r="C28" s="109" t="s">
        <v>193</v>
      </c>
      <c r="D28" s="111"/>
      <c r="E28" s="111"/>
      <c r="F28" s="111"/>
      <c r="G28" s="107">
        <f t="shared" si="0"/>
        <v>0</v>
      </c>
      <c r="H28" s="101">
        <f t="shared" si="1"/>
        <v>0</v>
      </c>
      <c r="I28" s="18"/>
      <c r="J28" s="19"/>
      <c r="K28" s="18"/>
    </row>
    <row r="29" spans="2:11" s="2" customFormat="1" ht="23" hidden="1">
      <c r="B29" s="108">
        <v>203130</v>
      </c>
      <c r="C29" s="109" t="s">
        <v>463</v>
      </c>
      <c r="D29" s="111"/>
      <c r="E29" s="111"/>
      <c r="F29" s="111"/>
      <c r="G29" s="107">
        <f t="shared" si="0"/>
        <v>0</v>
      </c>
      <c r="H29" s="101">
        <f t="shared" si="1"/>
        <v>0</v>
      </c>
    </row>
    <row r="30" spans="2:11" s="2" customFormat="1" hidden="1">
      <c r="B30" s="105">
        <v>203200</v>
      </c>
      <c r="C30" s="106" t="s">
        <v>325</v>
      </c>
      <c r="D30" s="111">
        <f>D31-D32+D33</f>
        <v>0</v>
      </c>
      <c r="E30" s="111">
        <f>E31-E32+E33</f>
        <v>0</v>
      </c>
      <c r="F30" s="111">
        <f>F31-F32+F33</f>
        <v>0</v>
      </c>
      <c r="G30" s="107">
        <f t="shared" si="0"/>
        <v>0</v>
      </c>
      <c r="H30" s="101">
        <f t="shared" si="1"/>
        <v>0</v>
      </c>
    </row>
    <row r="31" spans="2:11" s="2" customFormat="1" hidden="1">
      <c r="B31" s="108">
        <v>203210</v>
      </c>
      <c r="C31" s="109" t="s">
        <v>192</v>
      </c>
      <c r="D31" s="111"/>
      <c r="E31" s="111"/>
      <c r="F31" s="111"/>
      <c r="G31" s="107">
        <f t="shared" si="0"/>
        <v>0</v>
      </c>
      <c r="H31" s="101">
        <f t="shared" si="1"/>
        <v>0</v>
      </c>
    </row>
    <row r="32" spans="2:11" hidden="1">
      <c r="B32" s="108">
        <v>203220</v>
      </c>
      <c r="C32" s="109" t="s">
        <v>193</v>
      </c>
      <c r="D32" s="111"/>
      <c r="E32" s="111"/>
      <c r="F32" s="111"/>
      <c r="G32" s="107">
        <f t="shared" si="0"/>
        <v>0</v>
      </c>
      <c r="H32" s="101">
        <f t="shared" si="1"/>
        <v>0</v>
      </c>
    </row>
    <row r="33" spans="2:8" ht="23" hidden="1">
      <c r="B33" s="108">
        <v>203230</v>
      </c>
      <c r="C33" s="109" t="s">
        <v>438</v>
      </c>
      <c r="D33" s="111"/>
      <c r="E33" s="111"/>
      <c r="F33" s="111"/>
      <c r="G33" s="107">
        <f t="shared" si="0"/>
        <v>0</v>
      </c>
      <c r="H33" s="101">
        <f t="shared" si="1"/>
        <v>0</v>
      </c>
    </row>
    <row r="34" spans="2:8" hidden="1">
      <c r="B34" s="105">
        <v>203300</v>
      </c>
      <c r="C34" s="106" t="s">
        <v>534</v>
      </c>
      <c r="D34" s="111">
        <f>D35-D36</f>
        <v>0</v>
      </c>
      <c r="E34" s="111">
        <f>E35-E36</f>
        <v>0</v>
      </c>
      <c r="F34" s="111">
        <f>F35-F36</f>
        <v>0</v>
      </c>
      <c r="G34" s="107">
        <f t="shared" si="0"/>
        <v>0</v>
      </c>
      <c r="H34" s="101">
        <f t="shared" si="1"/>
        <v>0</v>
      </c>
    </row>
    <row r="35" spans="2:8" s="2" customFormat="1" hidden="1">
      <c r="B35" s="108">
        <v>203310</v>
      </c>
      <c r="C35" s="109" t="s">
        <v>192</v>
      </c>
      <c r="D35" s="111"/>
      <c r="E35" s="111"/>
      <c r="F35" s="111"/>
      <c r="G35" s="107">
        <f t="shared" si="0"/>
        <v>0</v>
      </c>
      <c r="H35" s="101">
        <f t="shared" si="1"/>
        <v>0</v>
      </c>
    </row>
    <row r="36" spans="2:8" s="2" customFormat="1" hidden="1">
      <c r="B36" s="108">
        <v>203320</v>
      </c>
      <c r="C36" s="109" t="s">
        <v>193</v>
      </c>
      <c r="D36" s="111"/>
      <c r="E36" s="111"/>
      <c r="F36" s="111"/>
      <c r="G36" s="107">
        <f t="shared" si="0"/>
        <v>0</v>
      </c>
      <c r="H36" s="101">
        <f t="shared" si="1"/>
        <v>0</v>
      </c>
    </row>
    <row r="37" spans="2:8" s="2" customFormat="1" hidden="1">
      <c r="B37" s="105">
        <v>203400</v>
      </c>
      <c r="C37" s="106" t="s">
        <v>147</v>
      </c>
      <c r="D37" s="111">
        <f>D38-D39</f>
        <v>0</v>
      </c>
      <c r="E37" s="111">
        <f>E38-E39</f>
        <v>0</v>
      </c>
      <c r="F37" s="111">
        <f>F38-F39</f>
        <v>0</v>
      </c>
      <c r="G37" s="107">
        <f t="shared" si="0"/>
        <v>0</v>
      </c>
      <c r="H37" s="101">
        <f t="shared" si="1"/>
        <v>0</v>
      </c>
    </row>
    <row r="38" spans="2:8" s="2" customFormat="1" hidden="1">
      <c r="B38" s="108">
        <v>203410</v>
      </c>
      <c r="C38" s="109" t="s">
        <v>347</v>
      </c>
      <c r="D38" s="111"/>
      <c r="E38" s="111"/>
      <c r="F38" s="111"/>
      <c r="G38" s="107">
        <f t="shared" si="0"/>
        <v>0</v>
      </c>
      <c r="H38" s="101">
        <f t="shared" si="1"/>
        <v>0</v>
      </c>
    </row>
    <row r="39" spans="2:8" s="2" customFormat="1" hidden="1">
      <c r="B39" s="108">
        <v>203420</v>
      </c>
      <c r="C39" s="109" t="s">
        <v>348</v>
      </c>
      <c r="D39" s="111"/>
      <c r="E39" s="111"/>
      <c r="F39" s="111"/>
      <c r="G39" s="107">
        <f t="shared" si="0"/>
        <v>0</v>
      </c>
      <c r="H39" s="101">
        <f t="shared" si="1"/>
        <v>0</v>
      </c>
    </row>
    <row r="40" spans="2:8" s="2" customFormat="1" hidden="1">
      <c r="B40" s="105">
        <v>203500</v>
      </c>
      <c r="C40" s="106" t="s">
        <v>322</v>
      </c>
      <c r="D40" s="111">
        <f>D41-D42</f>
        <v>0</v>
      </c>
      <c r="E40" s="111">
        <f>E41-E42</f>
        <v>0</v>
      </c>
      <c r="F40" s="111">
        <f>F41-F42</f>
        <v>0</v>
      </c>
      <c r="G40" s="107">
        <f t="shared" si="0"/>
        <v>0</v>
      </c>
      <c r="H40" s="101">
        <f t="shared" si="1"/>
        <v>0</v>
      </c>
    </row>
    <row r="41" spans="2:8" s="2" customFormat="1" hidden="1">
      <c r="B41" s="108">
        <v>203510</v>
      </c>
      <c r="C41" s="109" t="s">
        <v>192</v>
      </c>
      <c r="D41" s="111"/>
      <c r="E41" s="111"/>
      <c r="F41" s="111"/>
      <c r="G41" s="107">
        <f t="shared" si="0"/>
        <v>0</v>
      </c>
      <c r="H41" s="101">
        <f t="shared" si="1"/>
        <v>0</v>
      </c>
    </row>
    <row r="42" spans="2:8" s="2" customFormat="1" hidden="1">
      <c r="B42" s="108">
        <v>203520</v>
      </c>
      <c r="C42" s="109" t="s">
        <v>193</v>
      </c>
      <c r="D42" s="111"/>
      <c r="E42" s="111"/>
      <c r="F42" s="111"/>
      <c r="G42" s="107">
        <f t="shared" si="0"/>
        <v>0</v>
      </c>
      <c r="H42" s="101">
        <f t="shared" si="1"/>
        <v>0</v>
      </c>
    </row>
    <row r="43" spans="2:8" s="2" customFormat="1" hidden="1">
      <c r="B43" s="105">
        <v>204000</v>
      </c>
      <c r="C43" s="110" t="s">
        <v>57</v>
      </c>
      <c r="D43" s="111"/>
      <c r="E43" s="111"/>
      <c r="F43" s="111"/>
      <c r="G43" s="107">
        <f t="shared" si="0"/>
        <v>0</v>
      </c>
      <c r="H43" s="101">
        <f t="shared" si="1"/>
        <v>0</v>
      </c>
    </row>
    <row r="44" spans="2:8" s="2" customFormat="1" hidden="1">
      <c r="B44" s="112">
        <v>205000</v>
      </c>
      <c r="C44" s="113" t="s">
        <v>288</v>
      </c>
      <c r="D44" s="114">
        <f>D45-D46+D47</f>
        <v>0</v>
      </c>
      <c r="E44" s="114">
        <f>E45-E46+E47</f>
        <v>0</v>
      </c>
      <c r="F44" s="114">
        <f>F45-F46+F47</f>
        <v>0</v>
      </c>
      <c r="G44" s="115">
        <f t="shared" si="0"/>
        <v>0</v>
      </c>
      <c r="H44" s="101">
        <f t="shared" si="1"/>
        <v>0</v>
      </c>
    </row>
    <row r="45" spans="2:8" s="2" customFormat="1" ht="16.399999999999999" hidden="1" customHeight="1">
      <c r="B45" s="116">
        <v>205100</v>
      </c>
      <c r="C45" s="117" t="s">
        <v>289</v>
      </c>
      <c r="D45" s="118"/>
      <c r="E45" s="118"/>
      <c r="F45" s="118"/>
      <c r="G45" s="115">
        <f t="shared" si="0"/>
        <v>0</v>
      </c>
      <c r="H45" s="101">
        <f t="shared" si="1"/>
        <v>0</v>
      </c>
    </row>
    <row r="46" spans="2:8" s="2" customFormat="1" ht="17.5" hidden="1" customHeight="1">
      <c r="B46" s="116">
        <v>205200</v>
      </c>
      <c r="C46" s="117" t="s">
        <v>189</v>
      </c>
      <c r="D46" s="118"/>
      <c r="E46" s="118"/>
      <c r="F46" s="118"/>
      <c r="G46" s="115">
        <f t="shared" si="0"/>
        <v>0</v>
      </c>
      <c r="H46" s="101">
        <f t="shared" si="1"/>
        <v>0</v>
      </c>
    </row>
    <row r="47" spans="2:8" s="2" customFormat="1" hidden="1">
      <c r="B47" s="119">
        <v>205300</v>
      </c>
      <c r="C47" s="141" t="s">
        <v>190</v>
      </c>
      <c r="D47" s="120"/>
      <c r="E47" s="120"/>
      <c r="F47" s="120"/>
      <c r="G47" s="121">
        <f t="shared" si="0"/>
        <v>0</v>
      </c>
      <c r="H47" s="101">
        <f t="shared" si="1"/>
        <v>0</v>
      </c>
    </row>
    <row r="48" spans="2:8" s="2" customFormat="1" ht="30" hidden="1">
      <c r="B48" s="142">
        <v>206000</v>
      </c>
      <c r="C48" s="143" t="s">
        <v>335</v>
      </c>
      <c r="D48" s="144">
        <f>D49-D50</f>
        <v>0</v>
      </c>
      <c r="E48" s="144">
        <f>E49-E50</f>
        <v>0</v>
      </c>
      <c r="F48" s="144">
        <f>F49-F50</f>
        <v>0</v>
      </c>
      <c r="G48" s="145">
        <f t="shared" si="0"/>
        <v>0</v>
      </c>
      <c r="H48" s="101"/>
    </row>
    <row r="49" spans="1:18" s="2" customFormat="1" ht="22.75" hidden="1" customHeight="1">
      <c r="B49" s="146">
        <v>206100</v>
      </c>
      <c r="C49" s="147" t="s">
        <v>337</v>
      </c>
      <c r="D49" s="144"/>
      <c r="E49" s="148"/>
      <c r="F49" s="148"/>
      <c r="G49" s="149">
        <f t="shared" si="0"/>
        <v>0</v>
      </c>
      <c r="H49" s="101">
        <f t="shared" ref="H49:H54" si="2">+G49</f>
        <v>0</v>
      </c>
    </row>
    <row r="50" spans="1:18" s="5" customFormat="1" ht="23.5" hidden="1" customHeight="1">
      <c r="B50" s="150">
        <v>206200</v>
      </c>
      <c r="C50" s="147" t="s">
        <v>290</v>
      </c>
      <c r="D50" s="144"/>
      <c r="E50" s="148"/>
      <c r="F50" s="148"/>
      <c r="G50" s="149">
        <f t="shared" si="0"/>
        <v>0</v>
      </c>
      <c r="H50" s="101">
        <f t="shared" si="2"/>
        <v>0</v>
      </c>
      <c r="I50" s="2"/>
      <c r="J50" s="2"/>
    </row>
    <row r="51" spans="1:18" s="2" customFormat="1" ht="17.5" hidden="1">
      <c r="A51" s="122" t="s">
        <v>291</v>
      </c>
      <c r="B51" s="102">
        <v>207000</v>
      </c>
      <c r="C51" s="103" t="s">
        <v>9</v>
      </c>
      <c r="D51" s="123">
        <f>D52-D53+D54</f>
        <v>0</v>
      </c>
      <c r="E51" s="123">
        <f>E52-E53+E54</f>
        <v>0</v>
      </c>
      <c r="F51" s="123">
        <f>F52-F53+F54</f>
        <v>0</v>
      </c>
      <c r="G51" s="104">
        <f t="shared" si="0"/>
        <v>0</v>
      </c>
      <c r="H51" s="101">
        <f t="shared" si="2"/>
        <v>0</v>
      </c>
      <c r="I51" s="3"/>
      <c r="J51" s="3"/>
      <c r="K51" s="124"/>
      <c r="L51" s="3"/>
      <c r="M51" s="122"/>
      <c r="N51" s="4"/>
      <c r="O51" s="4"/>
      <c r="P51" s="4"/>
      <c r="Q51" s="4"/>
      <c r="R51" s="4"/>
    </row>
    <row r="52" spans="1:18" s="6" customFormat="1" ht="17.5" hidden="1">
      <c r="B52" s="108">
        <v>207100</v>
      </c>
      <c r="C52" s="106" t="s">
        <v>295</v>
      </c>
      <c r="D52" s="111"/>
      <c r="E52" s="111"/>
      <c r="F52" s="111"/>
      <c r="G52" s="107">
        <f t="shared" si="0"/>
        <v>0</v>
      </c>
      <c r="H52" s="101">
        <f t="shared" si="2"/>
        <v>0</v>
      </c>
      <c r="I52" s="13"/>
      <c r="J52" s="13"/>
    </row>
    <row r="53" spans="1:18" s="5" customFormat="1" hidden="1">
      <c r="B53" s="108">
        <v>207200</v>
      </c>
      <c r="C53" s="106" t="s">
        <v>439</v>
      </c>
      <c r="D53" s="111"/>
      <c r="E53" s="111"/>
      <c r="F53" s="111"/>
      <c r="G53" s="107">
        <f t="shared" si="0"/>
        <v>0</v>
      </c>
      <c r="H53" s="101">
        <f t="shared" si="2"/>
        <v>0</v>
      </c>
      <c r="I53" s="2"/>
      <c r="J53" s="2"/>
    </row>
    <row r="54" spans="1:18" s="5" customFormat="1" hidden="1">
      <c r="B54" s="119">
        <v>207300</v>
      </c>
      <c r="C54" s="125" t="s">
        <v>462</v>
      </c>
      <c r="D54" s="120"/>
      <c r="E54" s="120"/>
      <c r="F54" s="120"/>
      <c r="G54" s="121">
        <f t="shared" si="0"/>
        <v>0</v>
      </c>
      <c r="H54" s="101">
        <f t="shared" si="2"/>
        <v>0</v>
      </c>
      <c r="I54" s="2"/>
      <c r="J54" s="2"/>
    </row>
    <row r="55" spans="1:18" s="5" customFormat="1" ht="17.5">
      <c r="B55" s="710">
        <v>208000</v>
      </c>
      <c r="C55" s="713" t="s">
        <v>225</v>
      </c>
      <c r="D55" s="714">
        <f>D56-D57+D58</f>
        <v>-1000000</v>
      </c>
      <c r="E55" s="714">
        <f>E56-E57+E58</f>
        <v>1000000</v>
      </c>
      <c r="F55" s="714">
        <f>F56-F57+F58</f>
        <v>1000000</v>
      </c>
      <c r="G55" s="714">
        <f>G56-G57+G58</f>
        <v>0</v>
      </c>
      <c r="H55" s="181">
        <v>1</v>
      </c>
      <c r="I55" s="182"/>
      <c r="J55" s="2"/>
    </row>
    <row r="56" spans="1:18" s="5" customFormat="1" ht="15" hidden="1" customHeight="1">
      <c r="B56" s="715">
        <v>208100</v>
      </c>
      <c r="C56" s="716" t="s">
        <v>289</v>
      </c>
      <c r="D56" s="720"/>
      <c r="E56" s="717"/>
      <c r="F56" s="717"/>
      <c r="G56" s="486">
        <f t="shared" ref="G56:G84" si="3">+D56+E56</f>
        <v>0</v>
      </c>
      <c r="H56" s="181">
        <f>+G56</f>
        <v>0</v>
      </c>
      <c r="I56" s="182"/>
      <c r="J56" s="165"/>
    </row>
    <row r="57" spans="1:18" s="18" customFormat="1" ht="15" hidden="1" customHeight="1">
      <c r="B57" s="718">
        <v>208200</v>
      </c>
      <c r="C57" s="719" t="s">
        <v>189</v>
      </c>
      <c r="D57" s="720"/>
      <c r="E57" s="720">
        <v>0</v>
      </c>
      <c r="F57" s="720"/>
      <c r="G57" s="712">
        <f t="shared" si="3"/>
        <v>0</v>
      </c>
      <c r="H57" s="181">
        <f>+G57</f>
        <v>0</v>
      </c>
      <c r="I57" s="180"/>
      <c r="J57" s="45"/>
      <c r="K57" s="45"/>
    </row>
    <row r="58" spans="1:18" s="18" customFormat="1" ht="39" customHeight="1">
      <c r="B58" s="715">
        <v>208400</v>
      </c>
      <c r="C58" s="721" t="s">
        <v>265</v>
      </c>
      <c r="D58" s="720">
        <f>-1000000</f>
        <v>-1000000</v>
      </c>
      <c r="E58" s="717">
        <f>1000000</f>
        <v>1000000</v>
      </c>
      <c r="F58" s="717">
        <f>+E58</f>
        <v>1000000</v>
      </c>
      <c r="G58" s="486">
        <f t="shared" si="3"/>
        <v>0</v>
      </c>
      <c r="H58" s="181">
        <v>1</v>
      </c>
      <c r="I58" s="180"/>
      <c r="J58" s="45"/>
      <c r="K58" s="45"/>
    </row>
    <row r="59" spans="1:18" s="18" customFormat="1" hidden="1">
      <c r="B59" s="102">
        <v>209000</v>
      </c>
      <c r="C59" s="103" t="s">
        <v>226</v>
      </c>
      <c r="D59" s="123">
        <f>D60-D61</f>
        <v>0</v>
      </c>
      <c r="E59" s="123">
        <f>E60-E61</f>
        <v>0</v>
      </c>
      <c r="F59" s="123">
        <f>F60-F61</f>
        <v>0</v>
      </c>
      <c r="G59" s="104">
        <f t="shared" si="3"/>
        <v>0</v>
      </c>
      <c r="H59" s="101">
        <f t="shared" ref="H59:H83" si="4">+G59</f>
        <v>0</v>
      </c>
      <c r="I59" s="45"/>
      <c r="J59" s="45"/>
      <c r="K59" s="45"/>
    </row>
    <row r="60" spans="1:18" s="18" customFormat="1" hidden="1">
      <c r="B60" s="108">
        <v>209100</v>
      </c>
      <c r="C60" s="106" t="s">
        <v>289</v>
      </c>
      <c r="D60" s="111"/>
      <c r="E60" s="111"/>
      <c r="F60" s="111"/>
      <c r="G60" s="107">
        <f t="shared" si="3"/>
        <v>0</v>
      </c>
      <c r="H60" s="101">
        <f t="shared" si="4"/>
        <v>0</v>
      </c>
      <c r="I60" s="45"/>
      <c r="J60" s="45"/>
      <c r="K60" s="45"/>
    </row>
    <row r="61" spans="1:18" s="5" customFormat="1" hidden="1">
      <c r="B61" s="108">
        <v>209200</v>
      </c>
      <c r="C61" s="106" t="s">
        <v>189</v>
      </c>
      <c r="D61" s="111"/>
      <c r="E61" s="111"/>
      <c r="F61" s="111"/>
      <c r="G61" s="107">
        <f t="shared" si="3"/>
        <v>0</v>
      </c>
      <c r="H61" s="101">
        <f t="shared" si="4"/>
        <v>0</v>
      </c>
      <c r="I61" s="2"/>
      <c r="J61" s="2"/>
    </row>
    <row r="62" spans="1:18" s="5" customFormat="1" hidden="1">
      <c r="B62" s="105">
        <v>300000</v>
      </c>
      <c r="C62" s="126" t="s">
        <v>117</v>
      </c>
      <c r="D62" s="111">
        <f>D63+D66+D69+D72+D75+D78+D81</f>
        <v>0</v>
      </c>
      <c r="E62" s="111">
        <f>E63+E66+E69+E72+E75+E78+E81</f>
        <v>0</v>
      </c>
      <c r="F62" s="111">
        <f>F63+F66+F69+F72+F75+F78+F81</f>
        <v>0</v>
      </c>
      <c r="G62" s="107">
        <f t="shared" si="3"/>
        <v>0</v>
      </c>
      <c r="H62" s="101">
        <f t="shared" si="4"/>
        <v>0</v>
      </c>
      <c r="I62" s="2"/>
      <c r="J62" s="2"/>
    </row>
    <row r="63" spans="1:18" s="5" customFormat="1" hidden="1">
      <c r="B63" s="105">
        <v>301000</v>
      </c>
      <c r="C63" s="110" t="s">
        <v>176</v>
      </c>
      <c r="D63" s="111">
        <f>D64-D65</f>
        <v>0</v>
      </c>
      <c r="E63" s="111">
        <f>E64-E65</f>
        <v>0</v>
      </c>
      <c r="F63" s="111">
        <f>F64-F65</f>
        <v>0</v>
      </c>
      <c r="G63" s="107">
        <f t="shared" si="3"/>
        <v>0</v>
      </c>
      <c r="H63" s="101">
        <f t="shared" si="4"/>
        <v>0</v>
      </c>
      <c r="I63" s="2"/>
      <c r="J63" s="2"/>
    </row>
    <row r="64" spans="1:18" s="5" customFormat="1" hidden="1">
      <c r="B64" s="108">
        <v>301100</v>
      </c>
      <c r="C64" s="106" t="s">
        <v>192</v>
      </c>
      <c r="D64" s="111"/>
      <c r="E64" s="111"/>
      <c r="F64" s="111"/>
      <c r="G64" s="107">
        <f t="shared" si="3"/>
        <v>0</v>
      </c>
      <c r="H64" s="101">
        <f t="shared" si="4"/>
        <v>0</v>
      </c>
      <c r="I64" s="2"/>
      <c r="J64" s="2"/>
    </row>
    <row r="65" spans="2:11" s="5" customFormat="1" hidden="1">
      <c r="B65" s="108">
        <v>301200</v>
      </c>
      <c r="C65" s="106" t="s">
        <v>193</v>
      </c>
      <c r="D65" s="111"/>
      <c r="E65" s="111"/>
      <c r="F65" s="111"/>
      <c r="G65" s="107">
        <f t="shared" si="3"/>
        <v>0</v>
      </c>
      <c r="H65" s="101">
        <f t="shared" si="4"/>
        <v>0</v>
      </c>
      <c r="I65" s="2"/>
      <c r="J65" s="2"/>
    </row>
    <row r="66" spans="2:11" s="5" customFormat="1" hidden="1">
      <c r="B66" s="105">
        <v>302000</v>
      </c>
      <c r="C66" s="110" t="s">
        <v>583</v>
      </c>
      <c r="D66" s="111">
        <f>D67-D68</f>
        <v>0</v>
      </c>
      <c r="E66" s="111">
        <f>E67-E68</f>
        <v>0</v>
      </c>
      <c r="F66" s="111">
        <f>F67-F68</f>
        <v>0</v>
      </c>
      <c r="G66" s="107">
        <f t="shared" si="3"/>
        <v>0</v>
      </c>
      <c r="H66" s="101">
        <f t="shared" si="4"/>
        <v>0</v>
      </c>
      <c r="I66" s="2"/>
      <c r="J66" s="2"/>
    </row>
    <row r="67" spans="2:11" s="5" customFormat="1" hidden="1">
      <c r="B67" s="108">
        <v>302100</v>
      </c>
      <c r="C67" s="106" t="s">
        <v>192</v>
      </c>
      <c r="D67" s="111"/>
      <c r="E67" s="111"/>
      <c r="F67" s="111"/>
      <c r="G67" s="107">
        <f t="shared" si="3"/>
        <v>0</v>
      </c>
      <c r="H67" s="101">
        <f t="shared" si="4"/>
        <v>0</v>
      </c>
      <c r="I67" s="2"/>
      <c r="J67" s="2"/>
    </row>
    <row r="68" spans="2:11" s="5" customFormat="1" hidden="1">
      <c r="B68" s="108">
        <v>302200</v>
      </c>
      <c r="C68" s="106" t="s">
        <v>193</v>
      </c>
      <c r="D68" s="111"/>
      <c r="E68" s="111"/>
      <c r="F68" s="111"/>
      <c r="G68" s="107">
        <f t="shared" si="3"/>
        <v>0</v>
      </c>
      <c r="H68" s="101">
        <f t="shared" si="4"/>
        <v>0</v>
      </c>
      <c r="I68" s="2"/>
      <c r="J68" s="2"/>
    </row>
    <row r="69" spans="2:11" s="5" customFormat="1" hidden="1">
      <c r="B69" s="105">
        <v>303000</v>
      </c>
      <c r="C69" s="110" t="s">
        <v>584</v>
      </c>
      <c r="D69" s="111">
        <f>D70-D71</f>
        <v>0</v>
      </c>
      <c r="E69" s="111">
        <f>E70-E71</f>
        <v>0</v>
      </c>
      <c r="F69" s="111">
        <f>F70-F71</f>
        <v>0</v>
      </c>
      <c r="G69" s="107">
        <f t="shared" si="3"/>
        <v>0</v>
      </c>
      <c r="H69" s="101">
        <f t="shared" si="4"/>
        <v>0</v>
      </c>
      <c r="I69" s="2"/>
      <c r="J69" s="2"/>
    </row>
    <row r="70" spans="2:11" s="5" customFormat="1" hidden="1">
      <c r="B70" s="108">
        <v>303100</v>
      </c>
      <c r="C70" s="106" t="s">
        <v>192</v>
      </c>
      <c r="D70" s="111"/>
      <c r="E70" s="111"/>
      <c r="F70" s="111"/>
      <c r="G70" s="107">
        <f t="shared" si="3"/>
        <v>0</v>
      </c>
      <c r="H70" s="101">
        <f t="shared" si="4"/>
        <v>0</v>
      </c>
      <c r="I70" s="2"/>
      <c r="J70" s="2"/>
    </row>
    <row r="71" spans="2:11" s="5" customFormat="1" hidden="1">
      <c r="B71" s="108">
        <v>303200</v>
      </c>
      <c r="C71" s="106" t="s">
        <v>193</v>
      </c>
      <c r="D71" s="111"/>
      <c r="E71" s="111"/>
      <c r="F71" s="111"/>
      <c r="G71" s="107">
        <f t="shared" si="3"/>
        <v>0</v>
      </c>
      <c r="H71" s="101">
        <f t="shared" si="4"/>
        <v>0</v>
      </c>
      <c r="I71" s="2"/>
      <c r="J71" s="2"/>
    </row>
    <row r="72" spans="2:11" s="5" customFormat="1" hidden="1">
      <c r="B72" s="105">
        <v>304000</v>
      </c>
      <c r="C72" s="110" t="s">
        <v>566</v>
      </c>
      <c r="D72" s="111">
        <f>D73-D74</f>
        <v>0</v>
      </c>
      <c r="E72" s="111">
        <f>E73-E74</f>
        <v>0</v>
      </c>
      <c r="F72" s="111">
        <f>F73-F74</f>
        <v>0</v>
      </c>
      <c r="G72" s="107">
        <f t="shared" si="3"/>
        <v>0</v>
      </c>
      <c r="H72" s="101">
        <f t="shared" si="4"/>
        <v>0</v>
      </c>
      <c r="I72" s="2"/>
      <c r="J72" s="2"/>
    </row>
    <row r="73" spans="2:11" s="18" customFormat="1" hidden="1">
      <c r="B73" s="108">
        <v>304100</v>
      </c>
      <c r="C73" s="106" t="s">
        <v>192</v>
      </c>
      <c r="D73" s="111"/>
      <c r="E73" s="111"/>
      <c r="F73" s="111"/>
      <c r="G73" s="107">
        <f t="shared" si="3"/>
        <v>0</v>
      </c>
      <c r="H73" s="101">
        <f t="shared" si="4"/>
        <v>0</v>
      </c>
      <c r="I73" s="45"/>
      <c r="J73" s="45"/>
      <c r="K73" s="45"/>
    </row>
    <row r="74" spans="2:11" s="18" customFormat="1" hidden="1">
      <c r="B74" s="108">
        <v>304200</v>
      </c>
      <c r="C74" s="106" t="s">
        <v>193</v>
      </c>
      <c r="D74" s="111"/>
      <c r="E74" s="111"/>
      <c r="F74" s="111"/>
      <c r="G74" s="107">
        <f t="shared" si="3"/>
        <v>0</v>
      </c>
      <c r="H74" s="101">
        <f t="shared" si="4"/>
        <v>0</v>
      </c>
      <c r="I74" s="45"/>
      <c r="J74" s="45"/>
      <c r="K74" s="45"/>
    </row>
    <row r="75" spans="2:11" s="18" customFormat="1" hidden="1">
      <c r="B75" s="105">
        <v>305000</v>
      </c>
      <c r="C75" s="110" t="s">
        <v>299</v>
      </c>
      <c r="D75" s="111">
        <f>D76-D77</f>
        <v>0</v>
      </c>
      <c r="E75" s="111">
        <f>E76-E77</f>
        <v>0</v>
      </c>
      <c r="F75" s="111">
        <f>F76-F77</f>
        <v>0</v>
      </c>
      <c r="G75" s="107">
        <f t="shared" si="3"/>
        <v>0</v>
      </c>
      <c r="H75" s="101">
        <f t="shared" si="4"/>
        <v>0</v>
      </c>
      <c r="I75" s="45"/>
      <c r="J75" s="45"/>
      <c r="K75" s="45"/>
    </row>
    <row r="76" spans="2:11" s="5" customFormat="1" hidden="1">
      <c r="B76" s="108">
        <v>305100</v>
      </c>
      <c r="C76" s="106" t="s">
        <v>192</v>
      </c>
      <c r="D76" s="111"/>
      <c r="E76" s="111"/>
      <c r="F76" s="111"/>
      <c r="G76" s="107">
        <f t="shared" si="3"/>
        <v>0</v>
      </c>
      <c r="H76" s="101">
        <f t="shared" si="4"/>
        <v>0</v>
      </c>
      <c r="I76" s="2"/>
      <c r="J76" s="2"/>
    </row>
    <row r="77" spans="2:11" s="5" customFormat="1" hidden="1">
      <c r="B77" s="108">
        <v>305200</v>
      </c>
      <c r="C77" s="106" t="s">
        <v>193</v>
      </c>
      <c r="D77" s="111"/>
      <c r="E77" s="111"/>
      <c r="F77" s="111"/>
      <c r="G77" s="107">
        <f t="shared" si="3"/>
        <v>0</v>
      </c>
      <c r="H77" s="101">
        <f t="shared" si="4"/>
        <v>0</v>
      </c>
      <c r="I77" s="2"/>
      <c r="J77" s="2"/>
    </row>
    <row r="78" spans="2:11" s="5" customFormat="1" hidden="1">
      <c r="B78" s="105">
        <v>306000</v>
      </c>
      <c r="C78" s="110" t="s">
        <v>360</v>
      </c>
      <c r="D78" s="111">
        <f>D79-D80</f>
        <v>0</v>
      </c>
      <c r="E78" s="111">
        <f>E79-E80</f>
        <v>0</v>
      </c>
      <c r="F78" s="111">
        <f>F79-F80</f>
        <v>0</v>
      </c>
      <c r="G78" s="107">
        <f t="shared" si="3"/>
        <v>0</v>
      </c>
      <c r="H78" s="101">
        <f t="shared" si="4"/>
        <v>0</v>
      </c>
      <c r="I78" s="2"/>
      <c r="J78" s="2"/>
    </row>
    <row r="79" spans="2:11" s="5" customFormat="1" hidden="1">
      <c r="B79" s="108">
        <v>306100</v>
      </c>
      <c r="C79" s="106" t="s">
        <v>8</v>
      </c>
      <c r="D79" s="111"/>
      <c r="E79" s="111"/>
      <c r="F79" s="111"/>
      <c r="G79" s="107">
        <f t="shared" si="3"/>
        <v>0</v>
      </c>
      <c r="H79" s="101">
        <f t="shared" si="4"/>
        <v>0</v>
      </c>
      <c r="I79" s="2"/>
      <c r="J79" s="2"/>
    </row>
    <row r="80" spans="2:11" s="5" customFormat="1" hidden="1">
      <c r="B80" s="108">
        <v>306200</v>
      </c>
      <c r="C80" s="106" t="s">
        <v>290</v>
      </c>
      <c r="D80" s="111"/>
      <c r="E80" s="111"/>
      <c r="F80" s="111"/>
      <c r="G80" s="107">
        <f t="shared" si="3"/>
        <v>0</v>
      </c>
      <c r="H80" s="101">
        <f t="shared" si="4"/>
        <v>0</v>
      </c>
      <c r="I80" s="2"/>
      <c r="J80" s="2"/>
    </row>
    <row r="81" spans="2:11" s="5" customFormat="1" hidden="1">
      <c r="B81" s="105">
        <v>307000</v>
      </c>
      <c r="C81" s="110" t="s">
        <v>9</v>
      </c>
      <c r="D81" s="111">
        <f>D82-D83</f>
        <v>0</v>
      </c>
      <c r="E81" s="111">
        <f>E82-E83</f>
        <v>0</v>
      </c>
      <c r="F81" s="111">
        <f>F82-F83</f>
        <v>0</v>
      </c>
      <c r="G81" s="107">
        <f t="shared" si="3"/>
        <v>0</v>
      </c>
      <c r="H81" s="101">
        <f t="shared" si="4"/>
        <v>0</v>
      </c>
      <c r="I81" s="2"/>
      <c r="J81" s="2"/>
    </row>
    <row r="82" spans="2:11" s="5" customFormat="1" hidden="1">
      <c r="B82" s="108">
        <v>307100</v>
      </c>
      <c r="C82" s="106" t="s">
        <v>333</v>
      </c>
      <c r="D82" s="111"/>
      <c r="E82" s="111"/>
      <c r="F82" s="111"/>
      <c r="G82" s="107">
        <f t="shared" si="3"/>
        <v>0</v>
      </c>
      <c r="H82" s="101">
        <f t="shared" si="4"/>
        <v>0</v>
      </c>
      <c r="I82" s="2"/>
      <c r="J82" s="2"/>
    </row>
    <row r="83" spans="2:11" s="5" customFormat="1" hidden="1">
      <c r="B83" s="119">
        <v>307200</v>
      </c>
      <c r="C83" s="125" t="s">
        <v>334</v>
      </c>
      <c r="D83" s="120"/>
      <c r="E83" s="120"/>
      <c r="F83" s="120"/>
      <c r="G83" s="121">
        <f t="shared" si="3"/>
        <v>0</v>
      </c>
      <c r="H83" s="101">
        <f t="shared" si="4"/>
        <v>0</v>
      </c>
      <c r="I83" s="2"/>
      <c r="J83" s="2"/>
    </row>
    <row r="84" spans="2:11" s="5" customFormat="1" ht="35">
      <c r="B84" s="718"/>
      <c r="C84" s="713" t="s">
        <v>496</v>
      </c>
      <c r="D84" s="714">
        <f>D13+D62</f>
        <v>-1000000</v>
      </c>
      <c r="E84" s="714">
        <f>E13+E62</f>
        <v>1000000</v>
      </c>
      <c r="F84" s="714">
        <f>F13+F62</f>
        <v>1000000</v>
      </c>
      <c r="G84" s="712">
        <f t="shared" si="3"/>
        <v>0</v>
      </c>
      <c r="H84" s="181">
        <v>1</v>
      </c>
      <c r="I84" s="182"/>
      <c r="J84" s="2"/>
    </row>
    <row r="85" spans="2:11" s="5" customFormat="1" hidden="1">
      <c r="B85" s="185"/>
      <c r="C85" s="167" t="s">
        <v>461</v>
      </c>
      <c r="D85" s="186"/>
      <c r="E85" s="186"/>
      <c r="F85" s="186"/>
      <c r="G85" s="187"/>
      <c r="H85" s="101">
        <f t="shared" ref="H85:H108" si="5">+G85</f>
        <v>0</v>
      </c>
      <c r="I85" s="2"/>
      <c r="J85" s="2"/>
    </row>
    <row r="86" spans="2:11" s="5" customFormat="1" ht="15.5" hidden="1">
      <c r="B86" s="151">
        <v>400000</v>
      </c>
      <c r="C86" s="151" t="s">
        <v>371</v>
      </c>
      <c r="D86" s="195">
        <f>D87-D98</f>
        <v>0</v>
      </c>
      <c r="E86" s="196">
        <f>E87-E98</f>
        <v>0</v>
      </c>
      <c r="F86" s="196">
        <f>F87-F98</f>
        <v>0</v>
      </c>
      <c r="G86" s="194">
        <f t="shared" ref="G86:G112" si="6">+D86+E86</f>
        <v>0</v>
      </c>
      <c r="H86" s="101">
        <f t="shared" si="5"/>
        <v>0</v>
      </c>
      <c r="I86" s="2"/>
      <c r="J86" s="2"/>
    </row>
    <row r="87" spans="2:11" s="5" customFormat="1" ht="15.5" hidden="1">
      <c r="B87" s="140">
        <v>401000</v>
      </c>
      <c r="C87" s="143" t="s">
        <v>338</v>
      </c>
      <c r="D87" s="195">
        <f>D88+D93</f>
        <v>0</v>
      </c>
      <c r="E87" s="196">
        <f>E88+E93</f>
        <v>0</v>
      </c>
      <c r="F87" s="196">
        <f>F88+F93</f>
        <v>0</v>
      </c>
      <c r="G87" s="194">
        <f t="shared" si="6"/>
        <v>0</v>
      </c>
      <c r="H87" s="101">
        <f t="shared" si="5"/>
        <v>0</v>
      </c>
      <c r="I87" s="2"/>
      <c r="J87" s="2"/>
    </row>
    <row r="88" spans="2:11" s="5" customFormat="1" ht="15.5" hidden="1">
      <c r="B88" s="140">
        <v>401100</v>
      </c>
      <c r="C88" s="143" t="s">
        <v>92</v>
      </c>
      <c r="D88" s="195">
        <f>SUM(D89:D92)</f>
        <v>0</v>
      </c>
      <c r="E88" s="196">
        <f>SUM(E89:E92)</f>
        <v>0</v>
      </c>
      <c r="F88" s="196">
        <f>SUM(F89:F92)</f>
        <v>0</v>
      </c>
      <c r="G88" s="194">
        <f t="shared" si="6"/>
        <v>0</v>
      </c>
      <c r="H88" s="101">
        <f t="shared" si="5"/>
        <v>0</v>
      </c>
      <c r="I88" s="2"/>
      <c r="J88" s="2"/>
    </row>
    <row r="89" spans="2:11" s="5" customFormat="1" hidden="1">
      <c r="B89" s="156">
        <v>401101</v>
      </c>
      <c r="C89" s="157" t="s">
        <v>95</v>
      </c>
      <c r="D89" s="154"/>
      <c r="E89" s="154"/>
      <c r="F89" s="154"/>
      <c r="G89" s="155">
        <f t="shared" si="6"/>
        <v>0</v>
      </c>
      <c r="H89" s="101">
        <f t="shared" si="5"/>
        <v>0</v>
      </c>
      <c r="I89" s="2"/>
      <c r="J89" s="2"/>
    </row>
    <row r="90" spans="2:11" s="5" customFormat="1" ht="15.5" hidden="1">
      <c r="B90" s="146">
        <v>401102</v>
      </c>
      <c r="C90" s="147" t="s">
        <v>29</v>
      </c>
      <c r="D90" s="195"/>
      <c r="E90" s="196">
        <f>350000000-350000000</f>
        <v>0</v>
      </c>
      <c r="F90" s="196">
        <f>350000000-350000000</f>
        <v>0</v>
      </c>
      <c r="G90" s="194">
        <f t="shared" si="6"/>
        <v>0</v>
      </c>
      <c r="H90" s="101">
        <f t="shared" si="5"/>
        <v>0</v>
      </c>
      <c r="I90" s="2"/>
      <c r="J90" s="2"/>
    </row>
    <row r="91" spans="2:11" s="5" customFormat="1" hidden="1">
      <c r="B91" s="168">
        <v>401103</v>
      </c>
      <c r="C91" s="169" t="s">
        <v>144</v>
      </c>
      <c r="D91" s="123"/>
      <c r="E91" s="123"/>
      <c r="F91" s="123"/>
      <c r="G91" s="104">
        <f t="shared" si="6"/>
        <v>0</v>
      </c>
      <c r="H91" s="101">
        <f t="shared" si="5"/>
        <v>0</v>
      </c>
      <c r="I91" s="2"/>
      <c r="J91" s="2"/>
    </row>
    <row r="92" spans="2:11" s="5" customFormat="1" hidden="1">
      <c r="B92" s="108">
        <v>401104</v>
      </c>
      <c r="C92" s="106" t="s">
        <v>145</v>
      </c>
      <c r="D92" s="111"/>
      <c r="E92" s="111"/>
      <c r="F92" s="111"/>
      <c r="G92" s="107">
        <f t="shared" si="6"/>
        <v>0</v>
      </c>
      <c r="H92" s="101">
        <f t="shared" si="5"/>
        <v>0</v>
      </c>
      <c r="I92" s="2"/>
      <c r="J92" s="2"/>
    </row>
    <row r="93" spans="2:11" s="5" customFormat="1" hidden="1">
      <c r="B93" s="105">
        <v>401200</v>
      </c>
      <c r="C93" s="110" t="s">
        <v>174</v>
      </c>
      <c r="D93" s="111">
        <f>SUM(D94:D97)</f>
        <v>0</v>
      </c>
      <c r="E93" s="111">
        <f>SUM(E94:E97)</f>
        <v>0</v>
      </c>
      <c r="F93" s="111">
        <f>SUM(F94:F97)</f>
        <v>0</v>
      </c>
      <c r="G93" s="107">
        <f t="shared" si="6"/>
        <v>0</v>
      </c>
      <c r="H93" s="101">
        <f t="shared" si="5"/>
        <v>0</v>
      </c>
      <c r="I93" s="2"/>
      <c r="J93" s="2"/>
    </row>
    <row r="94" spans="2:11" s="5" customFormat="1" hidden="1">
      <c r="B94" s="108">
        <v>401201</v>
      </c>
      <c r="C94" s="106" t="s">
        <v>95</v>
      </c>
      <c r="D94" s="111"/>
      <c r="E94" s="111"/>
      <c r="F94" s="111"/>
      <c r="G94" s="107">
        <f t="shared" si="6"/>
        <v>0</v>
      </c>
      <c r="H94" s="101">
        <f t="shared" si="5"/>
        <v>0</v>
      </c>
      <c r="I94" s="2"/>
      <c r="J94" s="2"/>
    </row>
    <row r="95" spans="2:11" s="18" customFormat="1" hidden="1">
      <c r="B95" s="108">
        <v>401202</v>
      </c>
      <c r="C95" s="106" t="s">
        <v>29</v>
      </c>
      <c r="D95" s="111"/>
      <c r="E95" s="111"/>
      <c r="F95" s="111"/>
      <c r="G95" s="107">
        <f t="shared" si="6"/>
        <v>0</v>
      </c>
      <c r="H95" s="101">
        <f t="shared" si="5"/>
        <v>0</v>
      </c>
      <c r="I95" s="45"/>
      <c r="J95" s="45"/>
      <c r="K95" s="45"/>
    </row>
    <row r="96" spans="2:11" s="18" customFormat="1" ht="20.5" hidden="1" customHeight="1">
      <c r="B96" s="108">
        <v>401203</v>
      </c>
      <c r="C96" s="106" t="s">
        <v>144</v>
      </c>
      <c r="D96" s="111"/>
      <c r="E96" s="111"/>
      <c r="F96" s="111"/>
      <c r="G96" s="107">
        <f t="shared" si="6"/>
        <v>0</v>
      </c>
      <c r="H96" s="101">
        <f t="shared" si="5"/>
        <v>0</v>
      </c>
      <c r="I96" s="45"/>
      <c r="J96" s="45"/>
      <c r="K96" s="45"/>
    </row>
    <row r="97" spans="2:11" s="127" customFormat="1" ht="29.15" hidden="1" customHeight="1">
      <c r="B97" s="108">
        <v>401204</v>
      </c>
      <c r="C97" s="106" t="s">
        <v>145</v>
      </c>
      <c r="D97" s="111"/>
      <c r="E97" s="111"/>
      <c r="F97" s="111"/>
      <c r="G97" s="107">
        <f t="shared" si="6"/>
        <v>0</v>
      </c>
      <c r="H97" s="101">
        <f t="shared" si="5"/>
        <v>0</v>
      </c>
      <c r="I97" s="45"/>
      <c r="J97" s="45"/>
      <c r="K97" s="45"/>
    </row>
    <row r="98" spans="2:11" s="129" customFormat="1" ht="36" hidden="1" customHeight="1">
      <c r="B98" s="105">
        <v>402000</v>
      </c>
      <c r="C98" s="110" t="s">
        <v>456</v>
      </c>
      <c r="D98" s="111">
        <f>D99+D104</f>
        <v>0</v>
      </c>
      <c r="E98" s="111">
        <f>E99+E104</f>
        <v>0</v>
      </c>
      <c r="F98" s="111">
        <f>F99+F104</f>
        <v>0</v>
      </c>
      <c r="G98" s="107">
        <f t="shared" si="6"/>
        <v>0</v>
      </c>
      <c r="H98" s="101">
        <f t="shared" si="5"/>
        <v>0</v>
      </c>
      <c r="I98" s="128"/>
      <c r="J98" s="128"/>
      <c r="K98" s="128"/>
    </row>
    <row r="99" spans="2:11" s="127" customFormat="1" hidden="1">
      <c r="B99" s="105">
        <v>402100</v>
      </c>
      <c r="C99" s="110" t="s">
        <v>457</v>
      </c>
      <c r="D99" s="111">
        <f>SUM(D100:D103)</f>
        <v>0</v>
      </c>
      <c r="E99" s="111">
        <f>SUM(E100:E103)</f>
        <v>0</v>
      </c>
      <c r="F99" s="111">
        <f>SUM(F100:F103)</f>
        <v>0</v>
      </c>
      <c r="G99" s="107">
        <f t="shared" si="6"/>
        <v>0</v>
      </c>
      <c r="H99" s="101">
        <f t="shared" si="5"/>
        <v>0</v>
      </c>
    </row>
    <row r="100" spans="2:11" s="18" customFormat="1" hidden="1">
      <c r="B100" s="108">
        <v>402101</v>
      </c>
      <c r="C100" s="106" t="s">
        <v>95</v>
      </c>
      <c r="D100" s="111"/>
      <c r="E100" s="111"/>
      <c r="F100" s="111"/>
      <c r="G100" s="107">
        <f t="shared" si="6"/>
        <v>0</v>
      </c>
      <c r="H100" s="101">
        <f t="shared" si="5"/>
        <v>0</v>
      </c>
      <c r="I100" s="45"/>
      <c r="J100" s="45"/>
      <c r="K100" s="45"/>
    </row>
    <row r="101" spans="2:11" s="18" customFormat="1" hidden="1">
      <c r="B101" s="108">
        <v>402102</v>
      </c>
      <c r="C101" s="106" t="s">
        <v>29</v>
      </c>
      <c r="D101" s="111"/>
      <c r="E101" s="111"/>
      <c r="F101" s="111"/>
      <c r="G101" s="107">
        <f t="shared" si="6"/>
        <v>0</v>
      </c>
      <c r="H101" s="101">
        <f t="shared" si="5"/>
        <v>0</v>
      </c>
      <c r="I101" s="45"/>
      <c r="J101" s="45"/>
      <c r="K101" s="45"/>
    </row>
    <row r="102" spans="2:11" s="18" customFormat="1" hidden="1">
      <c r="B102" s="108">
        <v>402103</v>
      </c>
      <c r="C102" s="106" t="s">
        <v>144</v>
      </c>
      <c r="D102" s="111"/>
      <c r="E102" s="111"/>
      <c r="F102" s="111"/>
      <c r="G102" s="107">
        <f t="shared" si="6"/>
        <v>0</v>
      </c>
      <c r="H102" s="101">
        <f t="shared" si="5"/>
        <v>0</v>
      </c>
      <c r="I102" s="45"/>
      <c r="J102" s="45"/>
      <c r="K102" s="45"/>
    </row>
    <row r="103" spans="2:11" s="18" customFormat="1" hidden="1">
      <c r="B103" s="108">
        <v>402104</v>
      </c>
      <c r="C103" s="106" t="s">
        <v>145</v>
      </c>
      <c r="D103" s="111"/>
      <c r="E103" s="111"/>
      <c r="F103" s="111"/>
      <c r="G103" s="107">
        <f t="shared" si="6"/>
        <v>0</v>
      </c>
      <c r="H103" s="101">
        <f t="shared" si="5"/>
        <v>0</v>
      </c>
      <c r="I103" s="45"/>
      <c r="J103" s="45"/>
      <c r="K103" s="45"/>
    </row>
    <row r="104" spans="2:11" s="18" customFormat="1" hidden="1">
      <c r="B104" s="105">
        <v>402200</v>
      </c>
      <c r="C104" s="110" t="s">
        <v>458</v>
      </c>
      <c r="D104" s="111">
        <f>SUM(D105:D108)</f>
        <v>0</v>
      </c>
      <c r="E104" s="111">
        <f>SUM(E105:E108)</f>
        <v>0</v>
      </c>
      <c r="F104" s="111">
        <f>SUM(F105:F108)</f>
        <v>0</v>
      </c>
      <c r="G104" s="107">
        <f t="shared" si="6"/>
        <v>0</v>
      </c>
      <c r="H104" s="101">
        <f t="shared" si="5"/>
        <v>0</v>
      </c>
      <c r="I104" s="45"/>
      <c r="J104" s="45"/>
      <c r="K104" s="45"/>
    </row>
    <row r="105" spans="2:11" s="18" customFormat="1" hidden="1">
      <c r="B105" s="108">
        <v>402201</v>
      </c>
      <c r="C105" s="106" t="s">
        <v>95</v>
      </c>
      <c r="D105" s="111"/>
      <c r="E105" s="111"/>
      <c r="F105" s="111"/>
      <c r="G105" s="107">
        <f t="shared" si="6"/>
        <v>0</v>
      </c>
      <c r="H105" s="101">
        <f t="shared" si="5"/>
        <v>0</v>
      </c>
      <c r="I105" s="45"/>
      <c r="J105" s="45"/>
      <c r="K105" s="45"/>
    </row>
    <row r="106" spans="2:11" s="18" customFormat="1" hidden="1">
      <c r="B106" s="108">
        <v>402202</v>
      </c>
      <c r="C106" s="106" t="s">
        <v>29</v>
      </c>
      <c r="D106" s="111"/>
      <c r="E106" s="111"/>
      <c r="F106" s="111"/>
      <c r="G106" s="107">
        <f t="shared" si="6"/>
        <v>0</v>
      </c>
      <c r="H106" s="101">
        <f t="shared" si="5"/>
        <v>0</v>
      </c>
      <c r="I106" s="45"/>
      <c r="J106" s="45"/>
      <c r="K106" s="45"/>
    </row>
    <row r="107" spans="2:11" s="18" customFormat="1" hidden="1">
      <c r="B107" s="108">
        <v>402203</v>
      </c>
      <c r="C107" s="106" t="s">
        <v>144</v>
      </c>
      <c r="D107" s="111"/>
      <c r="E107" s="111"/>
      <c r="F107" s="111"/>
      <c r="G107" s="107">
        <f t="shared" si="6"/>
        <v>0</v>
      </c>
      <c r="H107" s="101">
        <f t="shared" si="5"/>
        <v>0</v>
      </c>
      <c r="I107" s="45"/>
      <c r="J107" s="45"/>
      <c r="K107" s="45"/>
    </row>
    <row r="108" spans="2:11" s="18" customFormat="1" hidden="1">
      <c r="B108" s="119">
        <v>402204</v>
      </c>
      <c r="C108" s="125" t="s">
        <v>145</v>
      </c>
      <c r="D108" s="120"/>
      <c r="E108" s="120"/>
      <c r="F108" s="120"/>
      <c r="G108" s="121">
        <f t="shared" si="6"/>
        <v>0</v>
      </c>
      <c r="H108" s="101">
        <f t="shared" si="5"/>
        <v>0</v>
      </c>
      <c r="I108" s="45"/>
      <c r="J108" s="45"/>
      <c r="K108" s="45"/>
    </row>
    <row r="109" spans="2:11" s="18" customFormat="1" ht="17.5">
      <c r="B109" s="722">
        <v>600000</v>
      </c>
      <c r="C109" s="723" t="s">
        <v>459</v>
      </c>
      <c r="D109" s="714">
        <f>D110+D113+D118+D119</f>
        <v>-1000000</v>
      </c>
      <c r="E109" s="724">
        <f>E110+E113+E118+E119</f>
        <v>1000000</v>
      </c>
      <c r="F109" s="724">
        <f>F110+F113+F118+F119</f>
        <v>1000000</v>
      </c>
      <c r="G109" s="486">
        <f t="shared" si="6"/>
        <v>0</v>
      </c>
      <c r="H109" s="181">
        <v>1</v>
      </c>
      <c r="I109" s="180"/>
      <c r="J109" s="45"/>
      <c r="K109" s="45"/>
    </row>
    <row r="110" spans="2:11" s="18" customFormat="1" hidden="1">
      <c r="B110" s="152">
        <v>601000</v>
      </c>
      <c r="C110" s="153" t="s">
        <v>335</v>
      </c>
      <c r="D110" s="154">
        <f>D111-D112</f>
        <v>0</v>
      </c>
      <c r="E110" s="154">
        <f>E111-E112</f>
        <v>0</v>
      </c>
      <c r="F110" s="154">
        <f>F111-F112</f>
        <v>0</v>
      </c>
      <c r="G110" s="155">
        <f t="shared" si="6"/>
        <v>0</v>
      </c>
      <c r="H110" s="101">
        <f>+G110</f>
        <v>0</v>
      </c>
      <c r="I110" s="45"/>
      <c r="J110" s="45"/>
      <c r="K110" s="45"/>
    </row>
    <row r="111" spans="2:11" s="18" customFormat="1" ht="15.5" hidden="1">
      <c r="B111" s="146">
        <v>601100</v>
      </c>
      <c r="C111" s="147" t="s">
        <v>264</v>
      </c>
      <c r="D111" s="144">
        <f t="shared" ref="D111:F112" si="7">D49+D79</f>
        <v>0</v>
      </c>
      <c r="E111" s="144">
        <f t="shared" si="7"/>
        <v>0</v>
      </c>
      <c r="F111" s="144">
        <f t="shared" si="7"/>
        <v>0</v>
      </c>
      <c r="G111" s="145">
        <f t="shared" si="6"/>
        <v>0</v>
      </c>
      <c r="H111" s="101">
        <f>+G111</f>
        <v>0</v>
      </c>
      <c r="I111" s="45"/>
      <c r="J111" s="45"/>
      <c r="K111" s="45"/>
    </row>
    <row r="112" spans="2:11" s="18" customFormat="1" ht="15.5" hidden="1">
      <c r="B112" s="188">
        <v>601200</v>
      </c>
      <c r="C112" s="189" t="s">
        <v>290</v>
      </c>
      <c r="D112" s="190">
        <f t="shared" si="7"/>
        <v>0</v>
      </c>
      <c r="E112" s="190">
        <f t="shared" si="7"/>
        <v>0</v>
      </c>
      <c r="F112" s="190">
        <f t="shared" si="7"/>
        <v>0</v>
      </c>
      <c r="G112" s="191">
        <f t="shared" si="6"/>
        <v>0</v>
      </c>
      <c r="H112" s="101">
        <f>+G112</f>
        <v>0</v>
      </c>
      <c r="I112" s="45"/>
      <c r="J112" s="45"/>
      <c r="K112" s="45"/>
    </row>
    <row r="113" spans="2:11" s="18" customFormat="1" ht="17.5">
      <c r="B113" s="725">
        <v>602000</v>
      </c>
      <c r="C113" s="726" t="s">
        <v>307</v>
      </c>
      <c r="D113" s="714">
        <f>(D114-D115+D116)+D117</f>
        <v>-1000000</v>
      </c>
      <c r="E113" s="724">
        <f>(E114-E115+E116)+E117</f>
        <v>1000000</v>
      </c>
      <c r="F113" s="724">
        <f>(F114-F115+F116)+F117</f>
        <v>1000000</v>
      </c>
      <c r="G113" s="724">
        <f>(G114-G115+G116)+G117</f>
        <v>0</v>
      </c>
      <c r="H113" s="181">
        <v>1</v>
      </c>
      <c r="I113" s="180"/>
      <c r="J113" s="45"/>
      <c r="K113" s="45"/>
    </row>
    <row r="114" spans="2:11" s="18" customFormat="1" ht="17.25" hidden="1" customHeight="1">
      <c r="B114" s="727">
        <v>602100</v>
      </c>
      <c r="C114" s="719" t="s">
        <v>289</v>
      </c>
      <c r="D114" s="717">
        <f t="shared" ref="D114:F115" si="8">D45+D56</f>
        <v>0</v>
      </c>
      <c r="E114" s="720">
        <f t="shared" si="8"/>
        <v>0</v>
      </c>
      <c r="F114" s="720">
        <f t="shared" si="8"/>
        <v>0</v>
      </c>
      <c r="G114" s="712">
        <f>+D114+E114</f>
        <v>0</v>
      </c>
      <c r="H114" s="181">
        <f>+G114</f>
        <v>0</v>
      </c>
      <c r="I114" s="180"/>
      <c r="J114" s="45"/>
      <c r="K114" s="45"/>
    </row>
    <row r="115" spans="2:11" s="18" customFormat="1" ht="17.5" hidden="1" customHeight="1">
      <c r="B115" s="728">
        <v>602200</v>
      </c>
      <c r="C115" s="716" t="s">
        <v>189</v>
      </c>
      <c r="D115" s="717">
        <f t="shared" si="8"/>
        <v>0</v>
      </c>
      <c r="E115" s="717">
        <f t="shared" si="8"/>
        <v>0</v>
      </c>
      <c r="F115" s="717">
        <f t="shared" si="8"/>
        <v>0</v>
      </c>
      <c r="G115" s="486">
        <f t="shared" ref="G115:G121" si="9">+D115+E115</f>
        <v>0</v>
      </c>
      <c r="H115" s="181">
        <f>+G115</f>
        <v>0</v>
      </c>
      <c r="I115" s="180"/>
      <c r="J115" s="45"/>
      <c r="K115" s="45"/>
    </row>
    <row r="116" spans="2:11" s="18" customFormat="1" hidden="1">
      <c r="B116" s="156">
        <v>602300</v>
      </c>
      <c r="C116" s="157" t="s">
        <v>190</v>
      </c>
      <c r="D116" s="154">
        <f>D47+D51</f>
        <v>0</v>
      </c>
      <c r="E116" s="154">
        <f>E47+E51</f>
        <v>0</v>
      </c>
      <c r="F116" s="154">
        <f>F47+F51</f>
        <v>0</v>
      </c>
      <c r="G116" s="155">
        <f t="shared" si="9"/>
        <v>0</v>
      </c>
      <c r="H116" s="101">
        <f>+G116</f>
        <v>0</v>
      </c>
      <c r="I116" s="45"/>
      <c r="J116" s="45"/>
      <c r="K116" s="45"/>
    </row>
    <row r="117" spans="2:11" s="18" customFormat="1" ht="36">
      <c r="B117" s="718">
        <v>602400</v>
      </c>
      <c r="C117" s="729" t="s">
        <v>265</v>
      </c>
      <c r="D117" s="717">
        <f>+D58</f>
        <v>-1000000</v>
      </c>
      <c r="E117" s="720">
        <f>+E58</f>
        <v>1000000</v>
      </c>
      <c r="F117" s="720">
        <f>+F58</f>
        <v>1000000</v>
      </c>
      <c r="G117" s="531">
        <f t="shared" si="9"/>
        <v>0</v>
      </c>
      <c r="H117" s="181">
        <v>1</v>
      </c>
      <c r="I117" s="180"/>
      <c r="J117" s="45"/>
      <c r="K117" s="45"/>
    </row>
    <row r="118" spans="2:11" s="18" customFormat="1" hidden="1">
      <c r="B118" s="130">
        <v>603000</v>
      </c>
      <c r="C118" s="103" t="s">
        <v>147</v>
      </c>
      <c r="D118" s="123">
        <f>D37</f>
        <v>0</v>
      </c>
      <c r="E118" s="123">
        <f>E37</f>
        <v>0</v>
      </c>
      <c r="F118" s="123">
        <f>F37</f>
        <v>0</v>
      </c>
      <c r="G118" s="104">
        <f t="shared" si="9"/>
        <v>0</v>
      </c>
      <c r="H118" s="101">
        <f>+G118</f>
        <v>0</v>
      </c>
      <c r="I118" s="45"/>
      <c r="J118" s="45"/>
      <c r="K118" s="45"/>
    </row>
    <row r="119" spans="2:11" s="18" customFormat="1" hidden="1">
      <c r="B119" s="131">
        <v>604000</v>
      </c>
      <c r="C119" s="132" t="s">
        <v>226</v>
      </c>
      <c r="D119" s="111">
        <f>D120-D121</f>
        <v>0</v>
      </c>
      <c r="E119" s="111">
        <f>E120-E121</f>
        <v>0</v>
      </c>
      <c r="F119" s="111">
        <f>F120-F121</f>
        <v>0</v>
      </c>
      <c r="G119" s="107">
        <f t="shared" si="9"/>
        <v>0</v>
      </c>
      <c r="H119" s="101">
        <f>+G119</f>
        <v>0</v>
      </c>
      <c r="I119" s="45"/>
      <c r="J119" s="45"/>
      <c r="K119" s="45"/>
    </row>
    <row r="120" spans="2:11" s="18" customFormat="1" hidden="1">
      <c r="B120" s="133">
        <v>604100</v>
      </c>
      <c r="C120" s="106" t="s">
        <v>289</v>
      </c>
      <c r="D120" s="111"/>
      <c r="E120" s="111"/>
      <c r="F120" s="111"/>
      <c r="G120" s="107">
        <f t="shared" si="9"/>
        <v>0</v>
      </c>
      <c r="H120" s="101">
        <f>+G120</f>
        <v>0</v>
      </c>
      <c r="I120" s="45"/>
      <c r="J120" s="45"/>
      <c r="K120" s="45"/>
    </row>
    <row r="121" spans="2:11" s="18" customFormat="1" hidden="1">
      <c r="B121" s="134">
        <v>604200</v>
      </c>
      <c r="C121" s="125" t="s">
        <v>189</v>
      </c>
      <c r="D121" s="120"/>
      <c r="E121" s="120"/>
      <c r="F121" s="120"/>
      <c r="G121" s="121">
        <f t="shared" si="9"/>
        <v>0</v>
      </c>
      <c r="H121" s="101">
        <f>+G121</f>
        <v>0</v>
      </c>
      <c r="I121" s="45"/>
      <c r="J121" s="45"/>
      <c r="K121" s="45"/>
    </row>
    <row r="122" spans="2:11" s="18" customFormat="1" ht="35">
      <c r="B122" s="730"/>
      <c r="C122" s="731" t="s">
        <v>274</v>
      </c>
      <c r="D122" s="714">
        <f>D86+D109</f>
        <v>-1000000</v>
      </c>
      <c r="E122" s="714">
        <f>E86+E109</f>
        <v>1000000</v>
      </c>
      <c r="F122" s="714">
        <f>F86+F109</f>
        <v>1000000</v>
      </c>
      <c r="G122" s="712">
        <f>+D122+E122</f>
        <v>0</v>
      </c>
      <c r="H122" s="181">
        <v>1</v>
      </c>
      <c r="I122" s="180"/>
      <c r="J122" s="45"/>
      <c r="K122" s="45"/>
    </row>
    <row r="123" spans="2:11" s="18" customFormat="1" ht="21" customHeight="1">
      <c r="B123" s="732"/>
      <c r="C123" s="733" t="s">
        <v>320</v>
      </c>
      <c r="D123" s="734">
        <f>+D122</f>
        <v>-1000000</v>
      </c>
      <c r="E123" s="734">
        <f>+E122</f>
        <v>1000000</v>
      </c>
      <c r="F123" s="734">
        <f>+F122</f>
        <v>1000000</v>
      </c>
      <c r="G123" s="734">
        <f>+G122</f>
        <v>0</v>
      </c>
      <c r="H123" s="181">
        <v>1</v>
      </c>
      <c r="I123" s="180"/>
      <c r="J123" s="45"/>
      <c r="K123" s="45"/>
    </row>
    <row r="124" spans="2:11" s="18" customFormat="1" ht="21" hidden="1" customHeight="1">
      <c r="B124" s="158"/>
      <c r="C124" s="135"/>
      <c r="D124" s="136"/>
      <c r="E124" s="136"/>
      <c r="F124" s="136"/>
      <c r="G124" s="136"/>
      <c r="H124" s="19"/>
      <c r="I124" s="45"/>
      <c r="J124" s="45"/>
      <c r="K124" s="45"/>
    </row>
    <row r="125" spans="2:11" s="18" customFormat="1" ht="21" hidden="1" customHeight="1">
      <c r="B125" s="158"/>
      <c r="C125" s="135"/>
      <c r="D125" s="159"/>
      <c r="E125" s="159"/>
      <c r="F125" s="159"/>
      <c r="G125" s="159"/>
      <c r="H125" s="19"/>
      <c r="I125" s="45"/>
      <c r="J125" s="45"/>
      <c r="K125" s="45"/>
    </row>
    <row r="126" spans="2:11" s="18" customFormat="1">
      <c r="D126" s="101"/>
      <c r="E126" s="160"/>
      <c r="F126" s="161"/>
      <c r="G126" s="96"/>
      <c r="H126" s="180">
        <v>1</v>
      </c>
      <c r="I126" s="180"/>
      <c r="J126" s="45"/>
      <c r="K126" s="45"/>
    </row>
    <row r="127" spans="2:11" s="18" customFormat="1" ht="57" hidden="1" customHeight="1">
      <c r="B127" s="162"/>
      <c r="C127" s="163" t="s">
        <v>489</v>
      </c>
      <c r="D127" s="58"/>
      <c r="E127" s="789" t="s">
        <v>565</v>
      </c>
      <c r="F127" s="789"/>
      <c r="G127" s="789"/>
      <c r="H127" s="139"/>
      <c r="I127" s="139"/>
      <c r="J127" s="45"/>
      <c r="K127" s="45"/>
    </row>
    <row r="128" spans="2:11" s="18" customFormat="1" ht="57" hidden="1" customHeight="1">
      <c r="B128" s="162"/>
      <c r="C128" s="163"/>
      <c r="D128" s="58"/>
      <c r="E128" s="139"/>
      <c r="F128" s="139"/>
      <c r="G128" s="139"/>
      <c r="H128" s="139"/>
      <c r="I128" s="139"/>
      <c r="J128" s="45"/>
      <c r="K128" s="45"/>
    </row>
    <row r="129" spans="2:11" s="18" customFormat="1" ht="17">
      <c r="C129" s="283" t="s">
        <v>537</v>
      </c>
      <c r="D129" s="283"/>
      <c r="E129" s="283"/>
      <c r="F129" s="284"/>
      <c r="H129" s="180">
        <v>1</v>
      </c>
      <c r="I129" s="180"/>
      <c r="J129" s="45"/>
      <c r="K129" s="45"/>
    </row>
    <row r="130" spans="2:11" s="18" customFormat="1" hidden="1">
      <c r="D130" s="137" t="e">
        <f>+#REF!-'[6]видатки_затв '!C475</f>
        <v>#REF!</v>
      </c>
      <c r="H130" s="19"/>
      <c r="I130" s="45"/>
      <c r="J130" s="45"/>
      <c r="K130" s="45"/>
    </row>
    <row r="131" spans="2:11" s="18" customFormat="1" hidden="1">
      <c r="E131" s="137" t="e">
        <f>+'[6]видатки_затв '!F19+'[6]видатки_затв '!F39+'[6]видатки_затв '!F111+'[6]видатки_затв '!F117+'[6]видатки_затв '!F187+'[6]видатки_затв '!F229-#REF!</f>
        <v>#REF!</v>
      </c>
      <c r="H131" s="19"/>
      <c r="I131" s="45"/>
      <c r="J131" s="45"/>
      <c r="K131" s="45"/>
    </row>
    <row r="132" spans="2:11" s="18" customFormat="1" hidden="1">
      <c r="E132" s="137" t="e">
        <f>+#REF!-E131</f>
        <v>#REF!</v>
      </c>
      <c r="H132" s="19"/>
      <c r="I132" s="45"/>
      <c r="J132" s="45"/>
      <c r="K132" s="45"/>
    </row>
    <row r="133" spans="2:11" s="18" customFormat="1" hidden="1">
      <c r="E133" s="137" t="e">
        <f>+E132-E126</f>
        <v>#REF!</v>
      </c>
      <c r="H133" s="19"/>
      <c r="I133" s="45"/>
      <c r="J133" s="45"/>
      <c r="K133" s="45"/>
    </row>
    <row r="134" spans="2:11" s="18" customFormat="1" hidden="1">
      <c r="D134" s="137" t="e">
        <f>+#REF!-'[6]видатки_затв '!C475</f>
        <v>#REF!</v>
      </c>
      <c r="E134" s="137" t="e">
        <f>+#REF!-'[6]видатки_затв '!F475</f>
        <v>#REF!</v>
      </c>
      <c r="F134" s="137" t="e">
        <f>+#REF!-'[6]видатки_затв '!K475</f>
        <v>#REF!</v>
      </c>
      <c r="G134" s="138" t="e">
        <f>+#REF!-'[6]видатки_затв '!M475</f>
        <v>#REF!</v>
      </c>
      <c r="H134" s="19"/>
      <c r="I134" s="45"/>
      <c r="J134" s="45"/>
      <c r="K134" s="45"/>
    </row>
    <row r="135" spans="2:11" s="18" customFormat="1" hidden="1">
      <c r="D135" s="138" t="e">
        <f>+#REF!-'[6]видатки_затв '!C475</f>
        <v>#REF!</v>
      </c>
      <c r="E135" s="138" t="e">
        <f>+#REF!-'[6]видатки_затв '!F475</f>
        <v>#REF!</v>
      </c>
      <c r="F135" s="138" t="e">
        <f>+#REF!-'[6]видатки_затв '!J475</f>
        <v>#REF!</v>
      </c>
      <c r="H135" s="19"/>
      <c r="I135" s="45"/>
      <c r="J135" s="45"/>
      <c r="K135" s="45"/>
    </row>
    <row r="136" spans="2:11" s="18" customFormat="1" ht="31.4" customHeight="1">
      <c r="B136" s="786"/>
      <c r="C136" s="786"/>
      <c r="D136" s="164"/>
      <c r="E136" s="788"/>
      <c r="F136" s="788"/>
      <c r="G136" s="788"/>
      <c r="H136" s="183">
        <v>1</v>
      </c>
      <c r="I136" s="180"/>
      <c r="J136" s="45"/>
      <c r="K136" s="45"/>
    </row>
    <row r="137" spans="2:11" s="18" customFormat="1" hidden="1">
      <c r="D137" s="166">
        <f>+D123-Додаток_4!E25</f>
        <v>-1000000</v>
      </c>
      <c r="E137" s="166">
        <f>+E123-Додаток_4!J25</f>
        <v>-1500000</v>
      </c>
      <c r="G137" s="166">
        <f>+G123-Додаток_4!P25</f>
        <v>-2500000</v>
      </c>
      <c r="H137" s="180"/>
      <c r="I137" s="180"/>
      <c r="J137" s="45"/>
      <c r="K137" s="45"/>
    </row>
    <row r="138" spans="2:11" s="18" customFormat="1" hidden="1">
      <c r="D138" s="166">
        <f>+D123-Додаток_4!E25</f>
        <v>-1000000</v>
      </c>
      <c r="E138" s="166"/>
      <c r="F138" s="166"/>
      <c r="G138" s="166"/>
      <c r="H138" s="180"/>
      <c r="I138" s="180"/>
      <c r="J138" s="45"/>
      <c r="K138" s="45"/>
    </row>
    <row r="139" spans="2:11" s="18" customFormat="1" hidden="1">
      <c r="D139" s="166">
        <f>+D123+Додаток_4!K25</f>
        <v>1500000</v>
      </c>
      <c r="E139" s="166"/>
      <c r="F139" s="166"/>
      <c r="G139" s="166"/>
      <c r="H139" s="180"/>
      <c r="I139" s="180"/>
      <c r="J139" s="45"/>
      <c r="K139" s="45"/>
    </row>
    <row r="140" spans="2:11" s="18" customFormat="1">
      <c r="H140" s="180"/>
      <c r="I140" s="180"/>
      <c r="J140" s="45"/>
      <c r="K140" s="45"/>
    </row>
    <row r="141" spans="2:11" s="18" customFormat="1">
      <c r="E141" s="166"/>
      <c r="F141" s="166"/>
      <c r="H141" s="180"/>
      <c r="I141" s="180"/>
      <c r="J141" s="45"/>
      <c r="K141" s="45"/>
    </row>
    <row r="142" spans="2:11" s="18" customFormat="1">
      <c r="E142" s="172"/>
      <c r="G142" s="166"/>
      <c r="H142" s="19"/>
      <c r="I142" s="45"/>
      <c r="J142" s="45"/>
      <c r="K142" s="45"/>
    </row>
    <row r="143" spans="2:11" s="18" customFormat="1">
      <c r="H143" s="19"/>
      <c r="I143" s="45"/>
      <c r="J143" s="45"/>
      <c r="K143" s="45"/>
    </row>
    <row r="144" spans="2:11" s="18" customFormat="1" ht="15.5">
      <c r="E144" s="170"/>
      <c r="F144" s="171"/>
      <c r="H144" s="19"/>
      <c r="I144" s="45"/>
      <c r="J144" s="45"/>
      <c r="K144" s="45"/>
    </row>
    <row r="145" spans="8:11" s="18" customFormat="1">
      <c r="H145" s="19"/>
      <c r="I145" s="45"/>
      <c r="J145" s="45"/>
      <c r="K145" s="45"/>
    </row>
    <row r="146" spans="8:11" s="18" customFormat="1">
      <c r="H146" s="19"/>
      <c r="I146" s="45"/>
      <c r="J146" s="45"/>
      <c r="K146" s="45"/>
    </row>
    <row r="147" spans="8:11" s="18" customFormat="1">
      <c r="H147" s="19"/>
      <c r="I147" s="45"/>
      <c r="J147" s="45"/>
      <c r="K147" s="45"/>
    </row>
    <row r="148" spans="8:11" s="18" customFormat="1">
      <c r="H148" s="19"/>
      <c r="I148" s="45"/>
      <c r="J148" s="45"/>
      <c r="K148" s="45"/>
    </row>
    <row r="149" spans="8:11" s="18" customFormat="1">
      <c r="H149" s="19"/>
      <c r="I149" s="45"/>
      <c r="J149" s="45"/>
      <c r="K149" s="45"/>
    </row>
    <row r="150" spans="8:11" s="18" customFormat="1">
      <c r="H150" s="19"/>
      <c r="I150" s="45"/>
      <c r="J150" s="45"/>
      <c r="K150" s="45"/>
    </row>
    <row r="151" spans="8:11" s="18" customFormat="1">
      <c r="H151" s="19"/>
      <c r="I151" s="45"/>
      <c r="J151" s="45"/>
      <c r="K151" s="45"/>
    </row>
    <row r="152" spans="8:11" s="18" customFormat="1">
      <c r="H152" s="19"/>
      <c r="I152" s="45"/>
      <c r="J152" s="45"/>
      <c r="K152" s="45"/>
    </row>
    <row r="153" spans="8:11" s="18" customFormat="1">
      <c r="H153" s="19"/>
      <c r="I153" s="45"/>
      <c r="J153" s="45"/>
      <c r="K153" s="45"/>
    </row>
    <row r="154" spans="8:11" s="18" customFormat="1">
      <c r="H154" s="19"/>
      <c r="I154" s="45"/>
      <c r="J154" s="45"/>
      <c r="K154" s="45"/>
    </row>
    <row r="155" spans="8:11" s="18" customFormat="1">
      <c r="H155" s="19"/>
      <c r="I155" s="45"/>
      <c r="J155" s="45"/>
      <c r="K155" s="45"/>
    </row>
    <row r="156" spans="8:11" s="18" customFormat="1">
      <c r="H156" s="19"/>
      <c r="I156" s="45"/>
      <c r="J156" s="45"/>
      <c r="K156" s="45"/>
    </row>
    <row r="157" spans="8:11" s="18" customFormat="1">
      <c r="H157" s="19"/>
      <c r="I157" s="45"/>
      <c r="J157" s="45"/>
      <c r="K157" s="45"/>
    </row>
    <row r="158" spans="8:11" s="18" customFormat="1">
      <c r="H158" s="19"/>
      <c r="I158" s="45"/>
      <c r="J158" s="45"/>
      <c r="K158" s="45"/>
    </row>
    <row r="159" spans="8:11" s="18" customFormat="1">
      <c r="H159" s="19"/>
      <c r="I159" s="45"/>
      <c r="J159" s="45"/>
      <c r="K159" s="45"/>
    </row>
    <row r="160" spans="8:11" s="18" customFormat="1">
      <c r="H160" s="19"/>
      <c r="I160" s="45"/>
      <c r="J160" s="45"/>
      <c r="K160" s="45"/>
    </row>
    <row r="161" spans="8:11" s="18" customFormat="1">
      <c r="H161" s="19"/>
      <c r="I161" s="45"/>
      <c r="J161" s="45"/>
      <c r="K161" s="45"/>
    </row>
    <row r="162" spans="8:11" s="18" customFormat="1">
      <c r="H162" s="19"/>
      <c r="I162" s="45"/>
      <c r="J162" s="45"/>
      <c r="K162" s="45"/>
    </row>
    <row r="163" spans="8:11" s="18" customFormat="1">
      <c r="H163" s="19"/>
      <c r="I163" s="45"/>
      <c r="J163" s="45"/>
      <c r="K163" s="45"/>
    </row>
    <row r="164" spans="8:11" s="18" customFormat="1">
      <c r="H164" s="19"/>
      <c r="I164" s="45"/>
      <c r="J164" s="45"/>
      <c r="K164" s="45"/>
    </row>
    <row r="165" spans="8:11" s="18" customFormat="1">
      <c r="H165" s="19"/>
      <c r="I165" s="45"/>
      <c r="J165" s="45"/>
      <c r="K165" s="45"/>
    </row>
    <row r="166" spans="8:11" s="18" customFormat="1">
      <c r="H166" s="19"/>
      <c r="I166" s="45"/>
      <c r="J166" s="45"/>
      <c r="K166" s="45"/>
    </row>
  </sheetData>
  <autoFilter ref="H11:H139">
    <filterColumn colId="0">
      <customFilters and="1">
        <customFilter operator="notEqual" val=" "/>
        <customFilter operator="notEqual" val="0"/>
      </customFilters>
    </filterColumn>
  </autoFilter>
  <mergeCells count="19">
    <mergeCell ref="F2:G2"/>
    <mergeCell ref="B4:G4"/>
    <mergeCell ref="B3:G3"/>
    <mergeCell ref="G11:G12"/>
    <mergeCell ref="D11:D12"/>
    <mergeCell ref="D7:D10"/>
    <mergeCell ref="C7:C10"/>
    <mergeCell ref="E7:F8"/>
    <mergeCell ref="F9:F10"/>
    <mergeCell ref="B136:C136"/>
    <mergeCell ref="B7:B10"/>
    <mergeCell ref="C11:C12"/>
    <mergeCell ref="G7:G10"/>
    <mergeCell ref="E11:E12"/>
    <mergeCell ref="E9:E10"/>
    <mergeCell ref="E136:G136"/>
    <mergeCell ref="F11:F12"/>
    <mergeCell ref="E127:G127"/>
    <mergeCell ref="B11:B12"/>
  </mergeCells>
  <phoneticPr fontId="0" type="noConversion"/>
  <hyperlinks>
    <hyperlink ref="B29" location="_ftnref1" display="_ftnref1"/>
  </hyperlinks>
  <pageMargins left="0.31496062992125984" right="0.31496062992125984" top="0.59055118110236227" bottom="0.35433070866141736" header="0.31496062992125984" footer="0.19685039370078741"/>
  <pageSetup paperSize="9" scale="83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N310"/>
  <sheetViews>
    <sheetView showZeros="0" view="pageBreakPreview" topLeftCell="A4" zoomScale="80" zoomScaleNormal="65" zoomScaleSheetLayoutView="65" workbookViewId="0">
      <selection activeCell="H22" sqref="H22"/>
    </sheetView>
  </sheetViews>
  <sheetFormatPr defaultColWidth="9.1796875" defaultRowHeight="18"/>
  <cols>
    <col min="1" max="1" width="14.1796875" style="2" customWidth="1"/>
    <col min="2" max="2" width="14.81640625" style="2" customWidth="1"/>
    <col min="3" max="3" width="19.453125" style="2" customWidth="1"/>
    <col min="4" max="4" width="42.7265625" style="52" customWidth="1"/>
    <col min="5" max="5" width="17.54296875" style="2" customWidth="1"/>
    <col min="6" max="6" width="18.7265625" style="2" customWidth="1"/>
    <col min="7" max="7" width="16" style="2" customWidth="1"/>
    <col min="8" max="8" width="17.1796875" style="2" customWidth="1"/>
    <col min="9" max="9" width="15.26953125" style="2" customWidth="1"/>
    <col min="10" max="10" width="19.7265625" style="2" customWidth="1"/>
    <col min="11" max="11" width="18.54296875" style="2" customWidth="1"/>
    <col min="12" max="12" width="16.7265625" style="2" customWidth="1"/>
    <col min="13" max="13" width="15.453125" style="2" customWidth="1"/>
    <col min="14" max="14" width="17" style="2" customWidth="1"/>
    <col min="15" max="15" width="20" style="2" customWidth="1"/>
    <col min="16" max="16" width="18.453125" style="2" customWidth="1"/>
    <col min="17" max="17" width="14.54296875" style="16" customWidth="1"/>
    <col min="18" max="18" width="36.453125" style="176" customWidth="1"/>
    <col min="19" max="19" width="31" style="22" customWidth="1"/>
    <col min="20" max="20" width="24.7265625" style="22" customWidth="1"/>
    <col min="21" max="23" width="8.81640625" style="22" customWidth="1"/>
    <col min="24" max="26" width="8.81640625" style="12" customWidth="1"/>
    <col min="27" max="28" width="9.1796875" style="12"/>
    <col min="29" max="29" width="12" style="12" customWidth="1"/>
    <col min="30" max="30" width="9.1796875" style="12"/>
    <col min="31" max="31" width="11" style="12" customWidth="1"/>
    <col min="32" max="32" width="9.1796875" style="12"/>
    <col min="33" max="33" width="11.1796875" style="12" customWidth="1"/>
    <col min="34" max="34" width="9.1796875" style="12"/>
    <col min="35" max="35" width="12.54296875" style="12" customWidth="1"/>
    <col min="36" max="44" width="9.1796875" style="12"/>
    <col min="45" max="66" width="9.1796875" style="5"/>
    <col min="67" max="16384" width="9.1796875" style="2"/>
  </cols>
  <sheetData>
    <row r="1" spans="1:66" ht="100.5" customHeight="1">
      <c r="D1" s="1"/>
      <c r="E1" s="1"/>
      <c r="F1" s="1"/>
      <c r="G1" s="1"/>
      <c r="H1" s="1"/>
      <c r="I1" s="1"/>
      <c r="J1" s="1"/>
      <c r="K1" s="1"/>
      <c r="L1" s="1"/>
      <c r="M1" s="815" t="s">
        <v>311</v>
      </c>
      <c r="N1" s="815"/>
      <c r="O1" s="815"/>
      <c r="P1" s="815"/>
    </row>
    <row r="2" spans="1:66" ht="18.75" customHeight="1">
      <c r="D2" s="1"/>
      <c r="E2" s="1"/>
      <c r="F2" s="1"/>
      <c r="G2" s="1"/>
      <c r="H2" s="1"/>
      <c r="I2" s="1"/>
      <c r="J2" s="4"/>
      <c r="K2" s="4"/>
      <c r="L2" s="9"/>
      <c r="M2" s="9"/>
      <c r="N2" s="9"/>
      <c r="O2" s="792"/>
      <c r="P2" s="792"/>
    </row>
    <row r="3" spans="1:66" ht="18.75" customHeight="1"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792"/>
      <c r="P3" s="792"/>
    </row>
    <row r="4" spans="1:66" ht="20">
      <c r="B4" s="817" t="s">
        <v>373</v>
      </c>
      <c r="C4" s="817"/>
      <c r="D4" s="817"/>
      <c r="E4" s="817"/>
      <c r="F4" s="817"/>
      <c r="G4" s="817"/>
      <c r="H4" s="817"/>
      <c r="I4" s="817"/>
      <c r="J4" s="817"/>
      <c r="K4" s="817"/>
      <c r="L4" s="817"/>
      <c r="M4" s="817"/>
      <c r="N4" s="817"/>
      <c r="O4" s="817"/>
      <c r="P4" s="817"/>
    </row>
    <row r="5" spans="1:66" ht="20">
      <c r="A5" s="14"/>
      <c r="B5" s="817" t="s">
        <v>49</v>
      </c>
      <c r="C5" s="817"/>
      <c r="D5" s="817"/>
      <c r="E5" s="817"/>
      <c r="F5" s="817"/>
      <c r="G5" s="817"/>
      <c r="H5" s="817"/>
      <c r="I5" s="817"/>
      <c r="J5" s="817"/>
      <c r="K5" s="817"/>
      <c r="L5" s="817"/>
      <c r="M5" s="817"/>
      <c r="N5" s="817"/>
      <c r="O5" s="817"/>
      <c r="P5" s="817"/>
    </row>
    <row r="6" spans="1:66" ht="20">
      <c r="A6" s="796">
        <v>1310000000</v>
      </c>
      <c r="B6" s="796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</row>
    <row r="7" spans="1:66">
      <c r="A7" s="797" t="s">
        <v>277</v>
      </c>
      <c r="B7" s="797"/>
      <c r="C7" s="7"/>
      <c r="E7" s="7"/>
      <c r="F7" s="7"/>
      <c r="G7" s="7"/>
      <c r="H7" s="7"/>
      <c r="I7" s="7"/>
      <c r="J7" s="10"/>
      <c r="K7" s="10"/>
      <c r="L7" s="10"/>
      <c r="M7" s="10"/>
      <c r="N7" s="10"/>
      <c r="O7" s="10"/>
      <c r="P7" s="10"/>
    </row>
    <row r="8" spans="1:66">
      <c r="A8" s="8"/>
      <c r="B8" s="8"/>
      <c r="C8" s="8"/>
      <c r="D8" s="53"/>
      <c r="E8" s="8"/>
      <c r="F8" s="8"/>
      <c r="G8" s="8"/>
      <c r="H8" s="93"/>
      <c r="I8" s="93"/>
      <c r="J8" s="11"/>
      <c r="K8" s="11"/>
      <c r="L8" s="11"/>
      <c r="M8" s="11"/>
      <c r="N8" s="11"/>
      <c r="O8" s="93"/>
      <c r="P8" s="373" t="s">
        <v>352</v>
      </c>
    </row>
    <row r="9" spans="1:66">
      <c r="A9" s="800" t="s">
        <v>58</v>
      </c>
      <c r="B9" s="799" t="s">
        <v>421</v>
      </c>
      <c r="C9" s="799" t="s">
        <v>422</v>
      </c>
      <c r="D9" s="799" t="s">
        <v>188</v>
      </c>
      <c r="E9" s="806" t="s">
        <v>488</v>
      </c>
      <c r="F9" s="807"/>
      <c r="G9" s="807"/>
      <c r="H9" s="807"/>
      <c r="I9" s="808"/>
      <c r="J9" s="821" t="s">
        <v>61</v>
      </c>
      <c r="K9" s="821"/>
      <c r="L9" s="821"/>
      <c r="M9" s="821"/>
      <c r="N9" s="821"/>
      <c r="O9" s="821"/>
      <c r="P9" s="799" t="s">
        <v>146</v>
      </c>
      <c r="S9" s="804"/>
      <c r="T9" s="804"/>
      <c r="U9" s="804"/>
      <c r="V9" s="804"/>
    </row>
    <row r="10" spans="1:66" ht="5.25" customHeight="1">
      <c r="A10" s="801"/>
      <c r="B10" s="799"/>
      <c r="C10" s="799"/>
      <c r="D10" s="799"/>
      <c r="E10" s="809"/>
      <c r="F10" s="810"/>
      <c r="G10" s="810"/>
      <c r="H10" s="810"/>
      <c r="I10" s="811"/>
      <c r="J10" s="821"/>
      <c r="K10" s="821"/>
      <c r="L10" s="821"/>
      <c r="M10" s="821"/>
      <c r="N10" s="821"/>
      <c r="O10" s="821"/>
      <c r="P10" s="799"/>
    </row>
    <row r="11" spans="1:66" ht="9" customHeight="1">
      <c r="A11" s="801"/>
      <c r="B11" s="799"/>
      <c r="C11" s="799"/>
      <c r="D11" s="799"/>
      <c r="E11" s="809"/>
      <c r="F11" s="810"/>
      <c r="G11" s="810"/>
      <c r="H11" s="810"/>
      <c r="I11" s="811"/>
      <c r="J11" s="821"/>
      <c r="K11" s="821"/>
      <c r="L11" s="821"/>
      <c r="M11" s="821"/>
      <c r="N11" s="821"/>
      <c r="O11" s="821"/>
      <c r="P11" s="799"/>
      <c r="Q11" s="2"/>
      <c r="R11" s="177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1:66" ht="0.75" hidden="1" customHeight="1">
      <c r="A12" s="801"/>
      <c r="B12" s="799"/>
      <c r="C12" s="799"/>
      <c r="D12" s="799"/>
      <c r="E12" s="809"/>
      <c r="F12" s="810"/>
      <c r="G12" s="810"/>
      <c r="H12" s="810"/>
      <c r="I12" s="811"/>
      <c r="J12" s="821"/>
      <c r="K12" s="821"/>
      <c r="L12" s="821"/>
      <c r="M12" s="821"/>
      <c r="N12" s="821"/>
      <c r="O12" s="821"/>
      <c r="P12" s="799"/>
      <c r="Q12" s="2"/>
      <c r="R12" s="177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ht="18.75" hidden="1" customHeight="1">
      <c r="A13" s="801"/>
      <c r="B13" s="799"/>
      <c r="C13" s="799"/>
      <c r="D13" s="799"/>
      <c r="E13" s="809"/>
      <c r="F13" s="810"/>
      <c r="G13" s="810"/>
      <c r="H13" s="810"/>
      <c r="I13" s="811"/>
      <c r="J13" s="821"/>
      <c r="K13" s="821"/>
      <c r="L13" s="821"/>
      <c r="M13" s="821"/>
      <c r="N13" s="821"/>
      <c r="O13" s="821"/>
      <c r="P13" s="799"/>
      <c r="Q13" s="2"/>
      <c r="R13" s="17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</row>
    <row r="14" spans="1:66" ht="1.5" customHeight="1">
      <c r="A14" s="801"/>
      <c r="B14" s="799"/>
      <c r="C14" s="799"/>
      <c r="D14" s="799"/>
      <c r="E14" s="812"/>
      <c r="F14" s="813"/>
      <c r="G14" s="813"/>
      <c r="H14" s="813"/>
      <c r="I14" s="814"/>
      <c r="J14" s="821"/>
      <c r="K14" s="821"/>
      <c r="L14" s="821"/>
      <c r="M14" s="821"/>
      <c r="N14" s="821"/>
      <c r="O14" s="821"/>
      <c r="P14" s="799"/>
      <c r="Q14" s="2"/>
      <c r="R14" s="17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</row>
    <row r="15" spans="1:66">
      <c r="A15" s="801"/>
      <c r="B15" s="799"/>
      <c r="C15" s="799"/>
      <c r="D15" s="799"/>
      <c r="E15" s="798" t="s">
        <v>320</v>
      </c>
      <c r="F15" s="799" t="s">
        <v>60</v>
      </c>
      <c r="G15" s="799" t="s">
        <v>321</v>
      </c>
      <c r="H15" s="799"/>
      <c r="I15" s="818" t="s">
        <v>59</v>
      </c>
      <c r="J15" s="798" t="s">
        <v>320</v>
      </c>
      <c r="K15" s="799" t="s">
        <v>118</v>
      </c>
      <c r="L15" s="799" t="s">
        <v>60</v>
      </c>
      <c r="M15" s="799" t="s">
        <v>321</v>
      </c>
      <c r="N15" s="799"/>
      <c r="O15" s="818" t="s">
        <v>59</v>
      </c>
      <c r="P15" s="799"/>
      <c r="S15" s="41"/>
      <c r="T15" s="41"/>
      <c r="U15" s="805"/>
      <c r="V15" s="805"/>
    </row>
    <row r="16" spans="1:66" ht="13.15" customHeight="1">
      <c r="A16" s="801"/>
      <c r="B16" s="799"/>
      <c r="C16" s="799"/>
      <c r="D16" s="799"/>
      <c r="E16" s="798"/>
      <c r="F16" s="799"/>
      <c r="G16" s="799" t="s">
        <v>324</v>
      </c>
      <c r="H16" s="783" t="s">
        <v>350</v>
      </c>
      <c r="I16" s="819"/>
      <c r="J16" s="798"/>
      <c r="K16" s="799"/>
      <c r="L16" s="799"/>
      <c r="M16" s="799" t="s">
        <v>324</v>
      </c>
      <c r="N16" s="783" t="s">
        <v>350</v>
      </c>
      <c r="O16" s="819"/>
      <c r="P16" s="799"/>
      <c r="S16" s="41"/>
      <c r="T16" s="41"/>
      <c r="U16" s="41"/>
      <c r="V16" s="41"/>
    </row>
    <row r="17" spans="1:66" ht="82.5" customHeight="1">
      <c r="A17" s="802"/>
      <c r="B17" s="799"/>
      <c r="C17" s="799"/>
      <c r="D17" s="799"/>
      <c r="E17" s="798"/>
      <c r="F17" s="799"/>
      <c r="G17" s="799"/>
      <c r="H17" s="783"/>
      <c r="I17" s="820"/>
      <c r="J17" s="798"/>
      <c r="K17" s="799"/>
      <c r="L17" s="799"/>
      <c r="M17" s="799"/>
      <c r="N17" s="783"/>
      <c r="O17" s="820"/>
      <c r="P17" s="799"/>
      <c r="S17" s="42"/>
      <c r="T17" s="42"/>
      <c r="U17" s="42"/>
      <c r="V17" s="42"/>
    </row>
    <row r="18" spans="1:66" s="59" customFormat="1">
      <c r="A18" s="376">
        <v>1</v>
      </c>
      <c r="B18" s="376">
        <v>2</v>
      </c>
      <c r="C18" s="376">
        <v>3</v>
      </c>
      <c r="D18" s="376">
        <v>4</v>
      </c>
      <c r="E18" s="376">
        <v>5</v>
      </c>
      <c r="F18" s="376">
        <v>6</v>
      </c>
      <c r="G18" s="376">
        <v>7</v>
      </c>
      <c r="H18" s="376">
        <v>8</v>
      </c>
      <c r="I18" s="376">
        <v>9</v>
      </c>
      <c r="J18" s="376">
        <v>10</v>
      </c>
      <c r="K18" s="376">
        <v>11</v>
      </c>
      <c r="L18" s="376">
        <v>12</v>
      </c>
      <c r="M18" s="376">
        <v>13</v>
      </c>
      <c r="N18" s="376">
        <v>14</v>
      </c>
      <c r="O18" s="376">
        <v>15</v>
      </c>
      <c r="P18" s="376">
        <v>16</v>
      </c>
      <c r="Q18" s="337"/>
      <c r="R18" s="178"/>
      <c r="S18" s="49"/>
      <c r="T18" s="49"/>
      <c r="U18" s="49"/>
      <c r="V18" s="49"/>
      <c r="W18" s="48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</row>
    <row r="19" spans="1:66" ht="29.25" customHeight="1">
      <c r="A19" s="381" t="s">
        <v>590</v>
      </c>
      <c r="B19" s="381" t="s">
        <v>310</v>
      </c>
      <c r="C19" s="381"/>
      <c r="D19" s="382" t="s">
        <v>589</v>
      </c>
      <c r="E19" s="383">
        <f>E20</f>
        <v>0</v>
      </c>
      <c r="F19" s="383">
        <f t="shared" ref="F19:P19" si="0">F20</f>
        <v>0</v>
      </c>
      <c r="G19" s="383">
        <f t="shared" si="0"/>
        <v>0</v>
      </c>
      <c r="H19" s="383">
        <f t="shared" si="0"/>
        <v>0</v>
      </c>
      <c r="I19" s="383">
        <f t="shared" si="0"/>
        <v>0</v>
      </c>
      <c r="J19" s="383">
        <f t="shared" si="0"/>
        <v>2500000</v>
      </c>
      <c r="K19" s="383">
        <f t="shared" si="0"/>
        <v>2500000</v>
      </c>
      <c r="L19" s="383">
        <f t="shared" si="0"/>
        <v>0</v>
      </c>
      <c r="M19" s="383">
        <f t="shared" si="0"/>
        <v>0</v>
      </c>
      <c r="N19" s="383">
        <f t="shared" si="0"/>
        <v>0</v>
      </c>
      <c r="O19" s="383">
        <f t="shared" si="0"/>
        <v>2500000</v>
      </c>
      <c r="P19" s="383">
        <f t="shared" si="0"/>
        <v>2500000</v>
      </c>
      <c r="Q19" s="340">
        <f>+P19</f>
        <v>2500000</v>
      </c>
      <c r="R19" s="345"/>
      <c r="S19" s="345"/>
      <c r="T19" s="346"/>
      <c r="U19" s="347"/>
      <c r="V19" s="347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</row>
    <row r="20" spans="1:66" ht="49.5" customHeight="1">
      <c r="A20" s="384" t="s">
        <v>128</v>
      </c>
      <c r="B20" s="384" t="s">
        <v>130</v>
      </c>
      <c r="C20" s="384" t="s">
        <v>131</v>
      </c>
      <c r="D20" s="385" t="s">
        <v>129</v>
      </c>
      <c r="E20" s="386"/>
      <c r="F20" s="386"/>
      <c r="G20" s="386"/>
      <c r="H20" s="386"/>
      <c r="I20" s="386"/>
      <c r="J20" s="387">
        <f>K20</f>
        <v>2500000</v>
      </c>
      <c r="K20" s="386">
        <f>500000+1000000+1000000</f>
        <v>2500000</v>
      </c>
      <c r="L20" s="386"/>
      <c r="M20" s="386"/>
      <c r="N20" s="386"/>
      <c r="O20" s="386">
        <f>500000+1000000+1000000</f>
        <v>2500000</v>
      </c>
      <c r="P20" s="386">
        <f>E20+J20</f>
        <v>2500000</v>
      </c>
      <c r="Q20" s="340"/>
      <c r="R20" s="345"/>
      <c r="S20" s="345"/>
      <c r="T20" s="346"/>
      <c r="U20" s="347"/>
      <c r="V20" s="347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</row>
    <row r="21" spans="1:66" s="774" customFormat="1" ht="29.25" customHeight="1">
      <c r="A21" s="767">
        <v>1100000</v>
      </c>
      <c r="B21" s="767">
        <v>11</v>
      </c>
      <c r="C21" s="767"/>
      <c r="D21" s="767" t="s">
        <v>194</v>
      </c>
      <c r="E21" s="767">
        <f>E22</f>
        <v>0</v>
      </c>
      <c r="F21" s="767">
        <f t="shared" ref="F21:P21" si="1">F22</f>
        <v>0</v>
      </c>
      <c r="G21" s="767">
        <f t="shared" si="1"/>
        <v>0</v>
      </c>
      <c r="H21" s="767">
        <f t="shared" si="1"/>
        <v>0</v>
      </c>
      <c r="I21" s="767">
        <f t="shared" si="1"/>
        <v>0</v>
      </c>
      <c r="J21" s="775">
        <f t="shared" si="1"/>
        <v>-90000</v>
      </c>
      <c r="K21" s="775">
        <f t="shared" si="1"/>
        <v>-90000</v>
      </c>
      <c r="L21" s="775">
        <f t="shared" si="1"/>
        <v>0</v>
      </c>
      <c r="M21" s="775">
        <f t="shared" si="1"/>
        <v>0</v>
      </c>
      <c r="N21" s="775">
        <f t="shared" si="1"/>
        <v>0</v>
      </c>
      <c r="O21" s="775">
        <f t="shared" si="1"/>
        <v>-90000</v>
      </c>
      <c r="P21" s="775">
        <f t="shared" si="1"/>
        <v>-90000</v>
      </c>
      <c r="Q21" s="768"/>
      <c r="R21" s="769"/>
      <c r="S21" s="770"/>
      <c r="T21" s="770"/>
      <c r="U21" s="770"/>
      <c r="V21" s="770"/>
      <c r="W21" s="771"/>
      <c r="X21" s="772"/>
      <c r="Y21" s="772"/>
      <c r="Z21" s="772"/>
      <c r="AA21" s="772"/>
      <c r="AB21" s="772"/>
      <c r="AC21" s="772"/>
      <c r="AD21" s="772"/>
      <c r="AE21" s="772"/>
      <c r="AF21" s="772"/>
      <c r="AG21" s="772"/>
      <c r="AH21" s="772"/>
      <c r="AI21" s="772"/>
      <c r="AJ21" s="772"/>
      <c r="AK21" s="772"/>
      <c r="AL21" s="772"/>
      <c r="AM21" s="772"/>
      <c r="AN21" s="772"/>
      <c r="AO21" s="772"/>
      <c r="AP21" s="772"/>
      <c r="AQ21" s="772"/>
      <c r="AR21" s="772"/>
      <c r="AS21" s="773"/>
      <c r="AT21" s="773"/>
      <c r="AU21" s="773"/>
      <c r="AV21" s="773"/>
      <c r="AW21" s="773"/>
      <c r="AX21" s="773"/>
      <c r="AY21" s="773"/>
      <c r="AZ21" s="773"/>
      <c r="BA21" s="773"/>
      <c r="BB21" s="773"/>
      <c r="BC21" s="773"/>
      <c r="BD21" s="773"/>
      <c r="BE21" s="773"/>
      <c r="BF21" s="773"/>
      <c r="BG21" s="773"/>
      <c r="BH21" s="773"/>
      <c r="BI21" s="773"/>
      <c r="BJ21" s="773"/>
      <c r="BK21" s="773"/>
      <c r="BL21" s="773"/>
      <c r="BM21" s="773"/>
      <c r="BN21" s="773"/>
    </row>
    <row r="22" spans="1:66" s="59" customFormat="1" ht="52.5" customHeight="1">
      <c r="A22" s="376">
        <v>1117325</v>
      </c>
      <c r="B22" s="376">
        <v>7325</v>
      </c>
      <c r="C22" s="384" t="s">
        <v>96</v>
      </c>
      <c r="D22" s="376" t="s">
        <v>195</v>
      </c>
      <c r="E22" s="376"/>
      <c r="F22" s="376"/>
      <c r="G22" s="376"/>
      <c r="H22" s="376"/>
      <c r="I22" s="376"/>
      <c r="J22" s="613">
        <f>K22</f>
        <v>-90000</v>
      </c>
      <c r="K22" s="613">
        <v>-90000</v>
      </c>
      <c r="L22" s="613"/>
      <c r="M22" s="613"/>
      <c r="N22" s="613"/>
      <c r="O22" s="613">
        <f>K22</f>
        <v>-90000</v>
      </c>
      <c r="P22" s="386">
        <f>E22+J22</f>
        <v>-90000</v>
      </c>
      <c r="Q22" s="337"/>
      <c r="R22" s="178"/>
      <c r="S22" s="49"/>
      <c r="T22" s="49"/>
      <c r="U22" s="49"/>
      <c r="V22" s="49"/>
      <c r="W22" s="48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</row>
    <row r="23" spans="1:66" s="777" customFormat="1" ht="37.5" customHeight="1">
      <c r="A23" s="381" t="s">
        <v>197</v>
      </c>
      <c r="B23" s="381" t="s">
        <v>201</v>
      </c>
      <c r="C23" s="381"/>
      <c r="D23" s="382" t="s">
        <v>196</v>
      </c>
      <c r="E23" s="383">
        <f>E24</f>
        <v>0</v>
      </c>
      <c r="F23" s="383">
        <f t="shared" ref="F23:P23" si="2">F24</f>
        <v>0</v>
      </c>
      <c r="G23" s="383">
        <f t="shared" si="2"/>
        <v>0</v>
      </c>
      <c r="H23" s="383">
        <f t="shared" si="2"/>
        <v>0</v>
      </c>
      <c r="I23" s="383">
        <f t="shared" si="2"/>
        <v>0</v>
      </c>
      <c r="J23" s="383">
        <f t="shared" si="2"/>
        <v>90000</v>
      </c>
      <c r="K23" s="383">
        <f t="shared" si="2"/>
        <v>90000</v>
      </c>
      <c r="L23" s="383">
        <f t="shared" si="2"/>
        <v>0</v>
      </c>
      <c r="M23" s="383">
        <f t="shared" si="2"/>
        <v>0</v>
      </c>
      <c r="N23" s="383">
        <f t="shared" si="2"/>
        <v>0</v>
      </c>
      <c r="O23" s="383">
        <f t="shared" si="2"/>
        <v>90000</v>
      </c>
      <c r="P23" s="383">
        <f t="shared" si="2"/>
        <v>90000</v>
      </c>
      <c r="Q23" s="340"/>
      <c r="R23" s="345"/>
      <c r="S23" s="345"/>
      <c r="T23" s="346"/>
      <c r="U23" s="349"/>
      <c r="V23" s="349"/>
      <c r="W23" s="776"/>
      <c r="X23" s="776"/>
      <c r="Y23" s="776"/>
      <c r="Z23" s="776"/>
      <c r="AA23" s="776"/>
      <c r="AB23" s="776"/>
      <c r="AC23" s="776"/>
      <c r="AD23" s="776"/>
      <c r="AE23" s="776"/>
      <c r="AF23" s="776"/>
      <c r="AG23" s="776"/>
      <c r="AH23" s="776"/>
      <c r="AI23" s="776"/>
      <c r="AJ23" s="776"/>
      <c r="AK23" s="776"/>
      <c r="AL23" s="776"/>
      <c r="AM23" s="776"/>
      <c r="AN23" s="776"/>
    </row>
    <row r="24" spans="1:66" ht="44.25" customHeight="1">
      <c r="A24" s="384" t="s">
        <v>198</v>
      </c>
      <c r="B24" s="384" t="s">
        <v>199</v>
      </c>
      <c r="C24" s="384" t="s">
        <v>96</v>
      </c>
      <c r="D24" s="385" t="s">
        <v>200</v>
      </c>
      <c r="E24" s="386"/>
      <c r="F24" s="386"/>
      <c r="G24" s="386"/>
      <c r="H24" s="386"/>
      <c r="I24" s="386"/>
      <c r="J24" s="613">
        <f>K24</f>
        <v>90000</v>
      </c>
      <c r="K24" s="386">
        <f>90000</f>
        <v>90000</v>
      </c>
      <c r="L24" s="386"/>
      <c r="M24" s="386"/>
      <c r="N24" s="386"/>
      <c r="O24" s="386">
        <f>K24</f>
        <v>90000</v>
      </c>
      <c r="P24" s="386">
        <f>E24+J24</f>
        <v>90000</v>
      </c>
      <c r="Q24" s="340"/>
      <c r="R24" s="345"/>
      <c r="S24" s="345"/>
      <c r="T24" s="346"/>
      <c r="U24" s="347"/>
      <c r="V24" s="347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</row>
    <row r="25" spans="1:66" ht="33" customHeight="1">
      <c r="A25" s="803"/>
      <c r="B25" s="803"/>
      <c r="C25" s="389"/>
      <c r="D25" s="390" t="s">
        <v>351</v>
      </c>
      <c r="E25" s="391">
        <f>E23+E21+E19</f>
        <v>0</v>
      </c>
      <c r="F25" s="391">
        <f t="shared" ref="F25:P25" si="3">F23+F21+F19</f>
        <v>0</v>
      </c>
      <c r="G25" s="391">
        <f t="shared" si="3"/>
        <v>0</v>
      </c>
      <c r="H25" s="391">
        <f t="shared" si="3"/>
        <v>0</v>
      </c>
      <c r="I25" s="391">
        <f t="shared" si="3"/>
        <v>0</v>
      </c>
      <c r="J25" s="391">
        <f t="shared" si="3"/>
        <v>2500000</v>
      </c>
      <c r="K25" s="391">
        <f t="shared" si="3"/>
        <v>2500000</v>
      </c>
      <c r="L25" s="391">
        <f t="shared" si="3"/>
        <v>0</v>
      </c>
      <c r="M25" s="391">
        <f t="shared" si="3"/>
        <v>0</v>
      </c>
      <c r="N25" s="391">
        <f t="shared" si="3"/>
        <v>0</v>
      </c>
      <c r="O25" s="391">
        <f t="shared" si="3"/>
        <v>2500000</v>
      </c>
      <c r="P25" s="391">
        <f t="shared" si="3"/>
        <v>2500000</v>
      </c>
      <c r="Q25" s="340">
        <f>+P25</f>
        <v>2500000</v>
      </c>
      <c r="R25" s="348"/>
      <c r="S25" s="348"/>
      <c r="T25" s="348"/>
      <c r="U25" s="349"/>
      <c r="V25" s="349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</row>
    <row r="26" spans="1:66" ht="55.5" customHeight="1">
      <c r="A26" s="75"/>
      <c r="B26" s="75"/>
      <c r="C26" s="285"/>
      <c r="D26" s="286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92"/>
      <c r="Q26" s="198"/>
      <c r="R26" s="43"/>
      <c r="S26" s="44"/>
      <c r="T26" s="44"/>
      <c r="U26" s="44"/>
      <c r="V26" s="44"/>
    </row>
    <row r="27" spans="1:66" s="60" customFormat="1" ht="29.25" customHeight="1">
      <c r="A27" s="200"/>
      <c r="B27" s="200"/>
      <c r="C27" s="200"/>
      <c r="D27" s="201"/>
      <c r="E27" s="201"/>
      <c r="F27" s="201"/>
      <c r="G27" s="202"/>
      <c r="H27" s="201"/>
      <c r="I27" s="201"/>
      <c r="J27" s="203"/>
      <c r="K27" s="203"/>
      <c r="L27" s="204"/>
      <c r="M27" s="205"/>
      <c r="N27" s="788"/>
      <c r="O27" s="788"/>
      <c r="P27" s="788"/>
      <c r="Q27" s="340">
        <v>1</v>
      </c>
      <c r="R27" s="350"/>
      <c r="S27" s="351"/>
      <c r="T27" s="351"/>
      <c r="U27" s="351"/>
      <c r="V27" s="351"/>
      <c r="W27" s="351"/>
      <c r="X27" s="351"/>
      <c r="Y27" s="351"/>
      <c r="Z27" s="351"/>
      <c r="AA27" s="351"/>
      <c r="AB27" s="351"/>
      <c r="AC27" s="351"/>
      <c r="AD27" s="351"/>
      <c r="AE27" s="351"/>
      <c r="AF27" s="351"/>
      <c r="AG27" s="351"/>
      <c r="AH27" s="351"/>
      <c r="AI27" s="351"/>
      <c r="AJ27" s="351"/>
      <c r="AK27" s="351"/>
      <c r="AL27" s="351"/>
      <c r="AM27" s="351"/>
      <c r="AN27" s="351"/>
      <c r="AO27" s="47"/>
      <c r="AP27" s="47"/>
      <c r="AQ27" s="47"/>
      <c r="AR27" s="47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</row>
    <row r="28" spans="1:66" s="26" customFormat="1" ht="20">
      <c r="A28" s="61"/>
      <c r="B28" s="61"/>
      <c r="C28" s="61"/>
      <c r="D28" s="62"/>
      <c r="E28" s="63"/>
      <c r="F28" s="63"/>
      <c r="G28" s="63"/>
      <c r="H28" s="94"/>
      <c r="I28" s="94"/>
      <c r="J28" s="63"/>
      <c r="K28" s="63"/>
      <c r="L28" s="63"/>
      <c r="M28" s="63"/>
      <c r="N28" s="63"/>
      <c r="O28" s="63"/>
      <c r="P28" s="63"/>
      <c r="Q28" s="87"/>
      <c r="R28" s="24"/>
      <c r="S28" s="24"/>
      <c r="T28" s="22"/>
      <c r="U28" s="22"/>
      <c r="V28" s="24"/>
      <c r="W28" s="24"/>
      <c r="X28" s="24"/>
      <c r="Y28" s="22"/>
      <c r="Z28" s="24"/>
      <c r="AA28" s="24"/>
      <c r="AB28" s="24"/>
      <c r="AC28" s="24"/>
      <c r="AD28" s="22"/>
      <c r="AE28" s="22"/>
      <c r="AF28" s="24"/>
      <c r="AG28" s="24"/>
      <c r="AH28" s="24"/>
      <c r="AI28" s="22"/>
      <c r="AJ28" s="22"/>
      <c r="AK28" s="22"/>
      <c r="AL28" s="22"/>
      <c r="AM28" s="22"/>
      <c r="AN28" s="22"/>
      <c r="AO28" s="22"/>
      <c r="AP28" s="22"/>
      <c r="AQ28" s="22"/>
      <c r="AR28" s="22"/>
    </row>
    <row r="29" spans="1:66" s="22" customFormat="1" ht="13">
      <c r="A29" s="16"/>
      <c r="B29" s="16"/>
      <c r="C29" s="16"/>
      <c r="D29" s="57"/>
      <c r="E29" s="64"/>
      <c r="F29" s="64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87"/>
      <c r="R29" s="27"/>
      <c r="S29" s="27"/>
      <c r="T29" s="27"/>
      <c r="U29" s="27"/>
      <c r="V29" s="27"/>
      <c r="W29" s="27"/>
      <c r="X29" s="27"/>
      <c r="Y29" s="27"/>
      <c r="Z29" s="27"/>
      <c r="AA29" s="24"/>
      <c r="AB29" s="24"/>
      <c r="AC29" s="24"/>
      <c r="AD29" s="24"/>
      <c r="AE29" s="24"/>
      <c r="AF29" s="24"/>
      <c r="AG29" s="24"/>
      <c r="AH29" s="24"/>
      <c r="AI29" s="24"/>
      <c r="AJ29" s="816"/>
      <c r="AK29" s="816"/>
      <c r="AL29" s="816"/>
      <c r="AM29" s="816"/>
      <c r="AN29" s="816"/>
      <c r="AO29" s="816"/>
      <c r="AP29" s="816"/>
      <c r="AQ29" s="816"/>
    </row>
    <row r="30" spans="1:66" s="22" customFormat="1" ht="13">
      <c r="A30" s="23"/>
      <c r="B30" s="23"/>
      <c r="C30" s="23"/>
      <c r="D30" s="54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87"/>
      <c r="R30" s="28"/>
      <c r="S30" s="28"/>
      <c r="T30" s="28"/>
      <c r="U30" s="28"/>
      <c r="V30" s="28"/>
      <c r="W30" s="28"/>
      <c r="X30" s="28"/>
      <c r="Y30" s="28"/>
      <c r="Z30" s="25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</row>
    <row r="31" spans="1:66" s="22" customFormat="1" ht="13">
      <c r="A31" s="66"/>
      <c r="B31" s="66"/>
      <c r="C31" s="66"/>
      <c r="D31" s="53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87"/>
      <c r="R31" s="29"/>
      <c r="S31" s="29"/>
      <c r="T31" s="29"/>
      <c r="U31" s="29"/>
      <c r="V31" s="29"/>
      <c r="W31" s="29"/>
      <c r="X31" s="29"/>
      <c r="Y31" s="29"/>
      <c r="AA31" s="29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66" s="25" customFormat="1" ht="13">
      <c r="A32" s="68"/>
      <c r="B32" s="68"/>
      <c r="C32" s="68"/>
      <c r="D32" s="69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87"/>
      <c r="R32" s="28"/>
      <c r="S32" s="28"/>
      <c r="T32" s="28"/>
      <c r="U32" s="28"/>
      <c r="V32" s="28"/>
      <c r="W32" s="28"/>
      <c r="X32" s="28"/>
      <c r="Y32" s="28"/>
    </row>
    <row r="33" spans="1:44" s="25" customFormat="1" ht="13">
      <c r="D33" s="56"/>
      <c r="E33" s="30"/>
      <c r="F33" s="30"/>
      <c r="G33" s="28"/>
      <c r="H33" s="28"/>
      <c r="I33" s="28"/>
      <c r="J33" s="28"/>
      <c r="K33" s="28"/>
      <c r="L33" s="28"/>
      <c r="M33" s="28"/>
      <c r="N33" s="28"/>
      <c r="O33" s="28"/>
      <c r="P33" s="30"/>
      <c r="Q33" s="87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4" ht="15">
      <c r="A34" s="15"/>
      <c r="B34" s="15"/>
      <c r="C34" s="15"/>
      <c r="D34" s="53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7"/>
      <c r="R34" s="88"/>
      <c r="S34" s="88"/>
      <c r="T34" s="88"/>
      <c r="U34" s="88"/>
      <c r="V34" s="88"/>
      <c r="W34" s="88"/>
      <c r="X34" s="88"/>
      <c r="Y34" s="88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6"/>
    </row>
    <row r="35" spans="1:44" s="26" customFormat="1" ht="15">
      <c r="A35" s="15"/>
      <c r="B35" s="15"/>
      <c r="C35" s="15"/>
      <c r="D35" s="53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87"/>
      <c r="R35" s="32"/>
      <c r="S35" s="32"/>
      <c r="T35" s="32"/>
      <c r="U35" s="32"/>
      <c r="V35" s="32"/>
      <c r="W35" s="32"/>
      <c r="X35" s="32"/>
      <c r="Y35" s="32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22"/>
      <c r="AR35" s="22"/>
    </row>
    <row r="36" spans="1:44" ht="15">
      <c r="A36" s="15"/>
      <c r="B36" s="15"/>
      <c r="C36" s="15"/>
      <c r="D36" s="57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1"/>
      <c r="Q36" s="87"/>
      <c r="R36" s="71"/>
      <c r="S36" s="71"/>
      <c r="T36" s="71"/>
      <c r="U36" s="71"/>
      <c r="V36" s="71"/>
      <c r="W36" s="71"/>
      <c r="X36" s="71"/>
      <c r="Y36" s="71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6"/>
    </row>
    <row r="37" spans="1:44" s="26" customFormat="1" ht="15">
      <c r="A37" s="15"/>
      <c r="B37" s="15"/>
      <c r="C37" s="15"/>
      <c r="D37" s="72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1"/>
      <c r="Q37" s="87"/>
      <c r="R37" s="32"/>
      <c r="S37" s="32"/>
      <c r="T37" s="32"/>
      <c r="U37" s="32"/>
      <c r="V37" s="32"/>
      <c r="W37" s="32"/>
      <c r="X37" s="32"/>
      <c r="Y37" s="32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22"/>
      <c r="AR37" s="22"/>
    </row>
    <row r="38" spans="1:44" s="26" customFormat="1" ht="15">
      <c r="A38" s="15"/>
      <c r="B38" s="15"/>
      <c r="C38" s="15"/>
      <c r="D38" s="57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1"/>
      <c r="Q38" s="87"/>
      <c r="R38" s="32"/>
      <c r="S38" s="32"/>
      <c r="T38" s="32"/>
      <c r="U38" s="32"/>
      <c r="V38" s="32"/>
      <c r="W38" s="32"/>
      <c r="X38" s="32"/>
      <c r="Y38" s="32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22"/>
      <c r="AR38" s="22"/>
    </row>
    <row r="39" spans="1:44" s="26" customFormat="1" ht="15">
      <c r="A39" s="15"/>
      <c r="B39" s="15"/>
      <c r="C39" s="15"/>
      <c r="D39" s="53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87"/>
      <c r="R39" s="32"/>
      <c r="S39" s="32"/>
      <c r="T39" s="32"/>
      <c r="U39" s="32"/>
      <c r="V39" s="32"/>
      <c r="W39" s="32"/>
      <c r="X39" s="32"/>
      <c r="Y39" s="32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2"/>
      <c r="AR39" s="22"/>
    </row>
    <row r="40" spans="1:44" s="26" customFormat="1" ht="15">
      <c r="A40" s="15"/>
      <c r="B40" s="15"/>
      <c r="C40" s="15"/>
      <c r="D40" s="53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87"/>
      <c r="R40" s="32"/>
      <c r="S40" s="32"/>
      <c r="T40" s="32"/>
      <c r="U40" s="32"/>
      <c r="V40" s="32"/>
      <c r="W40" s="32"/>
      <c r="X40" s="32"/>
      <c r="Y40" s="32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2"/>
      <c r="AR40" s="22"/>
    </row>
    <row r="41" spans="1:44" s="26" customFormat="1" ht="15">
      <c r="A41" s="15"/>
      <c r="B41" s="15"/>
      <c r="C41" s="15"/>
      <c r="D41" s="53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87"/>
      <c r="R41" s="32"/>
      <c r="S41" s="32"/>
      <c r="T41" s="32"/>
      <c r="U41" s="32"/>
      <c r="V41" s="32"/>
      <c r="W41" s="32"/>
      <c r="X41" s="32"/>
      <c r="Y41" s="32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2"/>
      <c r="AR41" s="22"/>
    </row>
    <row r="42" spans="1:44" s="26" customFormat="1" ht="15">
      <c r="A42" s="15"/>
      <c r="B42" s="15"/>
      <c r="C42" s="15"/>
      <c r="D42" s="74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87"/>
      <c r="R42" s="32"/>
      <c r="S42" s="32"/>
      <c r="T42" s="32"/>
      <c r="U42" s="32"/>
      <c r="V42" s="32"/>
      <c r="W42" s="32"/>
      <c r="X42" s="32"/>
      <c r="Y42" s="32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2"/>
      <c r="AR42" s="22"/>
    </row>
    <row r="43" spans="1:44" s="26" customFormat="1" ht="15">
      <c r="A43" s="15"/>
      <c r="B43" s="15"/>
      <c r="C43" s="15"/>
      <c r="D43" s="53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87"/>
      <c r="R43" s="32"/>
      <c r="S43" s="32"/>
      <c r="T43" s="32"/>
      <c r="U43" s="32"/>
      <c r="V43" s="32"/>
      <c r="W43" s="32"/>
      <c r="X43" s="32"/>
      <c r="Y43" s="32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2"/>
      <c r="AR43" s="22"/>
    </row>
    <row r="44" spans="1:44" s="26" customFormat="1" ht="15">
      <c r="A44" s="31"/>
      <c r="B44" s="31"/>
      <c r="C44" s="31"/>
      <c r="D44" s="55"/>
      <c r="E44" s="91"/>
      <c r="F44" s="91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87"/>
      <c r="R44" s="32"/>
      <c r="S44" s="32"/>
      <c r="T44" s="32"/>
      <c r="U44" s="32"/>
      <c r="V44" s="32"/>
      <c r="W44" s="32"/>
      <c r="X44" s="32"/>
      <c r="Y44" s="32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2"/>
      <c r="AR44" s="22"/>
    </row>
    <row r="45" spans="1:44" s="26" customFormat="1" ht="15">
      <c r="A45" s="15"/>
      <c r="B45" s="15"/>
      <c r="C45" s="15"/>
      <c r="D45" s="53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87"/>
      <c r="R45" s="32"/>
      <c r="S45" s="32"/>
      <c r="T45" s="32"/>
      <c r="U45" s="32"/>
      <c r="V45" s="32"/>
      <c r="W45" s="32"/>
      <c r="X45" s="32"/>
      <c r="Y45" s="32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2"/>
      <c r="AR45" s="22"/>
    </row>
    <row r="46" spans="1:44" s="26" customFormat="1" ht="15">
      <c r="A46" s="15"/>
      <c r="B46" s="15"/>
      <c r="C46" s="15"/>
      <c r="D46" s="53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87"/>
      <c r="R46" s="32"/>
      <c r="S46" s="32"/>
      <c r="T46" s="32"/>
      <c r="U46" s="32"/>
      <c r="V46" s="32"/>
      <c r="W46" s="32"/>
      <c r="X46" s="32"/>
      <c r="Y46" s="32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2"/>
      <c r="AR46" s="22"/>
    </row>
    <row r="47" spans="1:44" s="26" customFormat="1" ht="15">
      <c r="A47" s="15"/>
      <c r="B47" s="15"/>
      <c r="C47" s="15"/>
      <c r="D47" s="53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87"/>
      <c r="R47" s="32"/>
      <c r="S47" s="32"/>
      <c r="T47" s="32"/>
      <c r="U47" s="32"/>
      <c r="V47" s="32"/>
      <c r="W47" s="32"/>
      <c r="X47" s="32"/>
      <c r="Y47" s="32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2"/>
      <c r="AR47" s="22"/>
    </row>
    <row r="48" spans="1:44" s="26" customFormat="1" ht="15">
      <c r="A48" s="15"/>
      <c r="B48" s="15"/>
      <c r="C48" s="15"/>
      <c r="D48" s="53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87"/>
      <c r="R48" s="32"/>
      <c r="S48" s="32"/>
      <c r="T48" s="32"/>
      <c r="U48" s="32"/>
      <c r="V48" s="32"/>
      <c r="W48" s="32"/>
      <c r="X48" s="32"/>
      <c r="Y48" s="32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2"/>
      <c r="AR48" s="22"/>
    </row>
    <row r="49" spans="1:44" s="26" customFormat="1" ht="15">
      <c r="A49" s="15"/>
      <c r="B49" s="15"/>
      <c r="C49" s="15"/>
      <c r="D49" s="75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87"/>
      <c r="R49" s="32"/>
      <c r="S49" s="32"/>
      <c r="T49" s="32"/>
      <c r="U49" s="32"/>
      <c r="V49" s="32"/>
      <c r="W49" s="32"/>
      <c r="X49" s="32"/>
      <c r="Y49" s="32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22"/>
      <c r="AR49" s="22"/>
    </row>
    <row r="50" spans="1:44" ht="15">
      <c r="A50" s="15"/>
      <c r="B50" s="15"/>
      <c r="C50" s="15"/>
      <c r="D50" s="53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1"/>
      <c r="Q50" s="87"/>
      <c r="R50" s="71"/>
      <c r="S50" s="71"/>
      <c r="T50" s="71"/>
      <c r="U50" s="71"/>
      <c r="V50" s="71"/>
      <c r="W50" s="71"/>
      <c r="X50" s="71"/>
      <c r="Y50" s="71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6"/>
    </row>
    <row r="51" spans="1:44" s="26" customFormat="1" ht="15">
      <c r="A51" s="15"/>
      <c r="B51" s="15"/>
      <c r="C51" s="15"/>
      <c r="D51" s="7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1"/>
      <c r="Q51" s="87"/>
      <c r="R51" s="32"/>
      <c r="S51" s="32"/>
      <c r="T51" s="32"/>
      <c r="U51" s="32"/>
      <c r="V51" s="32"/>
      <c r="W51" s="32"/>
      <c r="X51" s="32"/>
      <c r="Y51" s="32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22"/>
      <c r="AR51" s="22"/>
    </row>
    <row r="52" spans="1:44" ht="15">
      <c r="A52" s="15"/>
      <c r="B52" s="15"/>
      <c r="C52" s="15"/>
      <c r="D52" s="53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1"/>
      <c r="Q52" s="87"/>
      <c r="R52" s="71"/>
      <c r="S52" s="71"/>
      <c r="T52" s="71"/>
      <c r="U52" s="71"/>
      <c r="V52" s="71"/>
      <c r="W52" s="71"/>
      <c r="X52" s="71"/>
      <c r="Y52" s="71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6"/>
    </row>
    <row r="53" spans="1:44" s="26" customFormat="1" ht="15">
      <c r="A53" s="15"/>
      <c r="B53" s="15"/>
      <c r="C53" s="15"/>
      <c r="D53" s="74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87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0"/>
      <c r="AM53" s="30"/>
      <c r="AN53" s="30"/>
      <c r="AO53" s="30"/>
      <c r="AP53" s="30"/>
      <c r="AQ53" s="22"/>
      <c r="AR53" s="22"/>
    </row>
    <row r="54" spans="1:44" s="26" customFormat="1" ht="15">
      <c r="A54" s="16"/>
      <c r="B54" s="16"/>
      <c r="C54" s="16"/>
      <c r="D54" s="53"/>
      <c r="E54" s="78"/>
      <c r="F54" s="78"/>
      <c r="G54" s="80"/>
      <c r="H54" s="79"/>
      <c r="I54" s="79"/>
      <c r="J54" s="79"/>
      <c r="K54" s="79"/>
      <c r="L54" s="80"/>
      <c r="M54" s="79"/>
      <c r="N54" s="80"/>
      <c r="O54" s="79"/>
      <c r="P54" s="79"/>
      <c r="Q54" s="87"/>
      <c r="R54" s="36"/>
      <c r="S54" s="38"/>
      <c r="T54" s="38"/>
      <c r="U54" s="38"/>
      <c r="V54" s="38"/>
      <c r="W54" s="38"/>
      <c r="X54" s="38"/>
      <c r="Y54" s="38"/>
      <c r="Z54" s="38"/>
      <c r="AA54" s="36"/>
      <c r="AB54" s="37"/>
      <c r="AC54" s="36"/>
      <c r="AD54" s="37"/>
      <c r="AE54" s="36"/>
      <c r="AF54" s="37"/>
      <c r="AG54" s="36"/>
      <c r="AH54" s="37"/>
      <c r="AI54" s="36"/>
      <c r="AJ54" s="22"/>
      <c r="AK54" s="22"/>
      <c r="AL54" s="22"/>
      <c r="AM54" s="22"/>
      <c r="AN54" s="22"/>
      <c r="AO54" s="22"/>
      <c r="AP54" s="22"/>
      <c r="AQ54" s="22"/>
      <c r="AR54" s="22"/>
    </row>
    <row r="55" spans="1:44" s="26" customFormat="1" ht="13">
      <c r="A55" s="16"/>
      <c r="B55" s="16"/>
      <c r="C55" s="16"/>
      <c r="D55" s="75"/>
      <c r="E55" s="76"/>
      <c r="F55" s="76"/>
      <c r="G55" s="76"/>
      <c r="H55" s="89"/>
      <c r="I55" s="89"/>
      <c r="J55" s="89"/>
      <c r="K55" s="89"/>
      <c r="L55" s="76"/>
      <c r="M55" s="89"/>
      <c r="N55" s="76"/>
      <c r="O55" s="89"/>
      <c r="P55" s="90"/>
      <c r="Q55" s="87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3"/>
      <c r="AC55" s="38"/>
      <c r="AD55" s="33"/>
      <c r="AE55" s="38"/>
      <c r="AF55" s="33"/>
      <c r="AG55" s="38"/>
      <c r="AH55" s="33"/>
      <c r="AI55" s="38"/>
      <c r="AJ55" s="22"/>
      <c r="AK55" s="22"/>
      <c r="AL55" s="22"/>
      <c r="AM55" s="22"/>
      <c r="AN55" s="22"/>
      <c r="AO55" s="22"/>
      <c r="AP55" s="22"/>
      <c r="AQ55" s="22"/>
      <c r="AR55" s="22"/>
    </row>
    <row r="56" spans="1:44" s="34" customFormat="1" ht="13">
      <c r="A56" s="81"/>
      <c r="B56" s="81"/>
      <c r="C56" s="81"/>
      <c r="D56" s="82"/>
      <c r="E56" s="83"/>
      <c r="F56" s="83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7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</row>
    <row r="57" spans="1:44" s="31" customFormat="1" ht="15">
      <c r="A57" s="15"/>
      <c r="B57" s="15"/>
      <c r="C57" s="15"/>
      <c r="D57" s="85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7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</row>
    <row r="58" spans="1:44" s="26" customFormat="1" ht="13">
      <c r="A58" s="16"/>
      <c r="B58" s="16"/>
      <c r="C58" s="16"/>
      <c r="D58" s="53"/>
      <c r="E58" s="87"/>
      <c r="F58" s="87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87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</row>
    <row r="59" spans="1:44" s="26" customFormat="1" ht="13">
      <c r="A59" s="16"/>
      <c r="B59" s="16"/>
      <c r="C59" s="16"/>
      <c r="D59" s="53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87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</row>
    <row r="60" spans="1:44" s="26" customFormat="1" ht="13">
      <c r="A60" s="16"/>
      <c r="B60" s="16"/>
      <c r="C60" s="16"/>
      <c r="D60" s="53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87">
        <f t="shared" ref="Q60:Q94" si="4">+P60</f>
        <v>0</v>
      </c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</row>
    <row r="61" spans="1:44" s="26" customFormat="1" ht="13">
      <c r="A61" s="16"/>
      <c r="B61" s="16"/>
      <c r="C61" s="16"/>
      <c r="D61" s="53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87">
        <f t="shared" si="4"/>
        <v>0</v>
      </c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</row>
    <row r="62" spans="1:44" s="26" customFormat="1" ht="13">
      <c r="A62" s="16"/>
      <c r="B62" s="16"/>
      <c r="C62" s="16"/>
      <c r="D62" s="53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87">
        <f t="shared" si="4"/>
        <v>0</v>
      </c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</row>
    <row r="63" spans="1:44" s="26" customFormat="1" ht="13">
      <c r="A63" s="16"/>
      <c r="B63" s="16"/>
      <c r="C63" s="16"/>
      <c r="D63" s="53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87">
        <f t="shared" si="4"/>
        <v>0</v>
      </c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</row>
    <row r="64" spans="1:44" s="22" customFormat="1" ht="13">
      <c r="A64" s="16"/>
      <c r="B64" s="16"/>
      <c r="C64" s="16"/>
      <c r="D64" s="53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87">
        <f t="shared" si="4"/>
        <v>0</v>
      </c>
    </row>
    <row r="65" spans="1:66" s="22" customFormat="1" ht="13">
      <c r="A65" s="16"/>
      <c r="B65" s="16"/>
      <c r="C65" s="16"/>
      <c r="D65" s="53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87">
        <f t="shared" si="4"/>
        <v>0</v>
      </c>
    </row>
    <row r="66" spans="1:66" s="22" customFormat="1" ht="13">
      <c r="A66" s="16"/>
      <c r="B66" s="16"/>
      <c r="C66" s="16"/>
      <c r="D66" s="53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87">
        <f t="shared" si="4"/>
        <v>0</v>
      </c>
    </row>
    <row r="67" spans="1:66" s="22" customFormat="1" ht="13">
      <c r="A67" s="16"/>
      <c r="B67" s="16"/>
      <c r="C67" s="16"/>
      <c r="D67" s="53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87">
        <f t="shared" si="4"/>
        <v>0</v>
      </c>
    </row>
    <row r="68" spans="1:66" s="22" customFormat="1" ht="13">
      <c r="A68" s="16"/>
      <c r="B68" s="16"/>
      <c r="C68" s="16"/>
      <c r="D68" s="53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87">
        <f t="shared" si="4"/>
        <v>0</v>
      </c>
    </row>
    <row r="69" spans="1:66" s="22" customFormat="1" ht="13">
      <c r="A69" s="16"/>
      <c r="B69" s="16"/>
      <c r="C69" s="16"/>
      <c r="D69" s="53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87">
        <f t="shared" si="4"/>
        <v>0</v>
      </c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 s="22" customFormat="1" ht="13">
      <c r="A70" s="16"/>
      <c r="B70" s="16"/>
      <c r="C70" s="16"/>
      <c r="D70" s="53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87">
        <f t="shared" si="4"/>
        <v>0</v>
      </c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 s="22" customFormat="1" ht="13">
      <c r="A71" s="16"/>
      <c r="B71" s="16"/>
      <c r="C71" s="16"/>
      <c r="D71" s="53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87">
        <f t="shared" si="4"/>
        <v>0</v>
      </c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 s="22" customFormat="1" ht="13">
      <c r="A72" s="16"/>
      <c r="B72" s="16"/>
      <c r="C72" s="16"/>
      <c r="D72" s="53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87">
        <f t="shared" si="4"/>
        <v>0</v>
      </c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s="22" customFormat="1" ht="13">
      <c r="A73" s="16"/>
      <c r="B73" s="16"/>
      <c r="C73" s="16"/>
      <c r="D73" s="53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87">
        <f t="shared" si="4"/>
        <v>0</v>
      </c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s="22" customFormat="1" ht="13">
      <c r="A74" s="16"/>
      <c r="B74" s="16"/>
      <c r="C74" s="16"/>
      <c r="D74" s="53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87">
        <f t="shared" si="4"/>
        <v>0</v>
      </c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 s="22" customFormat="1" ht="13">
      <c r="A75" s="16"/>
      <c r="B75" s="16"/>
      <c r="C75" s="16"/>
      <c r="D75" s="53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87">
        <f t="shared" si="4"/>
        <v>0</v>
      </c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 s="22" customFormat="1" ht="13">
      <c r="A76" s="16"/>
      <c r="B76" s="16"/>
      <c r="C76" s="16"/>
      <c r="D76" s="53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87">
        <f t="shared" si="4"/>
        <v>0</v>
      </c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 s="22" customFormat="1" ht="13">
      <c r="A77" s="16"/>
      <c r="B77" s="16"/>
      <c r="C77" s="16"/>
      <c r="D77" s="53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87">
        <f t="shared" si="4"/>
        <v>0</v>
      </c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 s="22" customFormat="1" ht="13">
      <c r="A78" s="16"/>
      <c r="B78" s="16"/>
      <c r="C78" s="16"/>
      <c r="D78" s="53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87">
        <f t="shared" si="4"/>
        <v>0</v>
      </c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 s="22" customFormat="1" ht="13">
      <c r="A79" s="16"/>
      <c r="B79" s="16"/>
      <c r="C79" s="16"/>
      <c r="D79" s="53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87">
        <f t="shared" si="4"/>
        <v>0</v>
      </c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 s="22" customFormat="1" ht="13">
      <c r="A80" s="16"/>
      <c r="B80" s="16"/>
      <c r="C80" s="16"/>
      <c r="D80" s="53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87">
        <f t="shared" si="4"/>
        <v>0</v>
      </c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 s="22" customFormat="1" ht="13">
      <c r="A81" s="16"/>
      <c r="B81" s="16"/>
      <c r="C81" s="16"/>
      <c r="D81" s="53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87">
        <f t="shared" si="4"/>
        <v>0</v>
      </c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s="22" customFormat="1" ht="13">
      <c r="A82" s="16"/>
      <c r="B82" s="16"/>
      <c r="C82" s="16"/>
      <c r="D82" s="53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87">
        <f t="shared" si="4"/>
        <v>0</v>
      </c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 s="22" customFormat="1" ht="13">
      <c r="A83" s="16"/>
      <c r="B83" s="16"/>
      <c r="C83" s="16"/>
      <c r="D83" s="53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87">
        <f t="shared" si="4"/>
        <v>0</v>
      </c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 s="22" customFormat="1" ht="13">
      <c r="A84" s="16"/>
      <c r="B84" s="16"/>
      <c r="C84" s="16"/>
      <c r="D84" s="53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87">
        <f t="shared" si="4"/>
        <v>0</v>
      </c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 s="22" customFormat="1" ht="13">
      <c r="A85" s="16"/>
      <c r="B85" s="16"/>
      <c r="C85" s="16"/>
      <c r="D85" s="53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87">
        <f t="shared" si="4"/>
        <v>0</v>
      </c>
    </row>
    <row r="86" spans="1:66" s="22" customFormat="1" ht="13">
      <c r="A86" s="16"/>
      <c r="B86" s="16"/>
      <c r="C86" s="16"/>
      <c r="D86" s="53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87">
        <f t="shared" si="4"/>
        <v>0</v>
      </c>
    </row>
    <row r="87" spans="1:66" s="22" customFormat="1" ht="13">
      <c r="A87" s="16"/>
      <c r="B87" s="16"/>
      <c r="C87" s="16"/>
      <c r="D87" s="53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87">
        <f t="shared" si="4"/>
        <v>0</v>
      </c>
    </row>
    <row r="88" spans="1:66" s="22" customFormat="1" ht="13">
      <c r="A88" s="16"/>
      <c r="B88" s="16"/>
      <c r="C88" s="16"/>
      <c r="D88" s="53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87">
        <f t="shared" si="4"/>
        <v>0</v>
      </c>
    </row>
    <row r="89" spans="1:66" s="22" customFormat="1" ht="13">
      <c r="A89" s="16"/>
      <c r="B89" s="16"/>
      <c r="C89" s="16"/>
      <c r="D89" s="53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87">
        <f t="shared" si="4"/>
        <v>0</v>
      </c>
    </row>
    <row r="90" spans="1:66" s="22" customFormat="1" ht="13">
      <c r="A90" s="16"/>
      <c r="B90" s="16"/>
      <c r="C90" s="16"/>
      <c r="D90" s="53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87">
        <f t="shared" si="4"/>
        <v>0</v>
      </c>
    </row>
    <row r="91" spans="1:66" s="26" customFormat="1" ht="13">
      <c r="A91" s="2"/>
      <c r="B91" s="2"/>
      <c r="C91" s="2"/>
      <c r="D91" s="5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87">
        <f t="shared" si="4"/>
        <v>0</v>
      </c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</row>
    <row r="92" spans="1:66" s="26" customFormat="1" ht="13">
      <c r="A92" s="2"/>
      <c r="B92" s="2"/>
      <c r="C92" s="2"/>
      <c r="D92" s="5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87">
        <f t="shared" si="4"/>
        <v>0</v>
      </c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</row>
    <row r="93" spans="1:66" s="26" customFormat="1" ht="13">
      <c r="A93" s="2"/>
      <c r="B93" s="2"/>
      <c r="C93" s="2"/>
      <c r="D93" s="5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87">
        <f t="shared" si="4"/>
        <v>0</v>
      </c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</row>
    <row r="94" spans="1:66" s="26" customFormat="1" ht="13">
      <c r="A94" s="2"/>
      <c r="B94" s="2"/>
      <c r="C94" s="2"/>
      <c r="D94" s="5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87">
        <f t="shared" si="4"/>
        <v>0</v>
      </c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</row>
    <row r="95" spans="1:66" s="26" customFormat="1" ht="13">
      <c r="A95" s="2"/>
      <c r="B95" s="2"/>
      <c r="C95" s="2"/>
      <c r="D95" s="5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87">
        <f t="shared" ref="Q95:Q156" si="5">+P95</f>
        <v>0</v>
      </c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</row>
    <row r="96" spans="1:66" s="26" customFormat="1" ht="13">
      <c r="A96" s="2"/>
      <c r="B96" s="2"/>
      <c r="C96" s="2"/>
      <c r="D96" s="5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87">
        <f t="shared" si="5"/>
        <v>0</v>
      </c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</row>
    <row r="97" spans="1:44" s="26" customFormat="1" ht="13">
      <c r="A97" s="2"/>
      <c r="B97" s="2"/>
      <c r="C97" s="2"/>
      <c r="D97" s="5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87">
        <f t="shared" si="5"/>
        <v>0</v>
      </c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</row>
    <row r="98" spans="1:44" s="26" customFormat="1" ht="13">
      <c r="A98" s="2"/>
      <c r="B98" s="2"/>
      <c r="C98" s="2"/>
      <c r="D98" s="5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87">
        <f t="shared" si="5"/>
        <v>0</v>
      </c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</row>
    <row r="99" spans="1:44" s="26" customFormat="1" ht="13">
      <c r="A99" s="2"/>
      <c r="B99" s="2"/>
      <c r="C99" s="2"/>
      <c r="D99" s="5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87">
        <f t="shared" si="5"/>
        <v>0</v>
      </c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</row>
    <row r="100" spans="1:44" s="26" customFormat="1" ht="13">
      <c r="A100" s="2"/>
      <c r="B100" s="2"/>
      <c r="C100" s="2"/>
      <c r="D100" s="5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87">
        <f t="shared" si="5"/>
        <v>0</v>
      </c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</row>
    <row r="101" spans="1:44" s="26" customFormat="1" ht="13">
      <c r="A101" s="2"/>
      <c r="B101" s="2"/>
      <c r="C101" s="2"/>
      <c r="D101" s="5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87">
        <f t="shared" si="5"/>
        <v>0</v>
      </c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</row>
    <row r="102" spans="1:44" s="26" customFormat="1" ht="13">
      <c r="A102" s="2"/>
      <c r="B102" s="2"/>
      <c r="C102" s="2"/>
      <c r="D102" s="5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87">
        <f t="shared" si="5"/>
        <v>0</v>
      </c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</row>
    <row r="103" spans="1:44" s="26" customFormat="1" ht="13">
      <c r="A103" s="2"/>
      <c r="B103" s="2"/>
      <c r="C103" s="2"/>
      <c r="D103" s="5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87">
        <f t="shared" si="5"/>
        <v>0</v>
      </c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</row>
    <row r="104" spans="1:44" s="26" customFormat="1" ht="13">
      <c r="A104" s="2"/>
      <c r="B104" s="2"/>
      <c r="C104" s="2"/>
      <c r="D104" s="5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87">
        <f t="shared" si="5"/>
        <v>0</v>
      </c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</row>
    <row r="105" spans="1:44" s="26" customFormat="1" ht="13">
      <c r="A105" s="2"/>
      <c r="B105" s="2"/>
      <c r="C105" s="2"/>
      <c r="D105" s="5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87">
        <f t="shared" si="5"/>
        <v>0</v>
      </c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</row>
    <row r="106" spans="1:44" s="26" customFormat="1" ht="13">
      <c r="A106" s="2"/>
      <c r="B106" s="2"/>
      <c r="C106" s="2"/>
      <c r="D106" s="5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87">
        <f t="shared" si="5"/>
        <v>0</v>
      </c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</row>
    <row r="107" spans="1:44" s="26" customFormat="1" ht="13">
      <c r="A107" s="2"/>
      <c r="B107" s="2"/>
      <c r="C107" s="2"/>
      <c r="D107" s="5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87">
        <f t="shared" si="5"/>
        <v>0</v>
      </c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</row>
    <row r="108" spans="1:44" s="26" customFormat="1" ht="13">
      <c r="A108" s="2"/>
      <c r="B108" s="2"/>
      <c r="C108" s="2"/>
      <c r="D108" s="5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87">
        <f t="shared" si="5"/>
        <v>0</v>
      </c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</row>
    <row r="109" spans="1:44" s="26" customFormat="1" ht="13">
      <c r="A109" s="2"/>
      <c r="B109" s="2"/>
      <c r="C109" s="2"/>
      <c r="D109" s="5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87">
        <f t="shared" si="5"/>
        <v>0</v>
      </c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</row>
    <row r="110" spans="1:44" s="26" customFormat="1" ht="13">
      <c r="A110" s="2"/>
      <c r="B110" s="2"/>
      <c r="C110" s="2"/>
      <c r="D110" s="5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87">
        <f t="shared" si="5"/>
        <v>0</v>
      </c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</row>
    <row r="111" spans="1:44" s="21" customFormat="1" ht="13">
      <c r="A111" s="2"/>
      <c r="B111" s="2"/>
      <c r="C111" s="2"/>
      <c r="D111" s="5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87">
        <f t="shared" si="5"/>
        <v>0</v>
      </c>
      <c r="R111" s="22"/>
      <c r="S111" s="22"/>
      <c r="T111" s="22"/>
      <c r="U111" s="22"/>
      <c r="V111" s="22"/>
      <c r="W111" s="22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</row>
    <row r="112" spans="1:44" s="21" customFormat="1" ht="13">
      <c r="A112" s="2"/>
      <c r="B112" s="2"/>
      <c r="C112" s="2"/>
      <c r="D112" s="5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87">
        <f t="shared" si="5"/>
        <v>0</v>
      </c>
      <c r="R112" s="22"/>
      <c r="S112" s="22"/>
      <c r="T112" s="22"/>
      <c r="U112" s="22"/>
      <c r="V112" s="22"/>
      <c r="W112" s="22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</row>
    <row r="113" spans="1:44" s="21" customFormat="1" ht="13">
      <c r="A113" s="2"/>
      <c r="B113" s="2"/>
      <c r="C113" s="2"/>
      <c r="D113" s="5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87">
        <f t="shared" si="5"/>
        <v>0</v>
      </c>
      <c r="R113" s="22"/>
      <c r="S113" s="22"/>
      <c r="T113" s="22"/>
      <c r="U113" s="22"/>
      <c r="V113" s="22"/>
      <c r="W113" s="22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</row>
    <row r="114" spans="1:44" s="21" customFormat="1" ht="13">
      <c r="A114" s="2"/>
      <c r="B114" s="2"/>
      <c r="C114" s="2"/>
      <c r="D114" s="5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87">
        <f t="shared" si="5"/>
        <v>0</v>
      </c>
      <c r="R114" s="22"/>
      <c r="S114" s="22"/>
      <c r="T114" s="22"/>
      <c r="U114" s="22"/>
      <c r="V114" s="22"/>
      <c r="W114" s="22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</row>
    <row r="115" spans="1:44" s="21" customFormat="1" ht="13">
      <c r="A115" s="2"/>
      <c r="B115" s="2"/>
      <c r="C115" s="2"/>
      <c r="D115" s="5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87">
        <f t="shared" si="5"/>
        <v>0</v>
      </c>
      <c r="R115" s="22"/>
      <c r="S115" s="22"/>
      <c r="T115" s="22"/>
      <c r="U115" s="22"/>
      <c r="V115" s="22"/>
      <c r="W115" s="22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</row>
    <row r="116" spans="1:44" s="21" customFormat="1" ht="13">
      <c r="A116" s="2"/>
      <c r="B116" s="2"/>
      <c r="C116" s="2"/>
      <c r="D116" s="5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87">
        <f t="shared" si="5"/>
        <v>0</v>
      </c>
      <c r="R116" s="22"/>
      <c r="S116" s="22"/>
      <c r="T116" s="22"/>
      <c r="U116" s="22"/>
      <c r="V116" s="22"/>
      <c r="W116" s="22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</row>
    <row r="117" spans="1:44" s="21" customFormat="1" ht="13">
      <c r="A117" s="2"/>
      <c r="B117" s="2"/>
      <c r="C117" s="2"/>
      <c r="D117" s="5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87">
        <f t="shared" si="5"/>
        <v>0</v>
      </c>
      <c r="R117" s="22"/>
      <c r="S117" s="22"/>
      <c r="T117" s="22"/>
      <c r="U117" s="22"/>
      <c r="V117" s="22"/>
      <c r="W117" s="22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</row>
    <row r="118" spans="1:44" s="21" customFormat="1" ht="13">
      <c r="A118" s="2"/>
      <c r="B118" s="2"/>
      <c r="C118" s="2"/>
      <c r="D118" s="5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87">
        <f t="shared" si="5"/>
        <v>0</v>
      </c>
      <c r="R118" s="22"/>
      <c r="S118" s="22"/>
      <c r="T118" s="22"/>
      <c r="U118" s="22"/>
      <c r="V118" s="22"/>
      <c r="W118" s="22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</row>
    <row r="119" spans="1:44" s="21" customFormat="1" ht="13">
      <c r="A119" s="2"/>
      <c r="B119" s="2"/>
      <c r="C119" s="2"/>
      <c r="D119" s="5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87">
        <f t="shared" si="5"/>
        <v>0</v>
      </c>
      <c r="R119" s="22"/>
      <c r="S119" s="22"/>
      <c r="T119" s="22"/>
      <c r="U119" s="22"/>
      <c r="V119" s="22"/>
      <c r="W119" s="22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</row>
    <row r="120" spans="1:44" s="21" customFormat="1" ht="13">
      <c r="A120" s="2"/>
      <c r="B120" s="2"/>
      <c r="C120" s="2"/>
      <c r="D120" s="5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87">
        <f t="shared" si="5"/>
        <v>0</v>
      </c>
      <c r="R120" s="22"/>
      <c r="S120" s="22"/>
      <c r="T120" s="22"/>
      <c r="U120" s="22"/>
      <c r="V120" s="22"/>
      <c r="W120" s="22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</row>
    <row r="121" spans="1:44" s="21" customFormat="1" ht="13">
      <c r="A121" s="2"/>
      <c r="B121" s="2"/>
      <c r="C121" s="2"/>
      <c r="D121" s="5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87">
        <f t="shared" si="5"/>
        <v>0</v>
      </c>
      <c r="R121" s="22"/>
      <c r="S121" s="22"/>
      <c r="T121" s="22"/>
      <c r="U121" s="22"/>
      <c r="V121" s="22"/>
      <c r="W121" s="22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</row>
    <row r="122" spans="1:44" s="21" customFormat="1" ht="13">
      <c r="A122" s="2"/>
      <c r="B122" s="2"/>
      <c r="C122" s="2"/>
      <c r="D122" s="5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87">
        <f t="shared" si="5"/>
        <v>0</v>
      </c>
      <c r="R122" s="22"/>
      <c r="S122" s="22"/>
      <c r="T122" s="22"/>
      <c r="U122" s="22"/>
      <c r="V122" s="22"/>
      <c r="W122" s="22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</row>
    <row r="123" spans="1:44" s="21" customFormat="1" ht="13">
      <c r="A123" s="2"/>
      <c r="B123" s="2"/>
      <c r="C123" s="2"/>
      <c r="D123" s="5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87">
        <f t="shared" si="5"/>
        <v>0</v>
      </c>
      <c r="R123" s="22"/>
      <c r="S123" s="22"/>
      <c r="T123" s="22"/>
      <c r="U123" s="22"/>
      <c r="V123" s="22"/>
      <c r="W123" s="22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</row>
    <row r="124" spans="1:44" s="21" customFormat="1" ht="13">
      <c r="A124" s="2"/>
      <c r="B124" s="2"/>
      <c r="C124" s="2"/>
      <c r="D124" s="5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87">
        <f t="shared" si="5"/>
        <v>0</v>
      </c>
      <c r="R124" s="22"/>
      <c r="S124" s="22"/>
      <c r="T124" s="22"/>
      <c r="U124" s="22"/>
      <c r="V124" s="22"/>
      <c r="W124" s="22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</row>
    <row r="125" spans="1:44" s="21" customFormat="1" ht="13">
      <c r="A125" s="2"/>
      <c r="B125" s="2"/>
      <c r="C125" s="2"/>
      <c r="D125" s="5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87">
        <f t="shared" si="5"/>
        <v>0</v>
      </c>
      <c r="R125" s="22"/>
      <c r="S125" s="22"/>
      <c r="T125" s="22"/>
      <c r="U125" s="22"/>
      <c r="V125" s="22"/>
      <c r="W125" s="22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</row>
    <row r="126" spans="1:44" s="21" customFormat="1" ht="13">
      <c r="A126" s="2"/>
      <c r="B126" s="2"/>
      <c r="C126" s="2"/>
      <c r="D126" s="5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87">
        <f t="shared" si="5"/>
        <v>0</v>
      </c>
      <c r="R126" s="22"/>
      <c r="S126" s="22"/>
      <c r="T126" s="22"/>
      <c r="U126" s="22"/>
      <c r="V126" s="22"/>
      <c r="W126" s="22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</row>
    <row r="127" spans="1:44" s="21" customFormat="1" ht="13">
      <c r="A127" s="2"/>
      <c r="B127" s="2"/>
      <c r="C127" s="2"/>
      <c r="D127" s="5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87">
        <f t="shared" si="5"/>
        <v>0</v>
      </c>
      <c r="R127" s="22"/>
      <c r="S127" s="22"/>
      <c r="T127" s="22"/>
      <c r="U127" s="22"/>
      <c r="V127" s="22"/>
      <c r="W127" s="22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</row>
    <row r="128" spans="1:44" s="21" customFormat="1" ht="13">
      <c r="A128" s="2"/>
      <c r="B128" s="2"/>
      <c r="C128" s="2"/>
      <c r="D128" s="5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87">
        <f t="shared" si="5"/>
        <v>0</v>
      </c>
      <c r="R128" s="22"/>
      <c r="S128" s="22"/>
      <c r="T128" s="22"/>
      <c r="U128" s="22"/>
      <c r="V128" s="22"/>
      <c r="W128" s="22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</row>
    <row r="129" spans="1:44" s="21" customFormat="1" ht="13">
      <c r="A129" s="2"/>
      <c r="B129" s="2"/>
      <c r="C129" s="2"/>
      <c r="D129" s="5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87">
        <f t="shared" si="5"/>
        <v>0</v>
      </c>
      <c r="R129" s="22"/>
      <c r="S129" s="22"/>
      <c r="T129" s="22"/>
      <c r="U129" s="22"/>
      <c r="V129" s="22"/>
      <c r="W129" s="22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</row>
    <row r="130" spans="1:44" s="21" customFormat="1" ht="13">
      <c r="A130" s="2"/>
      <c r="B130" s="2"/>
      <c r="C130" s="2"/>
      <c r="D130" s="5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87">
        <f t="shared" si="5"/>
        <v>0</v>
      </c>
      <c r="R130" s="22"/>
      <c r="S130" s="22"/>
      <c r="T130" s="22"/>
      <c r="U130" s="22"/>
      <c r="V130" s="22"/>
      <c r="W130" s="22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</row>
    <row r="131" spans="1:44" s="21" customFormat="1" ht="13">
      <c r="A131" s="2"/>
      <c r="B131" s="2"/>
      <c r="C131" s="2"/>
      <c r="D131" s="5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87">
        <f t="shared" si="5"/>
        <v>0</v>
      </c>
      <c r="R131" s="22"/>
      <c r="S131" s="22"/>
      <c r="T131" s="22"/>
      <c r="U131" s="22"/>
      <c r="V131" s="22"/>
      <c r="W131" s="22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</row>
    <row r="132" spans="1:44" s="21" customFormat="1" ht="13">
      <c r="A132" s="2"/>
      <c r="B132" s="2"/>
      <c r="C132" s="2"/>
      <c r="D132" s="5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87">
        <f t="shared" si="5"/>
        <v>0</v>
      </c>
      <c r="R132" s="22"/>
      <c r="S132" s="22"/>
      <c r="T132" s="22"/>
      <c r="U132" s="22"/>
      <c r="V132" s="22"/>
      <c r="W132" s="22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</row>
    <row r="133" spans="1:44" s="21" customFormat="1" ht="13">
      <c r="A133" s="2"/>
      <c r="B133" s="2"/>
      <c r="C133" s="2"/>
      <c r="D133" s="5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87">
        <f t="shared" si="5"/>
        <v>0</v>
      </c>
      <c r="R133" s="22"/>
      <c r="S133" s="22"/>
      <c r="T133" s="22"/>
      <c r="U133" s="22"/>
      <c r="V133" s="22"/>
      <c r="W133" s="22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</row>
    <row r="134" spans="1:44" s="21" customFormat="1" ht="13">
      <c r="A134" s="2"/>
      <c r="B134" s="2"/>
      <c r="C134" s="2"/>
      <c r="D134" s="5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87">
        <f t="shared" si="5"/>
        <v>0</v>
      </c>
      <c r="R134" s="22"/>
      <c r="S134" s="22"/>
      <c r="T134" s="22"/>
      <c r="U134" s="22"/>
      <c r="V134" s="22"/>
      <c r="W134" s="22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</row>
    <row r="135" spans="1:44" s="21" customFormat="1" ht="13">
      <c r="A135" s="2"/>
      <c r="B135" s="2"/>
      <c r="C135" s="2"/>
      <c r="D135" s="5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87">
        <f t="shared" si="5"/>
        <v>0</v>
      </c>
      <c r="R135" s="22"/>
      <c r="S135" s="22"/>
      <c r="T135" s="22"/>
      <c r="U135" s="22"/>
      <c r="V135" s="22"/>
      <c r="W135" s="22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</row>
    <row r="136" spans="1:44" s="21" customFormat="1" ht="13">
      <c r="A136" s="2"/>
      <c r="B136" s="2"/>
      <c r="C136" s="2"/>
      <c r="D136" s="5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87">
        <f t="shared" si="5"/>
        <v>0</v>
      </c>
      <c r="R136" s="22"/>
      <c r="S136" s="22"/>
      <c r="T136" s="22"/>
      <c r="U136" s="22"/>
      <c r="V136" s="22"/>
      <c r="W136" s="22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</row>
    <row r="137" spans="1:44" s="21" customFormat="1" ht="13">
      <c r="A137" s="2"/>
      <c r="B137" s="2"/>
      <c r="C137" s="2"/>
      <c r="D137" s="5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87">
        <f t="shared" si="5"/>
        <v>0</v>
      </c>
      <c r="R137" s="22"/>
      <c r="S137" s="22"/>
      <c r="T137" s="22"/>
      <c r="U137" s="22"/>
      <c r="V137" s="22"/>
      <c r="W137" s="22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</row>
    <row r="138" spans="1:44" s="21" customFormat="1" ht="13">
      <c r="A138" s="2"/>
      <c r="B138" s="2"/>
      <c r="C138" s="2"/>
      <c r="D138" s="5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87">
        <f t="shared" si="5"/>
        <v>0</v>
      </c>
      <c r="R138" s="22"/>
      <c r="S138" s="22"/>
      <c r="T138" s="22"/>
      <c r="U138" s="22"/>
      <c r="V138" s="22"/>
      <c r="W138" s="22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</row>
    <row r="139" spans="1:44" s="21" customFormat="1" ht="13">
      <c r="A139" s="2"/>
      <c r="B139" s="2"/>
      <c r="C139" s="2"/>
      <c r="D139" s="5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87">
        <f t="shared" si="5"/>
        <v>0</v>
      </c>
      <c r="R139" s="22"/>
      <c r="S139" s="22"/>
      <c r="T139" s="22"/>
      <c r="U139" s="22"/>
      <c r="V139" s="22"/>
      <c r="W139" s="22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</row>
    <row r="140" spans="1:44" s="21" customFormat="1" ht="13">
      <c r="A140" s="2"/>
      <c r="B140" s="2"/>
      <c r="C140" s="2"/>
      <c r="D140" s="5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87">
        <f t="shared" si="5"/>
        <v>0</v>
      </c>
      <c r="R140" s="22"/>
      <c r="S140" s="22"/>
      <c r="T140" s="22"/>
      <c r="U140" s="22"/>
      <c r="V140" s="22"/>
      <c r="W140" s="22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</row>
    <row r="141" spans="1:44" s="21" customFormat="1" ht="13">
      <c r="A141" s="2"/>
      <c r="B141" s="2"/>
      <c r="C141" s="2"/>
      <c r="D141" s="5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87">
        <f t="shared" si="5"/>
        <v>0</v>
      </c>
      <c r="R141" s="22"/>
      <c r="S141" s="22"/>
      <c r="T141" s="22"/>
      <c r="U141" s="22"/>
      <c r="V141" s="22"/>
      <c r="W141" s="22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</row>
    <row r="142" spans="1:44" s="21" customFormat="1" ht="13">
      <c r="A142" s="2"/>
      <c r="B142" s="2"/>
      <c r="C142" s="2"/>
      <c r="D142" s="5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87">
        <f t="shared" si="5"/>
        <v>0</v>
      </c>
      <c r="R142" s="22"/>
      <c r="S142" s="22"/>
      <c r="T142" s="22"/>
      <c r="U142" s="22"/>
      <c r="V142" s="22"/>
      <c r="W142" s="22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</row>
    <row r="143" spans="1:44" s="21" customFormat="1" ht="13">
      <c r="A143" s="2"/>
      <c r="B143" s="2"/>
      <c r="C143" s="2"/>
      <c r="D143" s="5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87">
        <f t="shared" si="5"/>
        <v>0</v>
      </c>
      <c r="R143" s="22"/>
      <c r="S143" s="22"/>
      <c r="T143" s="22"/>
      <c r="U143" s="22"/>
      <c r="V143" s="22"/>
      <c r="W143" s="22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</row>
    <row r="144" spans="1:44" s="21" customFormat="1" ht="13">
      <c r="A144" s="2"/>
      <c r="B144" s="2"/>
      <c r="C144" s="2"/>
      <c r="D144" s="5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87">
        <f t="shared" si="5"/>
        <v>0</v>
      </c>
      <c r="R144" s="22"/>
      <c r="S144" s="22"/>
      <c r="T144" s="22"/>
      <c r="U144" s="22"/>
      <c r="V144" s="22"/>
      <c r="W144" s="22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</row>
    <row r="145" spans="1:44" s="21" customFormat="1" ht="13">
      <c r="A145" s="2"/>
      <c r="B145" s="2"/>
      <c r="C145" s="2"/>
      <c r="D145" s="5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87">
        <f t="shared" si="5"/>
        <v>0</v>
      </c>
      <c r="R145" s="22"/>
      <c r="S145" s="22"/>
      <c r="T145" s="22"/>
      <c r="U145" s="22"/>
      <c r="V145" s="22"/>
      <c r="W145" s="22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</row>
    <row r="146" spans="1:44" s="21" customFormat="1" ht="13">
      <c r="A146" s="2"/>
      <c r="B146" s="2"/>
      <c r="C146" s="2"/>
      <c r="D146" s="5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87">
        <f t="shared" si="5"/>
        <v>0</v>
      </c>
      <c r="R146" s="22"/>
      <c r="S146" s="22"/>
      <c r="T146" s="22"/>
      <c r="U146" s="22"/>
      <c r="V146" s="22"/>
      <c r="W146" s="22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</row>
    <row r="147" spans="1:44" s="21" customFormat="1" ht="13">
      <c r="A147" s="2"/>
      <c r="B147" s="2"/>
      <c r="C147" s="2"/>
      <c r="D147" s="5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87">
        <f t="shared" si="5"/>
        <v>0</v>
      </c>
      <c r="R147" s="22"/>
      <c r="S147" s="22"/>
      <c r="T147" s="22"/>
      <c r="U147" s="22"/>
      <c r="V147" s="22"/>
      <c r="W147" s="22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</row>
    <row r="148" spans="1:44" s="21" customFormat="1" ht="13">
      <c r="A148" s="2"/>
      <c r="B148" s="2"/>
      <c r="C148" s="2"/>
      <c r="D148" s="5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87">
        <f t="shared" si="5"/>
        <v>0</v>
      </c>
      <c r="R148" s="22"/>
      <c r="S148" s="22"/>
      <c r="T148" s="22"/>
      <c r="U148" s="22"/>
      <c r="V148" s="22"/>
      <c r="W148" s="22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</row>
    <row r="149" spans="1:44" s="21" customFormat="1" ht="13">
      <c r="A149" s="2"/>
      <c r="B149" s="2"/>
      <c r="C149" s="2"/>
      <c r="D149" s="5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87">
        <f t="shared" si="5"/>
        <v>0</v>
      </c>
      <c r="R149" s="22"/>
      <c r="S149" s="22"/>
      <c r="T149" s="22"/>
      <c r="U149" s="22"/>
      <c r="V149" s="22"/>
      <c r="W149" s="22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</row>
    <row r="150" spans="1:44" s="21" customFormat="1" ht="13">
      <c r="A150" s="2"/>
      <c r="B150" s="2"/>
      <c r="C150" s="2"/>
      <c r="D150" s="5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87">
        <f t="shared" si="5"/>
        <v>0</v>
      </c>
      <c r="R150" s="22"/>
      <c r="S150" s="22"/>
      <c r="T150" s="22"/>
      <c r="U150" s="22"/>
      <c r="V150" s="22"/>
      <c r="W150" s="22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</row>
    <row r="151" spans="1:44" s="21" customFormat="1" ht="13">
      <c r="A151" s="2"/>
      <c r="B151" s="2"/>
      <c r="C151" s="2"/>
      <c r="D151" s="5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87">
        <f t="shared" si="5"/>
        <v>0</v>
      </c>
      <c r="R151" s="22"/>
      <c r="S151" s="22"/>
      <c r="T151" s="22"/>
      <c r="U151" s="22"/>
      <c r="V151" s="22"/>
      <c r="W151" s="22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</row>
    <row r="152" spans="1:44" s="21" customFormat="1" ht="13">
      <c r="A152" s="2"/>
      <c r="B152" s="2"/>
      <c r="C152" s="2"/>
      <c r="D152" s="5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87">
        <f t="shared" si="5"/>
        <v>0</v>
      </c>
      <c r="R152" s="22"/>
      <c r="S152" s="22"/>
      <c r="T152" s="22"/>
      <c r="U152" s="22"/>
      <c r="V152" s="22"/>
      <c r="W152" s="22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</row>
    <row r="153" spans="1:44" s="21" customFormat="1" ht="13">
      <c r="A153" s="2"/>
      <c r="B153" s="2"/>
      <c r="C153" s="2"/>
      <c r="D153" s="5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87">
        <f t="shared" si="5"/>
        <v>0</v>
      </c>
      <c r="R153" s="22"/>
      <c r="S153" s="22"/>
      <c r="T153" s="22"/>
      <c r="U153" s="22"/>
      <c r="V153" s="22"/>
      <c r="W153" s="22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</row>
    <row r="154" spans="1:44" s="21" customFormat="1" ht="13">
      <c r="A154" s="2"/>
      <c r="B154" s="2"/>
      <c r="C154" s="2"/>
      <c r="D154" s="5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87">
        <f t="shared" si="5"/>
        <v>0</v>
      </c>
      <c r="R154" s="22"/>
      <c r="S154" s="22"/>
      <c r="T154" s="22"/>
      <c r="U154" s="22"/>
      <c r="V154" s="22"/>
      <c r="W154" s="22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</row>
    <row r="155" spans="1:44" s="21" customFormat="1" ht="13">
      <c r="A155" s="2"/>
      <c r="B155" s="2"/>
      <c r="C155" s="2"/>
      <c r="D155" s="5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87">
        <f t="shared" si="5"/>
        <v>0</v>
      </c>
      <c r="R155" s="22"/>
      <c r="S155" s="22"/>
      <c r="T155" s="22"/>
      <c r="U155" s="22"/>
      <c r="V155" s="22"/>
      <c r="W155" s="22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</row>
    <row r="156" spans="1:44" s="21" customFormat="1" ht="13">
      <c r="A156" s="2"/>
      <c r="B156" s="2"/>
      <c r="C156" s="2"/>
      <c r="D156" s="5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87">
        <f t="shared" si="5"/>
        <v>0</v>
      </c>
      <c r="R156" s="22"/>
      <c r="S156" s="22"/>
      <c r="T156" s="22"/>
      <c r="U156" s="22"/>
      <c r="V156" s="22"/>
      <c r="W156" s="22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</row>
    <row r="157" spans="1:44" s="21" customFormat="1" ht="13">
      <c r="A157" s="2"/>
      <c r="B157" s="2"/>
      <c r="C157" s="2"/>
      <c r="D157" s="5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87">
        <f t="shared" ref="Q157:Q180" si="6">+P157</f>
        <v>0</v>
      </c>
      <c r="R157" s="22"/>
      <c r="S157" s="22"/>
      <c r="T157" s="22"/>
      <c r="U157" s="22"/>
      <c r="V157" s="22"/>
      <c r="W157" s="22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</row>
    <row r="158" spans="1:44" s="21" customFormat="1" ht="13">
      <c r="A158" s="2"/>
      <c r="B158" s="2"/>
      <c r="C158" s="2"/>
      <c r="D158" s="5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87">
        <f t="shared" si="6"/>
        <v>0</v>
      </c>
      <c r="R158" s="22"/>
      <c r="S158" s="22"/>
      <c r="T158" s="22"/>
      <c r="U158" s="22"/>
      <c r="V158" s="22"/>
      <c r="W158" s="22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</row>
    <row r="159" spans="1:44" s="21" customFormat="1" ht="13">
      <c r="A159" s="2"/>
      <c r="B159" s="2"/>
      <c r="C159" s="2"/>
      <c r="D159" s="5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87">
        <f t="shared" si="6"/>
        <v>0</v>
      </c>
      <c r="R159" s="22"/>
      <c r="S159" s="22"/>
      <c r="T159" s="22"/>
      <c r="U159" s="22"/>
      <c r="V159" s="22"/>
      <c r="W159" s="22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</row>
    <row r="160" spans="1:44" s="21" customFormat="1" ht="13">
      <c r="A160" s="2"/>
      <c r="B160" s="2"/>
      <c r="C160" s="2"/>
      <c r="D160" s="5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87">
        <f t="shared" si="6"/>
        <v>0</v>
      </c>
      <c r="R160" s="22"/>
      <c r="S160" s="22"/>
      <c r="T160" s="22"/>
      <c r="U160" s="22"/>
      <c r="V160" s="22"/>
      <c r="W160" s="22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</row>
    <row r="161" spans="1:44" s="21" customFormat="1" ht="13">
      <c r="A161" s="2"/>
      <c r="B161" s="2"/>
      <c r="C161" s="2"/>
      <c r="D161" s="5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87">
        <f t="shared" si="6"/>
        <v>0</v>
      </c>
      <c r="R161" s="22"/>
      <c r="S161" s="22"/>
      <c r="T161" s="22"/>
      <c r="U161" s="22"/>
      <c r="V161" s="22"/>
      <c r="W161" s="22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</row>
    <row r="162" spans="1:44" s="21" customFormat="1" ht="13">
      <c r="A162" s="2"/>
      <c r="B162" s="2"/>
      <c r="C162" s="2"/>
      <c r="D162" s="5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87">
        <f t="shared" si="6"/>
        <v>0</v>
      </c>
      <c r="R162" s="22"/>
      <c r="S162" s="22"/>
      <c r="T162" s="22"/>
      <c r="U162" s="22"/>
      <c r="V162" s="22"/>
      <c r="W162" s="22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</row>
    <row r="163" spans="1:44" s="21" customFormat="1" ht="13">
      <c r="A163" s="2"/>
      <c r="B163" s="2"/>
      <c r="C163" s="2"/>
      <c r="D163" s="5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87">
        <f t="shared" si="6"/>
        <v>0</v>
      </c>
      <c r="R163" s="22"/>
      <c r="S163" s="22"/>
      <c r="T163" s="22"/>
      <c r="U163" s="22"/>
      <c r="V163" s="22"/>
      <c r="W163" s="22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</row>
    <row r="164" spans="1:44" s="21" customFormat="1" ht="13">
      <c r="A164" s="2"/>
      <c r="B164" s="2"/>
      <c r="C164" s="2"/>
      <c r="D164" s="5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87">
        <f t="shared" si="6"/>
        <v>0</v>
      </c>
      <c r="R164" s="22"/>
      <c r="S164" s="22"/>
      <c r="T164" s="22"/>
      <c r="U164" s="22"/>
      <c r="V164" s="22"/>
      <c r="W164" s="22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</row>
    <row r="165" spans="1:44" s="21" customFormat="1" ht="13">
      <c r="A165" s="2"/>
      <c r="B165" s="2"/>
      <c r="C165" s="2"/>
      <c r="D165" s="5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87">
        <f t="shared" si="6"/>
        <v>0</v>
      </c>
      <c r="R165" s="22"/>
      <c r="S165" s="22"/>
      <c r="T165" s="22"/>
      <c r="U165" s="22"/>
      <c r="V165" s="22"/>
      <c r="W165" s="22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</row>
    <row r="166" spans="1:44" s="21" customFormat="1" ht="13">
      <c r="A166" s="2"/>
      <c r="B166" s="2"/>
      <c r="C166" s="2"/>
      <c r="D166" s="5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87">
        <f t="shared" si="6"/>
        <v>0</v>
      </c>
      <c r="R166" s="22"/>
      <c r="S166" s="22"/>
      <c r="T166" s="22"/>
      <c r="U166" s="22"/>
      <c r="V166" s="22"/>
      <c r="W166" s="22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</row>
    <row r="167" spans="1:44" s="21" customFormat="1" ht="13">
      <c r="A167" s="2"/>
      <c r="B167" s="2"/>
      <c r="C167" s="2"/>
      <c r="D167" s="5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87">
        <f t="shared" si="6"/>
        <v>0</v>
      </c>
      <c r="R167" s="22"/>
      <c r="S167" s="22"/>
      <c r="T167" s="22"/>
      <c r="U167" s="22"/>
      <c r="V167" s="22"/>
      <c r="W167" s="22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</row>
    <row r="168" spans="1:44" s="21" customFormat="1" ht="13">
      <c r="A168" s="2"/>
      <c r="B168" s="2"/>
      <c r="C168" s="2"/>
      <c r="D168" s="5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87">
        <f t="shared" si="6"/>
        <v>0</v>
      </c>
      <c r="R168" s="22"/>
      <c r="S168" s="22"/>
      <c r="T168" s="22"/>
      <c r="U168" s="22"/>
      <c r="V168" s="22"/>
      <c r="W168" s="22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</row>
    <row r="169" spans="1:44" s="21" customFormat="1" ht="13">
      <c r="A169" s="2"/>
      <c r="B169" s="2"/>
      <c r="C169" s="2"/>
      <c r="D169" s="5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87">
        <f t="shared" si="6"/>
        <v>0</v>
      </c>
      <c r="R169" s="22"/>
      <c r="S169" s="22"/>
      <c r="T169" s="22"/>
      <c r="U169" s="22"/>
      <c r="V169" s="22"/>
      <c r="W169" s="22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</row>
    <row r="170" spans="1:44" s="21" customFormat="1" ht="13">
      <c r="A170" s="2"/>
      <c r="B170" s="2"/>
      <c r="C170" s="2"/>
      <c r="D170" s="5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87">
        <f t="shared" si="6"/>
        <v>0</v>
      </c>
      <c r="R170" s="22"/>
      <c r="S170" s="22"/>
      <c r="T170" s="22"/>
      <c r="U170" s="22"/>
      <c r="V170" s="22"/>
      <c r="W170" s="22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</row>
    <row r="171" spans="1:44" s="21" customFormat="1" ht="13">
      <c r="A171" s="2"/>
      <c r="B171" s="2"/>
      <c r="C171" s="2"/>
      <c r="D171" s="5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87">
        <f t="shared" si="6"/>
        <v>0</v>
      </c>
      <c r="R171" s="22"/>
      <c r="S171" s="22"/>
      <c r="T171" s="22"/>
      <c r="U171" s="22"/>
      <c r="V171" s="22"/>
      <c r="W171" s="22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</row>
    <row r="172" spans="1:44" s="21" customFormat="1" ht="13">
      <c r="A172" s="2"/>
      <c r="B172" s="2"/>
      <c r="C172" s="2"/>
      <c r="D172" s="5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87">
        <f t="shared" si="6"/>
        <v>0</v>
      </c>
      <c r="R172" s="22"/>
      <c r="S172" s="22"/>
      <c r="T172" s="22"/>
      <c r="U172" s="22"/>
      <c r="V172" s="22"/>
      <c r="W172" s="22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</row>
    <row r="173" spans="1:44" s="21" customFormat="1" ht="13">
      <c r="A173" s="2"/>
      <c r="B173" s="2"/>
      <c r="C173" s="2"/>
      <c r="D173" s="5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87">
        <f t="shared" si="6"/>
        <v>0</v>
      </c>
      <c r="R173" s="22"/>
      <c r="S173" s="22"/>
      <c r="T173" s="22"/>
      <c r="U173" s="22"/>
      <c r="V173" s="22"/>
      <c r="W173" s="22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</row>
    <row r="174" spans="1:44" s="21" customFormat="1" ht="13">
      <c r="A174" s="2"/>
      <c r="B174" s="2"/>
      <c r="C174" s="2"/>
      <c r="D174" s="5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87">
        <f t="shared" si="6"/>
        <v>0</v>
      </c>
      <c r="R174" s="22"/>
      <c r="S174" s="22"/>
      <c r="T174" s="22"/>
      <c r="U174" s="22"/>
      <c r="V174" s="22"/>
      <c r="W174" s="22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</row>
    <row r="175" spans="1:44" s="21" customFormat="1" ht="13">
      <c r="A175" s="2"/>
      <c r="B175" s="2"/>
      <c r="C175" s="2"/>
      <c r="D175" s="5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87">
        <f t="shared" si="6"/>
        <v>0</v>
      </c>
      <c r="R175" s="22"/>
      <c r="S175" s="22"/>
      <c r="T175" s="22"/>
      <c r="U175" s="22"/>
      <c r="V175" s="22"/>
      <c r="W175" s="22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</row>
    <row r="176" spans="1:44" s="21" customFormat="1" ht="13">
      <c r="A176" s="2"/>
      <c r="B176" s="2"/>
      <c r="C176" s="2"/>
      <c r="D176" s="5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87">
        <f t="shared" si="6"/>
        <v>0</v>
      </c>
      <c r="R176" s="22"/>
      <c r="S176" s="22"/>
      <c r="T176" s="22"/>
      <c r="U176" s="22"/>
      <c r="V176" s="22"/>
      <c r="W176" s="22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</row>
    <row r="177" spans="1:44" s="21" customFormat="1" ht="13">
      <c r="A177" s="2"/>
      <c r="B177" s="2"/>
      <c r="C177" s="2"/>
      <c r="D177" s="5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87">
        <f t="shared" si="6"/>
        <v>0</v>
      </c>
      <c r="R177" s="22"/>
      <c r="S177" s="22"/>
      <c r="T177" s="22"/>
      <c r="U177" s="22"/>
      <c r="V177" s="22"/>
      <c r="W177" s="22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</row>
    <row r="178" spans="1:44" s="21" customFormat="1" ht="13">
      <c r="A178" s="2"/>
      <c r="B178" s="2"/>
      <c r="C178" s="2"/>
      <c r="D178" s="5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87">
        <f t="shared" si="6"/>
        <v>0</v>
      </c>
      <c r="R178" s="22"/>
      <c r="S178" s="22"/>
      <c r="T178" s="22"/>
      <c r="U178" s="22"/>
      <c r="V178" s="22"/>
      <c r="W178" s="22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</row>
    <row r="179" spans="1:44" s="21" customFormat="1" ht="13">
      <c r="A179" s="2"/>
      <c r="B179" s="2"/>
      <c r="C179" s="2"/>
      <c r="D179" s="5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87">
        <f t="shared" si="6"/>
        <v>0</v>
      </c>
      <c r="R179" s="22"/>
      <c r="S179" s="22"/>
      <c r="T179" s="22"/>
      <c r="U179" s="22"/>
      <c r="V179" s="22"/>
      <c r="W179" s="22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</row>
    <row r="180" spans="1:44" s="21" customFormat="1" ht="13">
      <c r="A180" s="2"/>
      <c r="B180" s="2"/>
      <c r="C180" s="2"/>
      <c r="D180" s="5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87">
        <f t="shared" si="6"/>
        <v>0</v>
      </c>
      <c r="R180" s="22"/>
      <c r="S180" s="22"/>
      <c r="T180" s="22"/>
      <c r="U180" s="22"/>
      <c r="V180" s="22"/>
      <c r="W180" s="22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</row>
    <row r="181" spans="1:44" s="21" customFormat="1" ht="13">
      <c r="A181" s="2"/>
      <c r="B181" s="2"/>
      <c r="C181" s="2"/>
      <c r="D181" s="5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87">
        <f t="shared" ref="Q181:Q244" si="7">+P181</f>
        <v>0</v>
      </c>
      <c r="R181" s="22"/>
      <c r="S181" s="22"/>
      <c r="T181" s="22"/>
      <c r="U181" s="22"/>
      <c r="V181" s="22"/>
      <c r="W181" s="22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</row>
    <row r="182" spans="1:44" s="21" customFormat="1" ht="13">
      <c r="A182" s="2"/>
      <c r="B182" s="2"/>
      <c r="C182" s="2"/>
      <c r="D182" s="5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87">
        <f t="shared" si="7"/>
        <v>0</v>
      </c>
      <c r="R182" s="22"/>
      <c r="S182" s="22"/>
      <c r="T182" s="22"/>
      <c r="U182" s="22"/>
      <c r="V182" s="22"/>
      <c r="W182" s="22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</row>
    <row r="183" spans="1:44" s="21" customFormat="1" ht="13">
      <c r="A183" s="2"/>
      <c r="B183" s="2"/>
      <c r="C183" s="2"/>
      <c r="D183" s="5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87">
        <f t="shared" si="7"/>
        <v>0</v>
      </c>
      <c r="R183" s="22"/>
      <c r="S183" s="22"/>
      <c r="T183" s="22"/>
      <c r="U183" s="22"/>
      <c r="V183" s="22"/>
      <c r="W183" s="22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</row>
    <row r="184" spans="1:44" s="21" customFormat="1" ht="13">
      <c r="A184" s="2"/>
      <c r="B184" s="2"/>
      <c r="C184" s="2"/>
      <c r="D184" s="5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87">
        <f t="shared" si="7"/>
        <v>0</v>
      </c>
      <c r="R184" s="22"/>
      <c r="S184" s="22"/>
      <c r="T184" s="22"/>
      <c r="U184" s="22"/>
      <c r="V184" s="22"/>
      <c r="W184" s="22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</row>
    <row r="185" spans="1:44" s="21" customFormat="1" ht="13">
      <c r="A185" s="2"/>
      <c r="B185" s="2"/>
      <c r="C185" s="2"/>
      <c r="D185" s="5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87">
        <f t="shared" si="7"/>
        <v>0</v>
      </c>
      <c r="R185" s="22"/>
      <c r="S185" s="22"/>
      <c r="T185" s="22"/>
      <c r="U185" s="22"/>
      <c r="V185" s="22"/>
      <c r="W185" s="22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</row>
    <row r="186" spans="1:44" s="21" customFormat="1" ht="13">
      <c r="A186" s="2"/>
      <c r="B186" s="2"/>
      <c r="C186" s="2"/>
      <c r="D186" s="5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87">
        <f t="shared" si="7"/>
        <v>0</v>
      </c>
      <c r="R186" s="22"/>
      <c r="S186" s="22"/>
      <c r="T186" s="22"/>
      <c r="U186" s="22"/>
      <c r="V186" s="22"/>
      <c r="W186" s="22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</row>
    <row r="187" spans="1:44" s="21" customFormat="1" ht="13">
      <c r="A187" s="2"/>
      <c r="B187" s="2"/>
      <c r="C187" s="2"/>
      <c r="D187" s="5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87">
        <f t="shared" si="7"/>
        <v>0</v>
      </c>
      <c r="R187" s="22"/>
      <c r="S187" s="22"/>
      <c r="T187" s="22"/>
      <c r="U187" s="22"/>
      <c r="V187" s="22"/>
      <c r="W187" s="22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</row>
    <row r="188" spans="1:44" s="21" customFormat="1" ht="13">
      <c r="A188" s="2"/>
      <c r="B188" s="2"/>
      <c r="C188" s="2"/>
      <c r="D188" s="5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87">
        <f t="shared" si="7"/>
        <v>0</v>
      </c>
      <c r="R188" s="22"/>
      <c r="S188" s="22"/>
      <c r="T188" s="22"/>
      <c r="U188" s="22"/>
      <c r="V188" s="22"/>
      <c r="W188" s="22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</row>
    <row r="189" spans="1:44" s="21" customFormat="1" ht="13">
      <c r="A189" s="2"/>
      <c r="B189" s="2"/>
      <c r="C189" s="2"/>
      <c r="D189" s="5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87">
        <f t="shared" si="7"/>
        <v>0</v>
      </c>
      <c r="R189" s="22"/>
      <c r="S189" s="22"/>
      <c r="T189" s="22"/>
      <c r="U189" s="22"/>
      <c r="V189" s="22"/>
      <c r="W189" s="22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</row>
    <row r="190" spans="1:44" s="21" customFormat="1" ht="13">
      <c r="A190" s="2"/>
      <c r="B190" s="2"/>
      <c r="C190" s="2"/>
      <c r="D190" s="5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87">
        <f t="shared" si="7"/>
        <v>0</v>
      </c>
      <c r="R190" s="22"/>
      <c r="S190" s="22"/>
      <c r="T190" s="22"/>
      <c r="U190" s="22"/>
      <c r="V190" s="22"/>
      <c r="W190" s="22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</row>
    <row r="191" spans="1:44" s="21" customFormat="1" ht="13">
      <c r="A191" s="2"/>
      <c r="B191" s="2"/>
      <c r="C191" s="2"/>
      <c r="D191" s="5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87">
        <f t="shared" si="7"/>
        <v>0</v>
      </c>
      <c r="R191" s="22"/>
      <c r="S191" s="22"/>
      <c r="T191" s="22"/>
      <c r="U191" s="22"/>
      <c r="V191" s="22"/>
      <c r="W191" s="22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</row>
    <row r="192" spans="1:44" s="21" customFormat="1" ht="13">
      <c r="A192" s="2"/>
      <c r="B192" s="2"/>
      <c r="C192" s="2"/>
      <c r="D192" s="5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87">
        <f t="shared" si="7"/>
        <v>0</v>
      </c>
      <c r="R192" s="22"/>
      <c r="S192" s="22"/>
      <c r="T192" s="22"/>
      <c r="U192" s="22"/>
      <c r="V192" s="22"/>
      <c r="W192" s="22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</row>
    <row r="193" spans="1:44" s="21" customFormat="1" ht="13">
      <c r="A193" s="2"/>
      <c r="B193" s="2"/>
      <c r="C193" s="2"/>
      <c r="D193" s="5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87">
        <f t="shared" si="7"/>
        <v>0</v>
      </c>
      <c r="R193" s="22"/>
      <c r="S193" s="22"/>
      <c r="T193" s="22"/>
      <c r="U193" s="22"/>
      <c r="V193" s="22"/>
      <c r="W193" s="22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</row>
    <row r="194" spans="1:44" s="21" customFormat="1" ht="13">
      <c r="A194" s="2"/>
      <c r="B194" s="2"/>
      <c r="C194" s="2"/>
      <c r="D194" s="5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87">
        <f t="shared" si="7"/>
        <v>0</v>
      </c>
      <c r="R194" s="22"/>
      <c r="S194" s="22"/>
      <c r="T194" s="22"/>
      <c r="U194" s="22"/>
      <c r="V194" s="22"/>
      <c r="W194" s="22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</row>
    <row r="195" spans="1:44" s="21" customFormat="1" ht="13">
      <c r="A195" s="2"/>
      <c r="B195" s="2"/>
      <c r="C195" s="2"/>
      <c r="D195" s="5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87">
        <f t="shared" si="7"/>
        <v>0</v>
      </c>
      <c r="R195" s="22"/>
      <c r="S195" s="22"/>
      <c r="T195" s="22"/>
      <c r="U195" s="22"/>
      <c r="V195" s="22"/>
      <c r="W195" s="22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</row>
    <row r="196" spans="1:44" s="21" customFormat="1" ht="13">
      <c r="A196" s="2"/>
      <c r="B196" s="2"/>
      <c r="C196" s="2"/>
      <c r="D196" s="5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87">
        <f t="shared" si="7"/>
        <v>0</v>
      </c>
      <c r="R196" s="22"/>
      <c r="S196" s="22"/>
      <c r="T196" s="22"/>
      <c r="U196" s="22"/>
      <c r="V196" s="22"/>
      <c r="W196" s="22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</row>
    <row r="197" spans="1:44" s="21" customFormat="1" ht="13">
      <c r="A197" s="2"/>
      <c r="B197" s="2"/>
      <c r="C197" s="2"/>
      <c r="D197" s="5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87">
        <f t="shared" si="7"/>
        <v>0</v>
      </c>
      <c r="R197" s="22"/>
      <c r="S197" s="22"/>
      <c r="T197" s="22"/>
      <c r="U197" s="22"/>
      <c r="V197" s="22"/>
      <c r="W197" s="22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</row>
    <row r="198" spans="1:44" s="21" customFormat="1" ht="13">
      <c r="A198" s="2"/>
      <c r="B198" s="2"/>
      <c r="C198" s="2"/>
      <c r="D198" s="5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87">
        <f t="shared" si="7"/>
        <v>0</v>
      </c>
      <c r="R198" s="22"/>
      <c r="S198" s="22"/>
      <c r="T198" s="22"/>
      <c r="U198" s="22"/>
      <c r="V198" s="22"/>
      <c r="W198" s="22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</row>
    <row r="199" spans="1:44" s="21" customFormat="1" ht="13">
      <c r="A199" s="2"/>
      <c r="B199" s="2"/>
      <c r="C199" s="2"/>
      <c r="D199" s="5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87">
        <f t="shared" si="7"/>
        <v>0</v>
      </c>
      <c r="R199" s="22"/>
      <c r="S199" s="22"/>
      <c r="T199" s="22"/>
      <c r="U199" s="22"/>
      <c r="V199" s="22"/>
      <c r="W199" s="22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</row>
    <row r="200" spans="1:44" s="21" customFormat="1" ht="13">
      <c r="A200" s="2"/>
      <c r="B200" s="2"/>
      <c r="C200" s="2"/>
      <c r="D200" s="5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87">
        <f t="shared" si="7"/>
        <v>0</v>
      </c>
      <c r="R200" s="22"/>
      <c r="S200" s="22"/>
      <c r="T200" s="22"/>
      <c r="U200" s="22"/>
      <c r="V200" s="22"/>
      <c r="W200" s="22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</row>
    <row r="201" spans="1:44" s="21" customFormat="1" ht="13">
      <c r="A201" s="2"/>
      <c r="B201" s="2"/>
      <c r="C201" s="2"/>
      <c r="D201" s="5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87">
        <f t="shared" si="7"/>
        <v>0</v>
      </c>
      <c r="R201" s="22"/>
      <c r="S201" s="22"/>
      <c r="T201" s="22"/>
      <c r="U201" s="22"/>
      <c r="V201" s="22"/>
      <c r="W201" s="22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</row>
    <row r="202" spans="1:44" s="21" customFormat="1" ht="13">
      <c r="A202" s="2"/>
      <c r="B202" s="2"/>
      <c r="C202" s="2"/>
      <c r="D202" s="5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87">
        <f t="shared" si="7"/>
        <v>0</v>
      </c>
      <c r="R202" s="22"/>
      <c r="S202" s="22"/>
      <c r="T202" s="22"/>
      <c r="U202" s="22"/>
      <c r="V202" s="22"/>
      <c r="W202" s="22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</row>
    <row r="203" spans="1:44" ht="13">
      <c r="Q203" s="87">
        <f t="shared" si="7"/>
        <v>0</v>
      </c>
      <c r="R203" s="22"/>
    </row>
    <row r="204" spans="1:44" ht="13">
      <c r="Q204" s="87">
        <f t="shared" si="7"/>
        <v>0</v>
      </c>
      <c r="R204" s="22"/>
    </row>
    <row r="205" spans="1:44" ht="13">
      <c r="Q205" s="87">
        <f t="shared" si="7"/>
        <v>0</v>
      </c>
      <c r="R205" s="22"/>
    </row>
    <row r="206" spans="1:44" ht="13">
      <c r="Q206" s="87">
        <f t="shared" si="7"/>
        <v>0</v>
      </c>
      <c r="R206" s="22"/>
    </row>
    <row r="207" spans="1:44" ht="13">
      <c r="Q207" s="87">
        <f t="shared" si="7"/>
        <v>0</v>
      </c>
      <c r="R207" s="22"/>
    </row>
    <row r="208" spans="1:44" ht="13">
      <c r="Q208" s="87">
        <f t="shared" si="7"/>
        <v>0</v>
      </c>
      <c r="R208" s="22"/>
    </row>
    <row r="209" spans="17:18" ht="13">
      <c r="Q209" s="87">
        <f t="shared" si="7"/>
        <v>0</v>
      </c>
      <c r="R209" s="22"/>
    </row>
    <row r="210" spans="17:18" ht="13">
      <c r="Q210" s="87">
        <f t="shared" si="7"/>
        <v>0</v>
      </c>
      <c r="R210" s="22"/>
    </row>
    <row r="211" spans="17:18" ht="13">
      <c r="Q211" s="87">
        <f t="shared" si="7"/>
        <v>0</v>
      </c>
      <c r="R211" s="22"/>
    </row>
    <row r="212" spans="17:18" ht="13">
      <c r="Q212" s="87">
        <f t="shared" si="7"/>
        <v>0</v>
      </c>
      <c r="R212" s="22"/>
    </row>
    <row r="213" spans="17:18" ht="13">
      <c r="Q213" s="87">
        <f t="shared" si="7"/>
        <v>0</v>
      </c>
      <c r="R213" s="22"/>
    </row>
    <row r="214" spans="17:18" ht="13">
      <c r="Q214" s="87">
        <f t="shared" si="7"/>
        <v>0</v>
      </c>
      <c r="R214" s="22"/>
    </row>
    <row r="215" spans="17:18" ht="13">
      <c r="Q215" s="87">
        <f t="shared" si="7"/>
        <v>0</v>
      </c>
      <c r="R215" s="22"/>
    </row>
    <row r="216" spans="17:18" ht="13">
      <c r="Q216" s="87">
        <f t="shared" si="7"/>
        <v>0</v>
      </c>
      <c r="R216" s="22"/>
    </row>
    <row r="217" spans="17:18" ht="13">
      <c r="Q217" s="87">
        <f t="shared" si="7"/>
        <v>0</v>
      </c>
      <c r="R217" s="22"/>
    </row>
    <row r="218" spans="17:18" ht="13">
      <c r="Q218" s="87">
        <f t="shared" si="7"/>
        <v>0</v>
      </c>
      <c r="R218" s="22"/>
    </row>
    <row r="219" spans="17:18" ht="13">
      <c r="Q219" s="87">
        <f t="shared" si="7"/>
        <v>0</v>
      </c>
      <c r="R219" s="22"/>
    </row>
    <row r="220" spans="17:18" ht="13">
      <c r="Q220" s="87">
        <f t="shared" si="7"/>
        <v>0</v>
      </c>
      <c r="R220" s="22"/>
    </row>
    <row r="221" spans="17:18" ht="13">
      <c r="Q221" s="87">
        <f t="shared" si="7"/>
        <v>0</v>
      </c>
      <c r="R221" s="22"/>
    </row>
    <row r="222" spans="17:18" ht="13">
      <c r="Q222" s="87">
        <f t="shared" si="7"/>
        <v>0</v>
      </c>
      <c r="R222" s="22"/>
    </row>
    <row r="223" spans="17:18" ht="13">
      <c r="Q223" s="87">
        <f t="shared" si="7"/>
        <v>0</v>
      </c>
      <c r="R223" s="22"/>
    </row>
    <row r="224" spans="17:18" ht="13">
      <c r="Q224" s="87">
        <f t="shared" si="7"/>
        <v>0</v>
      </c>
      <c r="R224" s="22"/>
    </row>
    <row r="225" spans="17:18" ht="13">
      <c r="Q225" s="87">
        <f t="shared" si="7"/>
        <v>0</v>
      </c>
      <c r="R225" s="22"/>
    </row>
    <row r="226" spans="17:18" ht="13">
      <c r="Q226" s="87">
        <f t="shared" si="7"/>
        <v>0</v>
      </c>
      <c r="R226" s="22"/>
    </row>
    <row r="227" spans="17:18" ht="13">
      <c r="Q227" s="87">
        <f t="shared" si="7"/>
        <v>0</v>
      </c>
      <c r="R227" s="22"/>
    </row>
    <row r="228" spans="17:18" ht="13">
      <c r="Q228" s="87">
        <f t="shared" si="7"/>
        <v>0</v>
      </c>
      <c r="R228" s="22"/>
    </row>
    <row r="229" spans="17:18" ht="13">
      <c r="Q229" s="87">
        <f t="shared" si="7"/>
        <v>0</v>
      </c>
      <c r="R229" s="22"/>
    </row>
    <row r="230" spans="17:18" ht="13">
      <c r="Q230" s="87">
        <f t="shared" si="7"/>
        <v>0</v>
      </c>
      <c r="R230" s="22"/>
    </row>
    <row r="231" spans="17:18" ht="13">
      <c r="Q231" s="87">
        <f t="shared" si="7"/>
        <v>0</v>
      </c>
      <c r="R231" s="22"/>
    </row>
    <row r="232" spans="17:18" ht="13">
      <c r="Q232" s="87">
        <f t="shared" si="7"/>
        <v>0</v>
      </c>
      <c r="R232" s="22"/>
    </row>
    <row r="233" spans="17:18" ht="13">
      <c r="Q233" s="87">
        <f t="shared" si="7"/>
        <v>0</v>
      </c>
      <c r="R233" s="22"/>
    </row>
    <row r="234" spans="17:18" ht="13">
      <c r="Q234" s="87">
        <f t="shared" si="7"/>
        <v>0</v>
      </c>
      <c r="R234" s="22"/>
    </row>
    <row r="235" spans="17:18" ht="13">
      <c r="Q235" s="87">
        <f t="shared" si="7"/>
        <v>0</v>
      </c>
      <c r="R235" s="22"/>
    </row>
    <row r="236" spans="17:18" ht="13">
      <c r="Q236" s="87">
        <f t="shared" si="7"/>
        <v>0</v>
      </c>
      <c r="R236" s="22"/>
    </row>
    <row r="237" spans="17:18" ht="13">
      <c r="Q237" s="87">
        <f t="shared" si="7"/>
        <v>0</v>
      </c>
      <c r="R237" s="22"/>
    </row>
    <row r="238" spans="17:18" ht="13">
      <c r="Q238" s="87">
        <f t="shared" si="7"/>
        <v>0</v>
      </c>
      <c r="R238" s="22"/>
    </row>
    <row r="239" spans="17:18" ht="13">
      <c r="Q239" s="87">
        <f t="shared" si="7"/>
        <v>0</v>
      </c>
      <c r="R239" s="22"/>
    </row>
    <row r="240" spans="17:18" ht="13">
      <c r="Q240" s="87">
        <f t="shared" si="7"/>
        <v>0</v>
      </c>
      <c r="R240" s="22"/>
    </row>
    <row r="241" spans="17:18" ht="13">
      <c r="Q241" s="87">
        <f t="shared" si="7"/>
        <v>0</v>
      </c>
      <c r="R241" s="22"/>
    </row>
    <row r="242" spans="17:18" ht="13">
      <c r="Q242" s="87">
        <f t="shared" si="7"/>
        <v>0</v>
      </c>
      <c r="R242" s="22"/>
    </row>
    <row r="243" spans="17:18" ht="13">
      <c r="Q243" s="87">
        <f t="shared" si="7"/>
        <v>0</v>
      </c>
      <c r="R243" s="22"/>
    </row>
    <row r="244" spans="17:18" ht="13">
      <c r="Q244" s="87">
        <f t="shared" si="7"/>
        <v>0</v>
      </c>
      <c r="R244" s="22"/>
    </row>
    <row r="245" spans="17:18" ht="13">
      <c r="Q245" s="87">
        <f t="shared" ref="Q245:Q306" si="8">+P245</f>
        <v>0</v>
      </c>
      <c r="R245" s="22"/>
    </row>
    <row r="246" spans="17:18" ht="13">
      <c r="Q246" s="87">
        <f t="shared" si="8"/>
        <v>0</v>
      </c>
      <c r="R246" s="22"/>
    </row>
    <row r="247" spans="17:18" ht="13">
      <c r="Q247" s="87">
        <f t="shared" si="8"/>
        <v>0</v>
      </c>
      <c r="R247" s="22"/>
    </row>
    <row r="248" spans="17:18" ht="13">
      <c r="Q248" s="87">
        <f t="shared" si="8"/>
        <v>0</v>
      </c>
      <c r="R248" s="22"/>
    </row>
    <row r="249" spans="17:18" ht="13">
      <c r="Q249" s="87">
        <f t="shared" si="8"/>
        <v>0</v>
      </c>
      <c r="R249" s="22"/>
    </row>
    <row r="250" spans="17:18" ht="13">
      <c r="Q250" s="87">
        <f t="shared" si="8"/>
        <v>0</v>
      </c>
      <c r="R250" s="22"/>
    </row>
    <row r="251" spans="17:18" ht="13">
      <c r="Q251" s="87">
        <f t="shared" si="8"/>
        <v>0</v>
      </c>
      <c r="R251" s="22"/>
    </row>
    <row r="252" spans="17:18" ht="13">
      <c r="Q252" s="87">
        <f t="shared" si="8"/>
        <v>0</v>
      </c>
      <c r="R252" s="22"/>
    </row>
    <row r="253" spans="17:18" ht="13">
      <c r="Q253" s="87">
        <f t="shared" si="8"/>
        <v>0</v>
      </c>
      <c r="R253" s="22"/>
    </row>
    <row r="254" spans="17:18" ht="13">
      <c r="Q254" s="87">
        <f t="shared" si="8"/>
        <v>0</v>
      </c>
      <c r="R254" s="22"/>
    </row>
    <row r="255" spans="17:18" ht="13">
      <c r="Q255" s="87">
        <f t="shared" si="8"/>
        <v>0</v>
      </c>
      <c r="R255" s="22"/>
    </row>
    <row r="256" spans="17:18" ht="13">
      <c r="Q256" s="87">
        <f t="shared" si="8"/>
        <v>0</v>
      </c>
      <c r="R256" s="22"/>
    </row>
    <row r="257" spans="17:18" ht="13">
      <c r="Q257" s="87">
        <f t="shared" si="8"/>
        <v>0</v>
      </c>
      <c r="R257" s="22"/>
    </row>
    <row r="258" spans="17:18" ht="13">
      <c r="Q258" s="87">
        <f t="shared" si="8"/>
        <v>0</v>
      </c>
      <c r="R258" s="22"/>
    </row>
    <row r="259" spans="17:18" ht="13">
      <c r="Q259" s="87">
        <f t="shared" si="8"/>
        <v>0</v>
      </c>
      <c r="R259" s="22"/>
    </row>
    <row r="260" spans="17:18" ht="13">
      <c r="Q260" s="87">
        <f t="shared" si="8"/>
        <v>0</v>
      </c>
      <c r="R260" s="22"/>
    </row>
    <row r="261" spans="17:18" ht="13">
      <c r="Q261" s="87">
        <f t="shared" si="8"/>
        <v>0</v>
      </c>
      <c r="R261" s="22"/>
    </row>
    <row r="262" spans="17:18" ht="13">
      <c r="Q262" s="87">
        <f t="shared" si="8"/>
        <v>0</v>
      </c>
      <c r="R262" s="22"/>
    </row>
    <row r="263" spans="17:18" ht="13">
      <c r="Q263" s="87">
        <f t="shared" si="8"/>
        <v>0</v>
      </c>
      <c r="R263" s="22"/>
    </row>
    <row r="264" spans="17:18" ht="13">
      <c r="Q264" s="87">
        <f t="shared" si="8"/>
        <v>0</v>
      </c>
      <c r="R264" s="22"/>
    </row>
    <row r="265" spans="17:18" ht="13">
      <c r="Q265" s="87">
        <f t="shared" si="8"/>
        <v>0</v>
      </c>
      <c r="R265" s="22"/>
    </row>
    <row r="266" spans="17:18" ht="13">
      <c r="Q266" s="87">
        <f t="shared" si="8"/>
        <v>0</v>
      </c>
      <c r="R266" s="22"/>
    </row>
    <row r="267" spans="17:18" ht="13">
      <c r="Q267" s="87">
        <f t="shared" si="8"/>
        <v>0</v>
      </c>
      <c r="R267" s="22"/>
    </row>
    <row r="268" spans="17:18" ht="13">
      <c r="Q268" s="87">
        <f t="shared" si="8"/>
        <v>0</v>
      </c>
      <c r="R268" s="22"/>
    </row>
    <row r="269" spans="17:18" ht="13">
      <c r="Q269" s="87">
        <f t="shared" si="8"/>
        <v>0</v>
      </c>
      <c r="R269" s="22"/>
    </row>
    <row r="270" spans="17:18" ht="13">
      <c r="Q270" s="87">
        <f t="shared" si="8"/>
        <v>0</v>
      </c>
      <c r="R270" s="22"/>
    </row>
    <row r="271" spans="17:18" ht="13">
      <c r="Q271" s="87">
        <f t="shared" si="8"/>
        <v>0</v>
      </c>
      <c r="R271" s="22"/>
    </row>
    <row r="272" spans="17:18" ht="13">
      <c r="Q272" s="87">
        <f t="shared" si="8"/>
        <v>0</v>
      </c>
      <c r="R272" s="22"/>
    </row>
    <row r="273" spans="17:18" ht="13">
      <c r="Q273" s="87">
        <f t="shared" si="8"/>
        <v>0</v>
      </c>
      <c r="R273" s="22"/>
    </row>
    <row r="274" spans="17:18" ht="13">
      <c r="Q274" s="87">
        <f t="shared" si="8"/>
        <v>0</v>
      </c>
      <c r="R274" s="22"/>
    </row>
    <row r="275" spans="17:18" ht="13">
      <c r="Q275" s="87">
        <f t="shared" si="8"/>
        <v>0</v>
      </c>
      <c r="R275" s="22"/>
    </row>
    <row r="276" spans="17:18" ht="13">
      <c r="Q276" s="87">
        <f t="shared" si="8"/>
        <v>0</v>
      </c>
      <c r="R276" s="22"/>
    </row>
    <row r="277" spans="17:18" ht="13">
      <c r="Q277" s="87">
        <f t="shared" si="8"/>
        <v>0</v>
      </c>
      <c r="R277" s="22"/>
    </row>
    <row r="278" spans="17:18" ht="13">
      <c r="Q278" s="87">
        <f t="shared" si="8"/>
        <v>0</v>
      </c>
      <c r="R278" s="22"/>
    </row>
    <row r="279" spans="17:18" ht="13">
      <c r="Q279" s="87">
        <f t="shared" si="8"/>
        <v>0</v>
      </c>
      <c r="R279" s="22"/>
    </row>
    <row r="280" spans="17:18" ht="13">
      <c r="Q280" s="87">
        <f t="shared" si="8"/>
        <v>0</v>
      </c>
      <c r="R280" s="22"/>
    </row>
    <row r="281" spans="17:18" ht="13">
      <c r="Q281" s="87">
        <f t="shared" si="8"/>
        <v>0</v>
      </c>
      <c r="R281" s="22"/>
    </row>
    <row r="282" spans="17:18" ht="13">
      <c r="Q282" s="87">
        <f t="shared" si="8"/>
        <v>0</v>
      </c>
      <c r="R282" s="22"/>
    </row>
    <row r="283" spans="17:18" ht="13">
      <c r="Q283" s="87">
        <f t="shared" si="8"/>
        <v>0</v>
      </c>
      <c r="R283" s="22"/>
    </row>
    <row r="284" spans="17:18" ht="13">
      <c r="Q284" s="87">
        <f t="shared" si="8"/>
        <v>0</v>
      </c>
      <c r="R284" s="22"/>
    </row>
    <row r="285" spans="17:18" ht="13">
      <c r="Q285" s="87">
        <f t="shared" si="8"/>
        <v>0</v>
      </c>
      <c r="R285" s="22"/>
    </row>
    <row r="286" spans="17:18" ht="13">
      <c r="Q286" s="87">
        <f t="shared" si="8"/>
        <v>0</v>
      </c>
      <c r="R286" s="22"/>
    </row>
    <row r="287" spans="17:18" ht="13">
      <c r="Q287" s="87">
        <f t="shared" si="8"/>
        <v>0</v>
      </c>
      <c r="R287" s="22"/>
    </row>
    <row r="288" spans="17:18" ht="13">
      <c r="Q288" s="87">
        <f t="shared" si="8"/>
        <v>0</v>
      </c>
      <c r="R288" s="22"/>
    </row>
    <row r="289" spans="17:18" ht="13">
      <c r="Q289" s="87">
        <f t="shared" si="8"/>
        <v>0</v>
      </c>
      <c r="R289" s="22"/>
    </row>
    <row r="290" spans="17:18" ht="13">
      <c r="Q290" s="87">
        <f t="shared" si="8"/>
        <v>0</v>
      </c>
      <c r="R290" s="22"/>
    </row>
    <row r="291" spans="17:18" ht="13">
      <c r="Q291" s="87">
        <f t="shared" si="8"/>
        <v>0</v>
      </c>
      <c r="R291" s="22"/>
    </row>
    <row r="292" spans="17:18" ht="13">
      <c r="Q292" s="87">
        <f t="shared" si="8"/>
        <v>0</v>
      </c>
      <c r="R292" s="22"/>
    </row>
    <row r="293" spans="17:18" ht="13">
      <c r="Q293" s="87">
        <f t="shared" si="8"/>
        <v>0</v>
      </c>
      <c r="R293" s="22"/>
    </row>
    <row r="294" spans="17:18" ht="13">
      <c r="Q294" s="87">
        <f t="shared" si="8"/>
        <v>0</v>
      </c>
      <c r="R294" s="22"/>
    </row>
    <row r="295" spans="17:18" ht="13">
      <c r="Q295" s="87">
        <f t="shared" si="8"/>
        <v>0</v>
      </c>
      <c r="R295" s="22"/>
    </row>
    <row r="296" spans="17:18" ht="13">
      <c r="Q296" s="87">
        <f t="shared" si="8"/>
        <v>0</v>
      </c>
      <c r="R296" s="22"/>
    </row>
    <row r="297" spans="17:18" ht="13">
      <c r="Q297" s="87">
        <f t="shared" si="8"/>
        <v>0</v>
      </c>
      <c r="R297" s="22"/>
    </row>
    <row r="298" spans="17:18" ht="13">
      <c r="Q298" s="87">
        <f t="shared" si="8"/>
        <v>0</v>
      </c>
      <c r="R298" s="22"/>
    </row>
    <row r="299" spans="17:18" ht="13">
      <c r="Q299" s="87">
        <f t="shared" si="8"/>
        <v>0</v>
      </c>
      <c r="R299" s="22"/>
    </row>
    <row r="300" spans="17:18" ht="13">
      <c r="Q300" s="87">
        <f t="shared" si="8"/>
        <v>0</v>
      </c>
      <c r="R300" s="22"/>
    </row>
    <row r="301" spans="17:18" ht="13">
      <c r="Q301" s="87">
        <f t="shared" si="8"/>
        <v>0</v>
      </c>
      <c r="R301" s="22"/>
    </row>
    <row r="302" spans="17:18" ht="13">
      <c r="Q302" s="87">
        <f t="shared" si="8"/>
        <v>0</v>
      </c>
      <c r="R302" s="22"/>
    </row>
    <row r="303" spans="17:18" ht="13">
      <c r="Q303" s="87">
        <f t="shared" si="8"/>
        <v>0</v>
      </c>
      <c r="R303" s="22"/>
    </row>
    <row r="304" spans="17:18" ht="13">
      <c r="Q304" s="87">
        <f t="shared" si="8"/>
        <v>0</v>
      </c>
      <c r="R304" s="22"/>
    </row>
    <row r="305" spans="5:18" ht="13">
      <c r="Q305" s="87">
        <f t="shared" si="8"/>
        <v>0</v>
      </c>
      <c r="R305" s="22"/>
    </row>
    <row r="306" spans="5:18" ht="13">
      <c r="Q306" s="87">
        <f t="shared" si="8"/>
        <v>0</v>
      </c>
      <c r="R306" s="22"/>
    </row>
    <row r="307" spans="5:18">
      <c r="E307" s="165"/>
      <c r="F307" s="165"/>
      <c r="P307" s="165"/>
    </row>
    <row r="308" spans="5:18">
      <c r="J308" s="165"/>
      <c r="K308" s="165"/>
      <c r="L308" s="165"/>
      <c r="O308" s="165"/>
      <c r="P308" s="165"/>
      <c r="Q308" s="88"/>
    </row>
    <row r="309" spans="5:18">
      <c r="P309" s="165"/>
    </row>
    <row r="310" spans="5:18">
      <c r="L310" s="165"/>
    </row>
  </sheetData>
  <autoFilter ref="A18:Q306"/>
  <mergeCells count="35">
    <mergeCell ref="C9:C17"/>
    <mergeCell ref="I15:I17"/>
    <mergeCell ref="O3:P3"/>
    <mergeCell ref="B4:P4"/>
    <mergeCell ref="J9:O14"/>
    <mergeCell ref="B9:B17"/>
    <mergeCell ref="O2:P2"/>
    <mergeCell ref="M1:P1"/>
    <mergeCell ref="AP29:AQ29"/>
    <mergeCell ref="AJ29:AK29"/>
    <mergeCell ref="AL29:AM29"/>
    <mergeCell ref="AN29:AO29"/>
    <mergeCell ref="B5:P5"/>
    <mergeCell ref="E15:E17"/>
    <mergeCell ref="P9:P17"/>
    <mergeCell ref="O15:O17"/>
    <mergeCell ref="S9:V9"/>
    <mergeCell ref="U15:V15"/>
    <mergeCell ref="H16:H17"/>
    <mergeCell ref="N16:N17"/>
    <mergeCell ref="M16:M17"/>
    <mergeCell ref="E9:I14"/>
    <mergeCell ref="M15:N15"/>
    <mergeCell ref="F15:F17"/>
    <mergeCell ref="G16:G17"/>
    <mergeCell ref="N27:P27"/>
    <mergeCell ref="A6:B6"/>
    <mergeCell ref="A7:B7"/>
    <mergeCell ref="J15:J17"/>
    <mergeCell ref="L15:L17"/>
    <mergeCell ref="K15:K17"/>
    <mergeCell ref="A9:A17"/>
    <mergeCell ref="G15:H15"/>
    <mergeCell ref="A25:B25"/>
    <mergeCell ref="D9:D17"/>
  </mergeCells>
  <phoneticPr fontId="0" type="noConversion"/>
  <printOptions horizontalCentered="1"/>
  <pageMargins left="0" right="0" top="0.19685039370078741" bottom="0" header="0" footer="0"/>
  <pageSetup paperSize="9" scale="47" fitToHeight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T97"/>
  <sheetViews>
    <sheetView showZeros="0" view="pageBreakPreview" topLeftCell="B1" zoomScale="50" zoomScaleNormal="50" zoomScaleSheetLayoutView="45" workbookViewId="0">
      <pane ySplit="12" topLeftCell="A13" activePane="bottomLeft" state="frozen"/>
      <selection activeCell="B1" sqref="B1"/>
      <selection pane="bottomLeft" activeCell="AP10" sqref="AP10"/>
    </sheetView>
  </sheetViews>
  <sheetFormatPr defaultRowHeight="12.5" outlineLevelRow="1"/>
  <cols>
    <col min="1" max="1" width="0" hidden="1" customWidth="1"/>
    <col min="2" max="2" width="7.7265625" style="266" customWidth="1"/>
    <col min="3" max="3" width="25.7265625" style="266" customWidth="1"/>
    <col min="4" max="4" width="65.453125" customWidth="1"/>
    <col min="5" max="5" width="38" hidden="1" customWidth="1"/>
    <col min="6" max="6" width="16.81640625" hidden="1" customWidth="1"/>
    <col min="7" max="7" width="20" hidden="1" customWidth="1"/>
    <col min="8" max="8" width="34" hidden="1" customWidth="1"/>
    <col min="9" max="9" width="32.26953125" hidden="1" customWidth="1"/>
    <col min="10" max="10" width="36.1796875" hidden="1" customWidth="1"/>
    <col min="11" max="11" width="13.1796875" hidden="1" customWidth="1"/>
    <col min="12" max="12" width="7.453125" hidden="1" customWidth="1"/>
    <col min="13" max="13" width="12.26953125" hidden="1" customWidth="1"/>
    <col min="14" max="14" width="14" hidden="1" customWidth="1"/>
    <col min="15" max="15" width="12.81640625" hidden="1" customWidth="1"/>
    <col min="16" max="16" width="16.54296875" hidden="1" customWidth="1"/>
    <col min="17" max="17" width="13.453125" hidden="1" customWidth="1"/>
    <col min="18" max="18" width="12.54296875" hidden="1" customWidth="1"/>
    <col min="19" max="19" width="11.453125" hidden="1" customWidth="1"/>
    <col min="20" max="20" width="18.54296875" hidden="1" customWidth="1"/>
    <col min="21" max="21" width="10.54296875" hidden="1" customWidth="1"/>
    <col min="22" max="22" width="13.453125" hidden="1" customWidth="1"/>
    <col min="23" max="23" width="10.81640625" hidden="1" customWidth="1"/>
    <col min="24" max="24" width="14" hidden="1" customWidth="1"/>
    <col min="25" max="25" width="13.7265625" hidden="1" customWidth="1"/>
    <col min="26" max="26" width="11.453125" hidden="1" customWidth="1"/>
    <col min="27" max="27" width="10" hidden="1" customWidth="1"/>
    <col min="28" max="28" width="11.1796875" hidden="1" customWidth="1"/>
    <col min="29" max="29" width="12.54296875" hidden="1" customWidth="1"/>
    <col min="30" max="30" width="9.453125" hidden="1" customWidth="1"/>
    <col min="31" max="31" width="10.81640625" hidden="1" customWidth="1"/>
    <col min="32" max="32" width="8.26953125" hidden="1" customWidth="1"/>
    <col min="33" max="33" width="9.7265625" hidden="1" customWidth="1"/>
    <col min="34" max="34" width="5.7265625" hidden="1" customWidth="1"/>
    <col min="35" max="35" width="7.7265625" hidden="1" customWidth="1"/>
    <col min="36" max="36" width="14.26953125" hidden="1" customWidth="1"/>
    <col min="37" max="37" width="33.453125" hidden="1" customWidth="1"/>
    <col min="38" max="38" width="32.54296875" hidden="1" customWidth="1"/>
    <col min="39" max="39" width="28" hidden="1" customWidth="1"/>
    <col min="40" max="40" width="27" hidden="1" customWidth="1"/>
    <col min="41" max="41" width="29.7265625" hidden="1" customWidth="1"/>
    <col min="42" max="42" width="37.453125" customWidth="1"/>
    <col min="43" max="43" width="36.7265625" customWidth="1"/>
    <col min="44" max="44" width="38" customWidth="1"/>
    <col min="45" max="45" width="38.54296875" hidden="1" customWidth="1"/>
    <col min="46" max="46" width="47.26953125" style="279" hidden="1" customWidth="1"/>
    <col min="47" max="47" width="33.7265625" hidden="1" customWidth="1"/>
    <col min="48" max="48" width="9.1796875" hidden="1" customWidth="1"/>
    <col min="49" max="49" width="24.26953125" hidden="1" customWidth="1"/>
    <col min="50" max="50" width="18" hidden="1" customWidth="1"/>
    <col min="51" max="51" width="15.453125" hidden="1" customWidth="1"/>
    <col min="52" max="52" width="11.453125" hidden="1" customWidth="1"/>
    <col min="53" max="53" width="34.26953125" hidden="1" customWidth="1"/>
    <col min="54" max="55" width="30.26953125" hidden="1" customWidth="1"/>
    <col min="56" max="56" width="27.1796875" hidden="1" customWidth="1"/>
    <col min="57" max="57" width="34" hidden="1" customWidth="1"/>
    <col min="58" max="58" width="28.26953125" hidden="1" customWidth="1"/>
    <col min="59" max="59" width="4.7265625" hidden="1" customWidth="1"/>
    <col min="60" max="61" width="26.453125" hidden="1" customWidth="1"/>
    <col min="62" max="62" width="40.7265625" hidden="1" customWidth="1"/>
    <col min="63" max="63" width="49.1796875" customWidth="1"/>
    <col min="64" max="64" width="23.7265625" customWidth="1"/>
    <col min="65" max="65" width="19.453125" bestFit="1" customWidth="1"/>
    <col min="66" max="66" width="9" bestFit="1" customWidth="1"/>
    <col min="67" max="67" width="13.81640625" bestFit="1" customWidth="1"/>
    <col min="69" max="70" width="18.81640625" customWidth="1"/>
  </cols>
  <sheetData>
    <row r="1" spans="2:72" s="207" customFormat="1" ht="144" customHeight="1">
      <c r="B1" s="206"/>
      <c r="C1" s="206"/>
      <c r="S1" s="208"/>
      <c r="T1" s="320" t="s">
        <v>287</v>
      </c>
      <c r="U1" s="320"/>
      <c r="V1" s="210"/>
      <c r="W1" s="209" t="s">
        <v>561</v>
      </c>
      <c r="X1" s="209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841"/>
      <c r="AK1" s="841"/>
      <c r="AL1" s="210"/>
      <c r="AM1" s="210"/>
      <c r="AN1" s="210"/>
      <c r="AO1" s="210"/>
      <c r="AP1" s="210"/>
      <c r="AQ1" s="210"/>
      <c r="AR1" s="210"/>
      <c r="AS1" s="210"/>
      <c r="AT1" s="268"/>
      <c r="AU1" s="210"/>
      <c r="AV1" s="210"/>
      <c r="AW1" s="210"/>
      <c r="AX1" s="210"/>
      <c r="AY1" s="210"/>
      <c r="AZ1" s="210"/>
      <c r="BA1" s="210"/>
      <c r="BB1" s="210"/>
      <c r="BC1" s="210"/>
      <c r="BD1" s="210"/>
      <c r="BE1" s="210"/>
      <c r="BF1" s="210"/>
      <c r="BG1" s="210"/>
      <c r="BH1" s="210"/>
      <c r="BI1" s="827" t="s">
        <v>312</v>
      </c>
      <c r="BJ1" s="827"/>
      <c r="BK1" s="827"/>
      <c r="BL1" s="1"/>
    </row>
    <row r="2" spans="2:72" s="207" customFormat="1" ht="40.5" customHeight="1">
      <c r="B2" s="211"/>
      <c r="C2" s="211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09"/>
      <c r="T2" s="324" t="s">
        <v>506</v>
      </c>
      <c r="U2" s="324" t="s">
        <v>506</v>
      </c>
      <c r="V2" s="210"/>
      <c r="W2" s="199"/>
      <c r="X2" s="281" t="s">
        <v>506</v>
      </c>
      <c r="Y2" s="281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199"/>
      <c r="AK2" s="199"/>
      <c r="AL2" s="210"/>
      <c r="AM2" s="210"/>
      <c r="AN2" s="210"/>
      <c r="AO2" s="210"/>
      <c r="AP2" s="210"/>
      <c r="AQ2" s="210"/>
      <c r="AR2" s="210"/>
      <c r="AS2" s="210"/>
      <c r="AT2" s="268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F2" s="210"/>
      <c r="BG2" s="210"/>
      <c r="BH2" s="210"/>
      <c r="BI2" s="827"/>
      <c r="BJ2" s="827"/>
      <c r="BK2" s="827"/>
      <c r="BL2" s="1"/>
    </row>
    <row r="3" spans="2:72" s="207" customFormat="1" ht="18" customHeight="1">
      <c r="B3" s="211"/>
      <c r="C3" s="831"/>
      <c r="D3" s="831"/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1"/>
      <c r="T3" s="831"/>
      <c r="U3" s="831"/>
      <c r="V3" s="831"/>
      <c r="W3" s="831"/>
      <c r="X3" s="831"/>
      <c r="Y3" s="831"/>
      <c r="Z3" s="831"/>
      <c r="AA3" s="831"/>
      <c r="AB3" s="831"/>
      <c r="AC3" s="831"/>
      <c r="AD3" s="831"/>
      <c r="AE3" s="831"/>
      <c r="AF3" s="831"/>
      <c r="AG3" s="831"/>
      <c r="AH3" s="831"/>
      <c r="AI3" s="831"/>
      <c r="AJ3" s="831"/>
      <c r="AK3" s="831"/>
      <c r="AL3" s="831"/>
      <c r="AM3" s="831"/>
      <c r="AN3" s="831"/>
      <c r="AO3" s="831"/>
      <c r="AP3" s="831"/>
      <c r="AQ3" s="831"/>
      <c r="AR3" s="831"/>
      <c r="AS3" s="831"/>
      <c r="AT3" s="831"/>
      <c r="AU3" s="831"/>
      <c r="AV3" s="831"/>
      <c r="AW3" s="831"/>
      <c r="AX3" s="831"/>
      <c r="AY3" s="831"/>
      <c r="AZ3" s="831"/>
      <c r="BA3" s="831"/>
      <c r="BB3" s="831"/>
      <c r="BC3" s="831"/>
      <c r="BD3" s="831"/>
      <c r="BE3" s="831"/>
      <c r="BF3" s="831"/>
      <c r="BG3" s="831"/>
      <c r="BH3" s="831"/>
      <c r="BI3" s="831"/>
      <c r="BJ3" s="831"/>
      <c r="BK3" s="831"/>
      <c r="BL3" s="267"/>
      <c r="BM3" s="267"/>
      <c r="BN3" s="267"/>
      <c r="BO3" s="267"/>
      <c r="BP3" s="267"/>
      <c r="BQ3" s="267"/>
      <c r="BR3" s="267"/>
    </row>
    <row r="4" spans="2:72" s="207" customFormat="1" ht="69" customHeight="1">
      <c r="B4" s="839" t="s">
        <v>374</v>
      </c>
      <c r="C4" s="840"/>
      <c r="D4" s="840"/>
      <c r="E4" s="840"/>
      <c r="F4" s="840"/>
      <c r="G4" s="840"/>
      <c r="H4" s="840"/>
      <c r="I4" s="840"/>
      <c r="J4" s="840"/>
      <c r="K4" s="840"/>
      <c r="L4" s="840"/>
      <c r="M4" s="840"/>
      <c r="N4" s="840"/>
      <c r="O4" s="840"/>
      <c r="P4" s="840"/>
      <c r="Q4" s="840"/>
      <c r="R4" s="840"/>
      <c r="S4" s="840"/>
      <c r="T4" s="840"/>
      <c r="U4" s="840"/>
      <c r="V4" s="840"/>
      <c r="W4" s="840"/>
      <c r="X4" s="840"/>
      <c r="Y4" s="840"/>
      <c r="Z4" s="840"/>
      <c r="AA4" s="840"/>
      <c r="AB4" s="840"/>
      <c r="AC4" s="840"/>
      <c r="AD4" s="840"/>
      <c r="AE4" s="840"/>
      <c r="AF4" s="840"/>
      <c r="AG4" s="840"/>
      <c r="AH4" s="840"/>
      <c r="AI4" s="840"/>
      <c r="AJ4" s="840"/>
      <c r="AK4" s="840"/>
      <c r="AL4" s="840"/>
      <c r="AM4" s="840"/>
      <c r="AN4" s="840"/>
      <c r="AO4" s="840"/>
      <c r="AP4" s="840"/>
      <c r="AQ4" s="840"/>
      <c r="AR4" s="840"/>
      <c r="AS4" s="840"/>
      <c r="AT4" s="840"/>
      <c r="AU4" s="840"/>
      <c r="AV4" s="840"/>
      <c r="AW4" s="840"/>
      <c r="AX4" s="840"/>
      <c r="AY4" s="840"/>
      <c r="AZ4" s="840"/>
      <c r="BA4" s="840"/>
      <c r="BB4" s="840"/>
      <c r="BC4" s="840"/>
      <c r="BD4" s="840"/>
      <c r="BE4" s="840"/>
      <c r="BF4" s="840"/>
      <c r="BG4" s="840"/>
      <c r="BH4" s="840"/>
      <c r="BI4" s="840"/>
      <c r="BJ4" s="840"/>
      <c r="BK4" s="840"/>
      <c r="BL4" s="212"/>
      <c r="BM4" s="212"/>
      <c r="BN4" s="212"/>
      <c r="BO4" s="212"/>
      <c r="BP4" s="212"/>
      <c r="BQ4" s="212"/>
      <c r="BR4" s="212"/>
    </row>
    <row r="5" spans="2:72" s="207" customFormat="1" ht="27.5">
      <c r="B5" s="212"/>
      <c r="C5" s="213">
        <v>1310000000</v>
      </c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2"/>
      <c r="Q5" s="212"/>
      <c r="R5" s="212"/>
      <c r="S5" s="212"/>
      <c r="T5" s="212"/>
      <c r="U5" s="212"/>
      <c r="V5" s="212"/>
      <c r="W5" s="214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69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</row>
    <row r="6" spans="2:72" s="207" customFormat="1" ht="27.5">
      <c r="B6" s="212"/>
      <c r="C6" s="215" t="s">
        <v>277</v>
      </c>
      <c r="D6" s="216"/>
      <c r="E6" s="215"/>
      <c r="F6" s="216"/>
      <c r="G6" s="216"/>
      <c r="H6" s="216"/>
      <c r="I6" s="216"/>
      <c r="J6" s="216"/>
      <c r="K6" s="216"/>
      <c r="L6" s="215"/>
      <c r="M6" s="215"/>
      <c r="N6" s="215"/>
      <c r="O6" s="215"/>
      <c r="P6" s="212"/>
      <c r="Q6" s="212"/>
      <c r="R6" s="212"/>
      <c r="S6" s="212"/>
      <c r="T6" s="212"/>
      <c r="U6" s="212"/>
      <c r="V6" s="212"/>
      <c r="W6" s="216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69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</row>
    <row r="7" spans="2:72" s="207" customFormat="1" ht="22.5"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8"/>
      <c r="V7" s="218"/>
      <c r="W7" s="218"/>
      <c r="X7" s="218"/>
      <c r="Y7" s="218"/>
      <c r="Z7" s="218" t="s">
        <v>227</v>
      </c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70"/>
      <c r="AU7" s="218"/>
      <c r="AV7" s="218"/>
      <c r="AW7" s="218"/>
      <c r="AX7" s="218"/>
      <c r="AY7" s="218"/>
      <c r="AZ7" s="218"/>
      <c r="BA7" s="218"/>
      <c r="BB7" s="218"/>
      <c r="BC7" s="218"/>
      <c r="BD7" s="218"/>
      <c r="BE7" s="218"/>
      <c r="BF7" s="218"/>
      <c r="BG7" s="218"/>
      <c r="BH7" s="218"/>
      <c r="BI7" s="218"/>
      <c r="BJ7" s="218"/>
      <c r="BK7" s="374" t="s">
        <v>352</v>
      </c>
    </row>
    <row r="8" spans="2:72" s="207" customFormat="1" ht="83.25" customHeight="1">
      <c r="B8" s="832" t="s">
        <v>300</v>
      </c>
      <c r="C8" s="832" t="s">
        <v>301</v>
      </c>
      <c r="D8" s="832" t="s">
        <v>302</v>
      </c>
      <c r="E8" s="834" t="s">
        <v>375</v>
      </c>
      <c r="F8" s="850"/>
      <c r="G8" s="850"/>
      <c r="H8" s="850"/>
      <c r="I8" s="850"/>
      <c r="J8" s="850"/>
      <c r="K8" s="851"/>
      <c r="L8" s="851"/>
      <c r="M8" s="851"/>
      <c r="N8" s="851"/>
      <c r="O8" s="851"/>
      <c r="P8" s="851"/>
      <c r="Q8" s="851"/>
      <c r="R8" s="851"/>
      <c r="S8" s="851"/>
      <c r="T8" s="851"/>
      <c r="U8" s="851"/>
      <c r="V8" s="851"/>
      <c r="W8" s="851"/>
      <c r="X8" s="851"/>
      <c r="Y8" s="851"/>
      <c r="Z8" s="851"/>
      <c r="AA8" s="851"/>
      <c r="AB8" s="851"/>
      <c r="AC8" s="851"/>
      <c r="AD8" s="851"/>
      <c r="AE8" s="851"/>
      <c r="AF8" s="851"/>
      <c r="AG8" s="851"/>
      <c r="AH8" s="851"/>
      <c r="AI8" s="851"/>
      <c r="AJ8" s="851"/>
      <c r="AK8" s="851"/>
      <c r="AL8" s="851"/>
      <c r="AM8" s="851"/>
      <c r="AN8" s="851"/>
      <c r="AO8" s="851"/>
      <c r="AP8" s="851"/>
      <c r="AQ8" s="851"/>
      <c r="AR8" s="851"/>
      <c r="AS8" s="851"/>
      <c r="AT8" s="842" t="s">
        <v>303</v>
      </c>
      <c r="AU8" s="843"/>
      <c r="AV8" s="843"/>
      <c r="AW8" s="843"/>
      <c r="AX8" s="843"/>
      <c r="AY8" s="843"/>
      <c r="AZ8" s="843"/>
      <c r="BA8" s="843"/>
      <c r="BB8" s="843"/>
      <c r="BC8" s="843"/>
      <c r="BD8" s="843"/>
      <c r="BE8" s="843"/>
      <c r="BF8" s="843"/>
      <c r="BG8" s="843"/>
      <c r="BH8" s="843"/>
      <c r="BI8" s="843"/>
      <c r="BJ8" s="844"/>
      <c r="BK8" s="822" t="s">
        <v>28</v>
      </c>
    </row>
    <row r="9" spans="2:72" ht="46.5" customHeight="1">
      <c r="B9" s="832"/>
      <c r="C9" s="832"/>
      <c r="D9" s="832"/>
      <c r="E9" s="834" t="s">
        <v>376</v>
      </c>
      <c r="F9" s="850"/>
      <c r="G9" s="850"/>
      <c r="H9" s="835"/>
      <c r="I9" s="834" t="s">
        <v>377</v>
      </c>
      <c r="J9" s="835"/>
      <c r="K9" s="846" t="s">
        <v>304</v>
      </c>
      <c r="L9" s="846"/>
      <c r="M9" s="852" t="s">
        <v>254</v>
      </c>
      <c r="N9" s="846" t="s">
        <v>276</v>
      </c>
      <c r="O9" s="846" t="s">
        <v>378</v>
      </c>
      <c r="P9" s="832" t="s">
        <v>563</v>
      </c>
      <c r="Q9" s="832" t="s">
        <v>562</v>
      </c>
      <c r="R9" s="227"/>
      <c r="S9" s="832" t="s">
        <v>349</v>
      </c>
      <c r="T9" s="832"/>
      <c r="U9" s="832" t="s">
        <v>187</v>
      </c>
      <c r="V9" s="832" t="s">
        <v>281</v>
      </c>
      <c r="W9" s="221" t="s">
        <v>305</v>
      </c>
      <c r="X9" s="836" t="s">
        <v>305</v>
      </c>
      <c r="Y9" s="837"/>
      <c r="Z9" s="838"/>
      <c r="AA9" s="338" t="s">
        <v>305</v>
      </c>
      <c r="AB9" s="339"/>
      <c r="AC9" s="338" t="s">
        <v>305</v>
      </c>
      <c r="AD9" s="339"/>
      <c r="AE9" s="339"/>
      <c r="AF9" s="339"/>
      <c r="AG9" s="339"/>
      <c r="AH9" s="339"/>
      <c r="AI9" s="339"/>
      <c r="AJ9" s="339"/>
      <c r="AK9" s="857" t="s">
        <v>53</v>
      </c>
      <c r="AL9" s="836" t="s">
        <v>305</v>
      </c>
      <c r="AM9" s="837"/>
      <c r="AN9" s="838"/>
      <c r="AO9" s="833" t="s">
        <v>94</v>
      </c>
      <c r="AP9" s="370" t="s">
        <v>376</v>
      </c>
      <c r="AQ9" s="860" t="s">
        <v>377</v>
      </c>
      <c r="AR9" s="851"/>
      <c r="AS9" s="844"/>
      <c r="AT9" s="828" t="s">
        <v>93</v>
      </c>
      <c r="AU9" s="221" t="s">
        <v>305</v>
      </c>
      <c r="AV9" s="221"/>
      <c r="AW9" s="221"/>
      <c r="AX9" s="221"/>
      <c r="AY9" s="836" t="s">
        <v>305</v>
      </c>
      <c r="AZ9" s="837"/>
      <c r="BA9" s="837"/>
      <c r="BB9" s="837"/>
      <c r="BC9" s="837"/>
      <c r="BD9" s="837"/>
      <c r="BE9" s="837"/>
      <c r="BF9" s="837"/>
      <c r="BG9" s="837"/>
      <c r="BH9" s="838"/>
      <c r="BI9" s="833" t="s">
        <v>94</v>
      </c>
      <c r="BJ9" s="855" t="s">
        <v>94</v>
      </c>
      <c r="BK9" s="822"/>
      <c r="BL9" s="219"/>
      <c r="BM9" s="219"/>
    </row>
    <row r="10" spans="2:72" ht="138.75" customHeight="1">
      <c r="B10" s="832"/>
      <c r="C10" s="832"/>
      <c r="D10" s="832"/>
      <c r="E10" s="847" t="s">
        <v>21</v>
      </c>
      <c r="F10" s="847" t="s">
        <v>219</v>
      </c>
      <c r="G10" s="847" t="s">
        <v>222</v>
      </c>
      <c r="H10" s="847" t="s">
        <v>40</v>
      </c>
      <c r="I10" s="847" t="s">
        <v>93</v>
      </c>
      <c r="J10" s="847" t="s">
        <v>88</v>
      </c>
      <c r="K10" s="846" t="s">
        <v>306</v>
      </c>
      <c r="L10" s="849" t="s">
        <v>501</v>
      </c>
      <c r="M10" s="853"/>
      <c r="N10" s="846"/>
      <c r="O10" s="846"/>
      <c r="P10" s="832"/>
      <c r="Q10" s="832"/>
      <c r="R10" s="227"/>
      <c r="S10" s="832"/>
      <c r="T10" s="832"/>
      <c r="U10" s="832"/>
      <c r="V10" s="832"/>
      <c r="W10" s="823" t="s">
        <v>113</v>
      </c>
      <c r="X10" s="823" t="s">
        <v>47</v>
      </c>
      <c r="Y10" s="220" t="s">
        <v>114</v>
      </c>
      <c r="Z10" s="825" t="s">
        <v>163</v>
      </c>
      <c r="AA10" s="825" t="s">
        <v>340</v>
      </c>
      <c r="AB10" s="833" t="s">
        <v>175</v>
      </c>
      <c r="AC10" s="828" t="s">
        <v>252</v>
      </c>
      <c r="AD10" s="833" t="s">
        <v>11</v>
      </c>
      <c r="AE10" s="823" t="s">
        <v>12</v>
      </c>
      <c r="AF10" s="825" t="s">
        <v>339</v>
      </c>
      <c r="AG10" s="833" t="s">
        <v>11</v>
      </c>
      <c r="AH10" s="334"/>
      <c r="AI10" s="334" t="s">
        <v>340</v>
      </c>
      <c r="AJ10" s="334" t="s">
        <v>110</v>
      </c>
      <c r="AK10" s="858"/>
      <c r="AL10" s="825" t="s">
        <v>162</v>
      </c>
      <c r="AM10" s="823" t="s">
        <v>133</v>
      </c>
      <c r="AN10" s="825" t="s">
        <v>43</v>
      </c>
      <c r="AO10" s="833"/>
      <c r="AP10" s="370" t="s">
        <v>88</v>
      </c>
      <c r="AQ10" s="370" t="s">
        <v>93</v>
      </c>
      <c r="AR10" s="370" t="s">
        <v>223</v>
      </c>
      <c r="AS10" s="370" t="s">
        <v>88</v>
      </c>
      <c r="AT10" s="828"/>
      <c r="AU10" s="823" t="s">
        <v>342</v>
      </c>
      <c r="AV10" s="823" t="s">
        <v>343</v>
      </c>
      <c r="AW10" s="823" t="s">
        <v>341</v>
      </c>
      <c r="AX10" s="823" t="s">
        <v>344</v>
      </c>
      <c r="AY10" s="828" t="s">
        <v>567</v>
      </c>
      <c r="AZ10" s="829" t="s">
        <v>343</v>
      </c>
      <c r="BA10" s="829" t="s">
        <v>344</v>
      </c>
      <c r="BB10" s="829" t="s">
        <v>470</v>
      </c>
      <c r="BC10" s="829" t="s">
        <v>253</v>
      </c>
      <c r="BD10" s="823" t="s">
        <v>133</v>
      </c>
      <c r="BE10" s="823" t="s">
        <v>471</v>
      </c>
      <c r="BF10" s="828" t="s">
        <v>568</v>
      </c>
      <c r="BG10" s="828" t="s">
        <v>569</v>
      </c>
      <c r="BH10" s="828" t="s">
        <v>48</v>
      </c>
      <c r="BI10" s="833"/>
      <c r="BJ10" s="856"/>
      <c r="BK10" s="822"/>
      <c r="BL10" s="219"/>
      <c r="BM10" s="219"/>
    </row>
    <row r="11" spans="2:72" s="222" customFormat="1" ht="213" hidden="1" customHeight="1">
      <c r="B11" s="832"/>
      <c r="C11" s="832"/>
      <c r="D11" s="832"/>
      <c r="E11" s="848"/>
      <c r="F11" s="848"/>
      <c r="G11" s="848"/>
      <c r="H11" s="848"/>
      <c r="I11" s="848"/>
      <c r="J11" s="848"/>
      <c r="K11" s="846"/>
      <c r="L11" s="849"/>
      <c r="M11" s="854"/>
      <c r="N11" s="846"/>
      <c r="O11" s="846"/>
      <c r="P11" s="832"/>
      <c r="Q11" s="832"/>
      <c r="R11" s="227"/>
      <c r="S11" s="227" t="s">
        <v>60</v>
      </c>
      <c r="T11" s="227" t="s">
        <v>59</v>
      </c>
      <c r="U11" s="832"/>
      <c r="V11" s="832"/>
      <c r="W11" s="823"/>
      <c r="X11" s="823"/>
      <c r="Y11" s="221"/>
      <c r="Z11" s="826"/>
      <c r="AA11" s="826"/>
      <c r="AB11" s="833"/>
      <c r="AC11" s="828"/>
      <c r="AD11" s="833"/>
      <c r="AE11" s="823"/>
      <c r="AF11" s="826"/>
      <c r="AG11" s="833"/>
      <c r="AH11" s="335"/>
      <c r="AI11" s="335"/>
      <c r="AJ11" s="335"/>
      <c r="AK11" s="859"/>
      <c r="AL11" s="826"/>
      <c r="AM11" s="823"/>
      <c r="AN11" s="826"/>
      <c r="AO11" s="833"/>
      <c r="AP11" s="370"/>
      <c r="AQ11" s="370"/>
      <c r="AR11" s="370"/>
      <c r="AS11" s="370"/>
      <c r="AT11" s="828"/>
      <c r="AU11" s="823"/>
      <c r="AV11" s="823"/>
      <c r="AW11" s="823"/>
      <c r="AX11" s="823"/>
      <c r="AY11" s="828"/>
      <c r="AZ11" s="830"/>
      <c r="BA11" s="830"/>
      <c r="BB11" s="830"/>
      <c r="BC11" s="830"/>
      <c r="BD11" s="823"/>
      <c r="BE11" s="823"/>
      <c r="BF11" s="828"/>
      <c r="BG11" s="828"/>
      <c r="BH11" s="828"/>
      <c r="BI11" s="833"/>
      <c r="BJ11" s="370"/>
      <c r="BK11" s="822"/>
    </row>
    <row r="12" spans="2:72" s="207" customFormat="1" ht="23" outlineLevel="1">
      <c r="B12" s="223"/>
      <c r="C12" s="223"/>
      <c r="D12" s="224"/>
      <c r="E12" s="223" t="s">
        <v>368</v>
      </c>
      <c r="F12" s="223" t="s">
        <v>370</v>
      </c>
      <c r="G12" s="223" t="s">
        <v>369</v>
      </c>
      <c r="H12" s="223" t="s">
        <v>42</v>
      </c>
      <c r="I12" s="223" t="s">
        <v>41</v>
      </c>
      <c r="J12" s="223" t="s">
        <v>177</v>
      </c>
      <c r="K12" s="225" t="s">
        <v>345</v>
      </c>
      <c r="L12" s="225" t="s">
        <v>346</v>
      </c>
      <c r="M12" s="225" t="s">
        <v>218</v>
      </c>
      <c r="N12" s="225" t="s">
        <v>472</v>
      </c>
      <c r="O12" s="225" t="s">
        <v>473</v>
      </c>
      <c r="P12" s="225" t="s">
        <v>474</v>
      </c>
      <c r="Q12" s="225" t="s">
        <v>474</v>
      </c>
      <c r="R12" s="225"/>
      <c r="S12" s="824" t="s">
        <v>475</v>
      </c>
      <c r="T12" s="824"/>
      <c r="U12" s="225" t="s">
        <v>476</v>
      </c>
      <c r="V12" s="225" t="s">
        <v>477</v>
      </c>
      <c r="W12" s="226" t="s">
        <v>478</v>
      </c>
      <c r="X12" s="226" t="s">
        <v>478</v>
      </c>
      <c r="Y12" s="226" t="s">
        <v>478</v>
      </c>
      <c r="Z12" s="226" t="s">
        <v>478</v>
      </c>
      <c r="AA12" s="226" t="s">
        <v>478</v>
      </c>
      <c r="AB12" s="226" t="s">
        <v>478</v>
      </c>
      <c r="AC12" s="226" t="s">
        <v>478</v>
      </c>
      <c r="AD12" s="226" t="s">
        <v>479</v>
      </c>
      <c r="AE12" s="226" t="s">
        <v>478</v>
      </c>
      <c r="AF12" s="226" t="s">
        <v>478</v>
      </c>
      <c r="AG12" s="226" t="s">
        <v>479</v>
      </c>
      <c r="AH12" s="226" t="s">
        <v>478</v>
      </c>
      <c r="AI12" s="226" t="s">
        <v>478</v>
      </c>
      <c r="AJ12" s="226" t="s">
        <v>478</v>
      </c>
      <c r="AK12" s="226" t="s">
        <v>495</v>
      </c>
      <c r="AL12" s="226" t="s">
        <v>478</v>
      </c>
      <c r="AM12" s="226" t="s">
        <v>478</v>
      </c>
      <c r="AN12" s="226" t="s">
        <v>478</v>
      </c>
      <c r="AO12" s="226" t="s">
        <v>479</v>
      </c>
      <c r="AP12" s="223" t="s">
        <v>177</v>
      </c>
      <c r="AQ12" s="223" t="s">
        <v>41</v>
      </c>
      <c r="AR12" s="223" t="s">
        <v>224</v>
      </c>
      <c r="AS12" s="223" t="s">
        <v>177</v>
      </c>
      <c r="AT12" s="271" t="s">
        <v>480</v>
      </c>
      <c r="AU12" s="226" t="s">
        <v>478</v>
      </c>
      <c r="AV12" s="226" t="s">
        <v>478</v>
      </c>
      <c r="AW12" s="226" t="s">
        <v>478</v>
      </c>
      <c r="AX12" s="226" t="s">
        <v>478</v>
      </c>
      <c r="AY12" s="226" t="s">
        <v>478</v>
      </c>
      <c r="AZ12" s="226" t="s">
        <v>478</v>
      </c>
      <c r="BA12" s="226" t="s">
        <v>478</v>
      </c>
      <c r="BB12" s="226" t="s">
        <v>478</v>
      </c>
      <c r="BC12" s="226" t="s">
        <v>478</v>
      </c>
      <c r="BD12" s="226" t="s">
        <v>478</v>
      </c>
      <c r="BE12" s="226" t="s">
        <v>478</v>
      </c>
      <c r="BF12" s="226" t="s">
        <v>478</v>
      </c>
      <c r="BG12" s="226" t="s">
        <v>478</v>
      </c>
      <c r="BH12" s="226" t="s">
        <v>478</v>
      </c>
      <c r="BI12" s="226" t="s">
        <v>479</v>
      </c>
      <c r="BJ12" s="271" t="s">
        <v>479</v>
      </c>
      <c r="BK12" s="223"/>
    </row>
    <row r="13" spans="2:72" s="228" customFormat="1" ht="26.25" customHeight="1" outlineLevel="1">
      <c r="B13" s="227">
        <v>1</v>
      </c>
      <c r="C13" s="227">
        <v>2</v>
      </c>
      <c r="D13" s="227">
        <v>3</v>
      </c>
      <c r="E13" s="227">
        <v>4</v>
      </c>
      <c r="F13" s="227">
        <f>+E13+1</f>
        <v>5</v>
      </c>
      <c r="G13" s="227">
        <f>+F13+1</f>
        <v>6</v>
      </c>
      <c r="H13" s="227">
        <v>5</v>
      </c>
      <c r="I13" s="227">
        <v>6</v>
      </c>
      <c r="J13" s="227">
        <v>4</v>
      </c>
      <c r="K13" s="227">
        <v>4</v>
      </c>
      <c r="L13" s="227">
        <v>5</v>
      </c>
      <c r="M13" s="227">
        <v>8</v>
      </c>
      <c r="N13" s="227">
        <f>+M13+1</f>
        <v>9</v>
      </c>
      <c r="O13" s="227">
        <v>7</v>
      </c>
      <c r="P13" s="227">
        <v>10</v>
      </c>
      <c r="Q13" s="227">
        <v>11</v>
      </c>
      <c r="R13" s="227"/>
      <c r="S13" s="227">
        <v>9</v>
      </c>
      <c r="T13" s="227">
        <v>10</v>
      </c>
      <c r="U13" s="227">
        <v>12</v>
      </c>
      <c r="V13" s="227">
        <v>12</v>
      </c>
      <c r="W13" s="227">
        <v>4</v>
      </c>
      <c r="X13" s="227">
        <v>12</v>
      </c>
      <c r="Y13" s="227">
        <v>12</v>
      </c>
      <c r="Z13" s="227">
        <v>13</v>
      </c>
      <c r="AA13" s="227">
        <v>14</v>
      </c>
      <c r="AB13" s="227">
        <v>14</v>
      </c>
      <c r="AC13" s="227">
        <v>5</v>
      </c>
      <c r="AD13" s="227">
        <v>16</v>
      </c>
      <c r="AE13" s="227">
        <v>17</v>
      </c>
      <c r="AF13" s="227">
        <v>18</v>
      </c>
      <c r="AG13" s="227">
        <v>19</v>
      </c>
      <c r="AH13" s="227">
        <v>14</v>
      </c>
      <c r="AI13" s="227">
        <v>15</v>
      </c>
      <c r="AJ13" s="227">
        <v>16</v>
      </c>
      <c r="AK13" s="227">
        <v>5</v>
      </c>
      <c r="AL13" s="227">
        <v>8</v>
      </c>
      <c r="AM13" s="227">
        <v>17</v>
      </c>
      <c r="AN13" s="227">
        <v>9</v>
      </c>
      <c r="AO13" s="227">
        <v>10</v>
      </c>
      <c r="AP13" s="227">
        <v>4</v>
      </c>
      <c r="AQ13" s="227">
        <v>5</v>
      </c>
      <c r="AR13" s="227">
        <v>6</v>
      </c>
      <c r="AS13" s="227">
        <v>6</v>
      </c>
      <c r="AT13" s="227">
        <v>6</v>
      </c>
      <c r="AU13" s="227">
        <v>21</v>
      </c>
      <c r="AV13" s="227">
        <v>22</v>
      </c>
      <c r="AW13" s="227">
        <v>23</v>
      </c>
      <c r="AX13" s="227">
        <v>24</v>
      </c>
      <c r="AY13" s="227">
        <v>8</v>
      </c>
      <c r="AZ13" s="227">
        <v>19</v>
      </c>
      <c r="BA13" s="227">
        <v>8</v>
      </c>
      <c r="BB13" s="227">
        <v>20</v>
      </c>
      <c r="BC13" s="227">
        <v>21</v>
      </c>
      <c r="BD13" s="227">
        <v>22</v>
      </c>
      <c r="BE13" s="227">
        <v>12</v>
      </c>
      <c r="BF13" s="227">
        <v>9</v>
      </c>
      <c r="BG13" s="227">
        <v>10</v>
      </c>
      <c r="BH13" s="227">
        <v>12</v>
      </c>
      <c r="BI13" s="227">
        <v>13</v>
      </c>
      <c r="BJ13" s="227">
        <v>7</v>
      </c>
      <c r="BK13" s="227">
        <v>7</v>
      </c>
    </row>
    <row r="14" spans="2:72" ht="70.5" hidden="1" customHeight="1">
      <c r="B14" s="227">
        <v>1</v>
      </c>
      <c r="C14" s="227" t="s">
        <v>481</v>
      </c>
      <c r="D14" s="229" t="s">
        <v>482</v>
      </c>
      <c r="E14" s="229"/>
      <c r="F14" s="229"/>
      <c r="G14" s="229"/>
      <c r="H14" s="229"/>
      <c r="I14" s="229"/>
      <c r="J14" s="229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72"/>
      <c r="AU14" s="231"/>
      <c r="AV14" s="231"/>
      <c r="AW14" s="23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2">
        <f>SUM(AH14:BI14)</f>
        <v>0</v>
      </c>
      <c r="BL14" s="233">
        <f t="shared" ref="BL14:BL78" si="0">SUM(E14:BI14)</f>
        <v>0</v>
      </c>
      <c r="BM14" s="234"/>
      <c r="BO14" s="235"/>
      <c r="BQ14" s="236"/>
      <c r="BR14" s="236"/>
      <c r="BS14" s="237"/>
      <c r="BT14" s="236"/>
    </row>
    <row r="15" spans="2:72" ht="81" hidden="1" customHeight="1">
      <c r="B15" s="227">
        <v>2</v>
      </c>
      <c r="C15" s="227" t="s">
        <v>483</v>
      </c>
      <c r="D15" s="229" t="s">
        <v>484</v>
      </c>
      <c r="E15" s="229"/>
      <c r="F15" s="229"/>
      <c r="G15" s="229"/>
      <c r="H15" s="229"/>
      <c r="I15" s="229"/>
      <c r="J15" s="2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73"/>
      <c r="AU15" s="242"/>
      <c r="AV15" s="242"/>
      <c r="AW15" s="242"/>
      <c r="AX15" s="242"/>
      <c r="AY15" s="242"/>
      <c r="AZ15" s="242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3">
        <f>SUM(AL15:BI15)</f>
        <v>0</v>
      </c>
      <c r="BL15" s="233">
        <f t="shared" si="0"/>
        <v>0</v>
      </c>
      <c r="BM15" s="234"/>
      <c r="BO15" s="235"/>
      <c r="BQ15" s="236"/>
      <c r="BR15" s="236"/>
      <c r="BS15" s="237"/>
      <c r="BT15" s="236"/>
    </row>
    <row r="16" spans="2:72" ht="48" hidden="1" customHeight="1">
      <c r="B16" s="227">
        <v>1</v>
      </c>
      <c r="C16" s="227" t="s">
        <v>485</v>
      </c>
      <c r="D16" s="229" t="s">
        <v>486</v>
      </c>
      <c r="E16" s="229"/>
      <c r="F16" s="229"/>
      <c r="G16" s="229"/>
      <c r="H16" s="229"/>
      <c r="I16" s="229"/>
      <c r="J16" s="329"/>
      <c r="K16" s="329"/>
      <c r="L16" s="330"/>
      <c r="M16" s="330"/>
      <c r="N16" s="329"/>
      <c r="O16" s="329"/>
      <c r="P16" s="329"/>
      <c r="Q16" s="329"/>
      <c r="R16" s="329"/>
      <c r="S16" s="329"/>
      <c r="T16" s="329"/>
      <c r="U16" s="329"/>
      <c r="V16" s="329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73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3">
        <f>SUM(AH16:BI16)</f>
        <v>0</v>
      </c>
      <c r="BL16" s="341">
        <f t="shared" si="0"/>
        <v>0</v>
      </c>
      <c r="BM16" s="234"/>
      <c r="BO16" s="235"/>
      <c r="BQ16" s="236"/>
      <c r="BR16" s="236"/>
      <c r="BS16" s="237"/>
      <c r="BT16" s="236"/>
    </row>
    <row r="17" spans="2:72" ht="49.5" hidden="1" customHeight="1">
      <c r="B17" s="227">
        <v>4</v>
      </c>
      <c r="C17" s="227" t="s">
        <v>487</v>
      </c>
      <c r="D17" s="229" t="s">
        <v>87</v>
      </c>
      <c r="E17" s="229"/>
      <c r="F17" s="229"/>
      <c r="G17" s="229"/>
      <c r="H17" s="229"/>
      <c r="I17" s="229"/>
      <c r="J17" s="2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73"/>
      <c r="AU17" s="242"/>
      <c r="AV17" s="242"/>
      <c r="AW17" s="242"/>
      <c r="AX17" s="242"/>
      <c r="AY17" s="242"/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3">
        <f>SUM(AL17:BI17)</f>
        <v>0</v>
      </c>
      <c r="BL17" s="233">
        <f t="shared" si="0"/>
        <v>0</v>
      </c>
      <c r="BM17" s="234"/>
      <c r="BO17" s="235"/>
      <c r="BQ17" s="236"/>
      <c r="BR17" s="236"/>
      <c r="BS17" s="237"/>
      <c r="BT17" s="236"/>
    </row>
    <row r="18" spans="2:72" ht="42" hidden="1" customHeight="1">
      <c r="B18" s="227">
        <v>5</v>
      </c>
      <c r="C18" s="227" t="s">
        <v>282</v>
      </c>
      <c r="D18" s="229" t="s">
        <v>283</v>
      </c>
      <c r="E18" s="229"/>
      <c r="F18" s="229"/>
      <c r="G18" s="229"/>
      <c r="H18" s="229"/>
      <c r="I18" s="229"/>
      <c r="J18" s="2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73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3">
        <f>SUM(AL18:BI18)</f>
        <v>0</v>
      </c>
      <c r="BL18" s="233">
        <f t="shared" si="0"/>
        <v>0</v>
      </c>
      <c r="BM18" s="234"/>
      <c r="BO18" s="235"/>
      <c r="BQ18" s="236"/>
      <c r="BR18" s="236"/>
      <c r="BS18" s="237"/>
      <c r="BT18" s="236"/>
    </row>
    <row r="19" spans="2:72" ht="55.5" hidden="1" customHeight="1">
      <c r="B19" s="227">
        <v>1</v>
      </c>
      <c r="C19" s="227" t="s">
        <v>284</v>
      </c>
      <c r="D19" s="229" t="s">
        <v>285</v>
      </c>
      <c r="E19" s="229"/>
      <c r="F19" s="229"/>
      <c r="G19" s="229"/>
      <c r="H19" s="229"/>
      <c r="I19" s="229"/>
      <c r="J19" s="2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73"/>
      <c r="AU19" s="242"/>
      <c r="AV19" s="242"/>
      <c r="AW19" s="242"/>
      <c r="AX19" s="242"/>
      <c r="AY19" s="242"/>
      <c r="AZ19" s="242"/>
      <c r="BA19" s="242"/>
      <c r="BB19" s="242"/>
      <c r="BC19" s="242"/>
      <c r="BD19" s="242"/>
      <c r="BE19" s="242"/>
      <c r="BF19" s="242"/>
      <c r="BG19" s="242"/>
      <c r="BH19" s="242"/>
      <c r="BI19" s="242"/>
      <c r="BJ19" s="242"/>
      <c r="BK19" s="243">
        <f>SUM(AL19:BI19)</f>
        <v>0</v>
      </c>
      <c r="BL19" s="233">
        <f t="shared" si="0"/>
        <v>0</v>
      </c>
      <c r="BM19" s="234"/>
      <c r="BO19" s="235"/>
      <c r="BQ19" s="236"/>
      <c r="BR19" s="236"/>
      <c r="BS19" s="237"/>
      <c r="BT19" s="236"/>
    </row>
    <row r="20" spans="2:72" ht="40.5" hidden="1" customHeight="1">
      <c r="B20" s="227">
        <v>2</v>
      </c>
      <c r="C20" s="227" t="s">
        <v>286</v>
      </c>
      <c r="D20" s="229" t="s">
        <v>232</v>
      </c>
      <c r="E20" s="229"/>
      <c r="F20" s="229"/>
      <c r="G20" s="229"/>
      <c r="H20" s="229"/>
      <c r="I20" s="229"/>
      <c r="J20" s="2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73"/>
      <c r="AU20" s="242"/>
      <c r="AV20" s="242"/>
      <c r="AW20" s="242"/>
      <c r="AX20" s="242"/>
      <c r="AY20" s="242"/>
      <c r="AZ20" s="242"/>
      <c r="BA20" s="242"/>
      <c r="BB20" s="242"/>
      <c r="BC20" s="242"/>
      <c r="BD20" s="242"/>
      <c r="BE20" s="242"/>
      <c r="BF20" s="242"/>
      <c r="BG20" s="242"/>
      <c r="BH20" s="242"/>
      <c r="BI20" s="242"/>
      <c r="BJ20" s="242"/>
      <c r="BK20" s="243">
        <f>SUM(AL20:BI20)</f>
        <v>0</v>
      </c>
      <c r="BL20" s="233">
        <f t="shared" si="0"/>
        <v>0</v>
      </c>
      <c r="BM20" s="234"/>
      <c r="BO20" s="235"/>
      <c r="BQ20" s="236"/>
      <c r="BR20" s="236"/>
      <c r="BS20" s="237"/>
      <c r="BT20" s="236"/>
    </row>
    <row r="21" spans="2:72" ht="37.5" hidden="1" customHeight="1">
      <c r="B21" s="227">
        <v>8</v>
      </c>
      <c r="C21" s="227" t="s">
        <v>233</v>
      </c>
      <c r="D21" s="229" t="s">
        <v>234</v>
      </c>
      <c r="E21" s="229"/>
      <c r="F21" s="229"/>
      <c r="G21" s="229"/>
      <c r="H21" s="229"/>
      <c r="I21" s="229"/>
      <c r="J21" s="2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73"/>
      <c r="AU21" s="242"/>
      <c r="AV21" s="242"/>
      <c r="AW21" s="242"/>
      <c r="AX21" s="242"/>
      <c r="AY21" s="242"/>
      <c r="AZ21" s="242"/>
      <c r="BA21" s="242"/>
      <c r="BB21" s="242"/>
      <c r="BC21" s="242"/>
      <c r="BD21" s="242"/>
      <c r="BE21" s="242"/>
      <c r="BF21" s="242"/>
      <c r="BG21" s="242"/>
      <c r="BH21" s="242"/>
      <c r="BI21" s="242"/>
      <c r="BJ21" s="242"/>
      <c r="BK21" s="243">
        <f>SUM(AL21:BI21)</f>
        <v>0</v>
      </c>
      <c r="BL21" s="233">
        <f t="shared" si="0"/>
        <v>0</v>
      </c>
      <c r="BM21" s="234"/>
      <c r="BO21" s="235"/>
      <c r="BQ21" s="236"/>
      <c r="BR21" s="236"/>
      <c r="BS21" s="237"/>
      <c r="BT21" s="236"/>
    </row>
    <row r="22" spans="2:72" s="279" customFormat="1" ht="60" hidden="1" customHeight="1">
      <c r="B22" s="227">
        <v>1</v>
      </c>
      <c r="C22" s="227" t="s">
        <v>235</v>
      </c>
      <c r="D22" s="241" t="s">
        <v>236</v>
      </c>
      <c r="E22" s="227"/>
      <c r="F22" s="227"/>
      <c r="G22" s="227"/>
      <c r="H22" s="227"/>
      <c r="I22" s="227"/>
      <c r="J22" s="354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8"/>
      <c r="AB22" s="358"/>
      <c r="AC22" s="358"/>
      <c r="AD22" s="358"/>
      <c r="AE22" s="358"/>
      <c r="AF22" s="358"/>
      <c r="AG22" s="358"/>
      <c r="AH22" s="358"/>
      <c r="AI22" s="358"/>
      <c r="AJ22" s="358"/>
      <c r="AK22" s="358"/>
      <c r="AL22" s="358"/>
      <c r="AM22" s="358"/>
      <c r="AN22" s="358"/>
      <c r="AO22" s="358"/>
      <c r="AP22" s="358"/>
      <c r="AQ22" s="358"/>
      <c r="AR22" s="358"/>
      <c r="AS22" s="358"/>
      <c r="AT22" s="358"/>
      <c r="AU22" s="358"/>
      <c r="AV22" s="358"/>
      <c r="AW22" s="358"/>
      <c r="AX22" s="358"/>
      <c r="AY22" s="358"/>
      <c r="AZ22" s="358"/>
      <c r="BA22" s="358"/>
      <c r="BB22" s="358"/>
      <c r="BC22" s="358"/>
      <c r="BD22" s="358"/>
      <c r="BE22" s="358"/>
      <c r="BF22" s="358"/>
      <c r="BG22" s="358"/>
      <c r="BH22" s="358"/>
      <c r="BI22" s="358"/>
      <c r="BJ22" s="358"/>
      <c r="BK22" s="359">
        <f>AT22+BJ22</f>
        <v>0</v>
      </c>
      <c r="BL22" s="364">
        <f t="shared" si="0"/>
        <v>0</v>
      </c>
      <c r="BM22" s="365"/>
      <c r="BO22" s="366"/>
      <c r="BQ22" s="367"/>
      <c r="BR22" s="367"/>
      <c r="BS22" s="368"/>
      <c r="BT22" s="367"/>
    </row>
    <row r="23" spans="2:72" ht="49.5" hidden="1" customHeight="1">
      <c r="B23" s="227">
        <v>10</v>
      </c>
      <c r="C23" s="227" t="s">
        <v>237</v>
      </c>
      <c r="D23" s="375" t="s">
        <v>507</v>
      </c>
      <c r="E23" s="229"/>
      <c r="F23" s="229"/>
      <c r="G23" s="229"/>
      <c r="H23" s="229"/>
      <c r="I23" s="229"/>
      <c r="J23" s="352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8"/>
      <c r="AU23" s="357"/>
      <c r="AV23" s="357"/>
      <c r="AW23" s="357"/>
      <c r="AX23" s="357"/>
      <c r="AY23" s="357"/>
      <c r="AZ23" s="357"/>
      <c r="BA23" s="357"/>
      <c r="BB23" s="357"/>
      <c r="BC23" s="357"/>
      <c r="BD23" s="357"/>
      <c r="BE23" s="357"/>
      <c r="BF23" s="357"/>
      <c r="BG23" s="357"/>
      <c r="BH23" s="357"/>
      <c r="BI23" s="357"/>
      <c r="BJ23" s="357"/>
      <c r="BK23" s="356">
        <f>SUM(AL23:BI23)</f>
        <v>0</v>
      </c>
      <c r="BL23" s="233">
        <f t="shared" si="0"/>
        <v>0</v>
      </c>
      <c r="BM23" s="234"/>
      <c r="BO23" s="235"/>
      <c r="BQ23" s="236"/>
      <c r="BR23" s="236"/>
      <c r="BS23" s="237"/>
      <c r="BT23" s="236"/>
    </row>
    <row r="24" spans="2:72" ht="60" hidden="1" customHeight="1">
      <c r="B24" s="227">
        <v>11</v>
      </c>
      <c r="C24" s="227" t="s">
        <v>508</v>
      </c>
      <c r="D24" s="375" t="s">
        <v>509</v>
      </c>
      <c r="E24" s="229"/>
      <c r="F24" s="229"/>
      <c r="G24" s="229"/>
      <c r="H24" s="229"/>
      <c r="I24" s="229"/>
      <c r="J24" s="352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  <c r="AC24" s="357"/>
      <c r="AD24" s="357"/>
      <c r="AE24" s="357"/>
      <c r="AF24" s="357"/>
      <c r="AG24" s="357"/>
      <c r="AH24" s="357"/>
      <c r="AI24" s="357"/>
      <c r="AJ24" s="357"/>
      <c r="AK24" s="357"/>
      <c r="AL24" s="357"/>
      <c r="AM24" s="357"/>
      <c r="AN24" s="357"/>
      <c r="AO24" s="357"/>
      <c r="AP24" s="357"/>
      <c r="AQ24" s="357"/>
      <c r="AR24" s="357"/>
      <c r="AS24" s="357"/>
      <c r="AT24" s="358"/>
      <c r="AU24" s="357"/>
      <c r="AV24" s="357"/>
      <c r="AW24" s="357"/>
      <c r="AX24" s="357"/>
      <c r="AY24" s="357"/>
      <c r="AZ24" s="357"/>
      <c r="BA24" s="357"/>
      <c r="BB24" s="357"/>
      <c r="BC24" s="357"/>
      <c r="BD24" s="357"/>
      <c r="BE24" s="357"/>
      <c r="BF24" s="357"/>
      <c r="BG24" s="357"/>
      <c r="BH24" s="357"/>
      <c r="BI24" s="357"/>
      <c r="BJ24" s="357"/>
      <c r="BK24" s="356">
        <f>SUM(AL24:BI24)</f>
        <v>0</v>
      </c>
      <c r="BL24" s="233">
        <f t="shared" si="0"/>
        <v>0</v>
      </c>
      <c r="BM24" s="234"/>
      <c r="BO24" s="235"/>
      <c r="BQ24" s="236"/>
      <c r="BR24" s="236"/>
      <c r="BS24" s="237"/>
      <c r="BT24" s="236"/>
    </row>
    <row r="25" spans="2:72" ht="63" hidden="1" customHeight="1">
      <c r="B25" s="227">
        <v>12</v>
      </c>
      <c r="C25" s="227" t="s">
        <v>510</v>
      </c>
      <c r="D25" s="375" t="s">
        <v>511</v>
      </c>
      <c r="E25" s="229"/>
      <c r="F25" s="229"/>
      <c r="G25" s="229"/>
      <c r="H25" s="229"/>
      <c r="I25" s="229"/>
      <c r="J25" s="352"/>
      <c r="K25" s="357"/>
      <c r="L25" s="357"/>
      <c r="M25" s="357"/>
      <c r="N25" s="357"/>
      <c r="O25" s="357"/>
      <c r="P25" s="357"/>
      <c r="Q25" s="357"/>
      <c r="R25" s="357"/>
      <c r="S25" s="357"/>
      <c r="T25" s="357"/>
      <c r="U25" s="357"/>
      <c r="V25" s="357"/>
      <c r="W25" s="357"/>
      <c r="X25" s="357"/>
      <c r="Y25" s="357"/>
      <c r="Z25" s="357"/>
      <c r="AA25" s="357"/>
      <c r="AB25" s="357"/>
      <c r="AC25" s="357"/>
      <c r="AD25" s="357"/>
      <c r="AE25" s="357"/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8"/>
      <c r="AU25" s="357"/>
      <c r="AV25" s="357"/>
      <c r="AW25" s="357"/>
      <c r="AX25" s="357"/>
      <c r="AY25" s="357"/>
      <c r="AZ25" s="357"/>
      <c r="BA25" s="357"/>
      <c r="BB25" s="357"/>
      <c r="BC25" s="357"/>
      <c r="BD25" s="357"/>
      <c r="BE25" s="357"/>
      <c r="BF25" s="357"/>
      <c r="BG25" s="357"/>
      <c r="BH25" s="357"/>
      <c r="BI25" s="357"/>
      <c r="BJ25" s="357"/>
      <c r="BK25" s="356">
        <f>SUM(AL25:BI25)</f>
        <v>0</v>
      </c>
      <c r="BL25" s="233">
        <f t="shared" si="0"/>
        <v>0</v>
      </c>
      <c r="BM25" s="234"/>
      <c r="BO25" s="235"/>
      <c r="BQ25" s="236"/>
      <c r="BR25" s="236"/>
      <c r="BS25" s="237"/>
      <c r="BT25" s="236"/>
    </row>
    <row r="26" spans="2:72" ht="52.5" hidden="1" customHeight="1">
      <c r="B26" s="227">
        <v>13</v>
      </c>
      <c r="C26" s="227" t="s">
        <v>512</v>
      </c>
      <c r="D26" s="375" t="s">
        <v>513</v>
      </c>
      <c r="E26" s="229"/>
      <c r="F26" s="229"/>
      <c r="G26" s="229"/>
      <c r="H26" s="229"/>
      <c r="I26" s="229"/>
      <c r="J26" s="352"/>
      <c r="K26" s="357"/>
      <c r="L26" s="357"/>
      <c r="M26" s="357"/>
      <c r="N26" s="357"/>
      <c r="O26" s="357"/>
      <c r="P26" s="357"/>
      <c r="Q26" s="357"/>
      <c r="R26" s="357"/>
      <c r="S26" s="357"/>
      <c r="T26" s="357"/>
      <c r="U26" s="357"/>
      <c r="V26" s="357"/>
      <c r="W26" s="357"/>
      <c r="X26" s="357"/>
      <c r="Y26" s="357"/>
      <c r="Z26" s="357"/>
      <c r="AA26" s="357"/>
      <c r="AB26" s="357"/>
      <c r="AC26" s="357"/>
      <c r="AD26" s="357"/>
      <c r="AE26" s="357"/>
      <c r="AF26" s="357"/>
      <c r="AG26" s="357"/>
      <c r="AH26" s="357"/>
      <c r="AI26" s="357"/>
      <c r="AJ26" s="357"/>
      <c r="AK26" s="357"/>
      <c r="AL26" s="357"/>
      <c r="AM26" s="357"/>
      <c r="AN26" s="357"/>
      <c r="AO26" s="357"/>
      <c r="AP26" s="357"/>
      <c r="AQ26" s="357"/>
      <c r="AR26" s="357"/>
      <c r="AS26" s="357"/>
      <c r="AT26" s="358"/>
      <c r="AU26" s="357"/>
      <c r="AV26" s="357"/>
      <c r="AW26" s="357"/>
      <c r="AX26" s="357"/>
      <c r="AY26" s="357"/>
      <c r="AZ26" s="357"/>
      <c r="BA26" s="357"/>
      <c r="BB26" s="357"/>
      <c r="BC26" s="357"/>
      <c r="BD26" s="357"/>
      <c r="BE26" s="357"/>
      <c r="BF26" s="357"/>
      <c r="BG26" s="357"/>
      <c r="BH26" s="357"/>
      <c r="BI26" s="357"/>
      <c r="BJ26" s="357"/>
      <c r="BK26" s="356">
        <f>SUM(AL26:BI26)</f>
        <v>0</v>
      </c>
      <c r="BL26" s="233">
        <f t="shared" si="0"/>
        <v>0</v>
      </c>
      <c r="BM26" s="234"/>
      <c r="BO26" s="235"/>
      <c r="BQ26" s="236"/>
      <c r="BR26" s="236"/>
      <c r="BS26" s="237"/>
      <c r="BT26" s="236"/>
    </row>
    <row r="27" spans="2:72" s="279" customFormat="1" ht="48" hidden="1" customHeight="1">
      <c r="B27" s="227">
        <v>2</v>
      </c>
      <c r="C27" s="227" t="s">
        <v>514</v>
      </c>
      <c r="D27" s="241" t="s">
        <v>515</v>
      </c>
      <c r="E27" s="227"/>
      <c r="F27" s="227"/>
      <c r="G27" s="227"/>
      <c r="H27" s="227"/>
      <c r="I27" s="227"/>
      <c r="J27" s="354"/>
      <c r="K27" s="358"/>
      <c r="L27" s="358"/>
      <c r="M27" s="358"/>
      <c r="N27" s="358"/>
      <c r="O27" s="358"/>
      <c r="P27" s="358"/>
      <c r="Q27" s="358"/>
      <c r="R27" s="358"/>
      <c r="S27" s="358"/>
      <c r="T27" s="358"/>
      <c r="U27" s="358"/>
      <c r="V27" s="358"/>
      <c r="W27" s="358"/>
      <c r="X27" s="358"/>
      <c r="Y27" s="358"/>
      <c r="Z27" s="358"/>
      <c r="AA27" s="358"/>
      <c r="AB27" s="358"/>
      <c r="AC27" s="358"/>
      <c r="AD27" s="358"/>
      <c r="AE27" s="358"/>
      <c r="AF27" s="358"/>
      <c r="AG27" s="358"/>
      <c r="AH27" s="358"/>
      <c r="AI27" s="358"/>
      <c r="AJ27" s="358"/>
      <c r="AK27" s="358"/>
      <c r="AL27" s="358"/>
      <c r="AM27" s="358"/>
      <c r="AN27" s="358"/>
      <c r="AO27" s="358"/>
      <c r="AP27" s="358"/>
      <c r="AQ27" s="358"/>
      <c r="AR27" s="358"/>
      <c r="AS27" s="358"/>
      <c r="AT27" s="358"/>
      <c r="AU27" s="358"/>
      <c r="AV27" s="358"/>
      <c r="AW27" s="358"/>
      <c r="AX27" s="358"/>
      <c r="AY27" s="358"/>
      <c r="AZ27" s="358"/>
      <c r="BA27" s="358"/>
      <c r="BB27" s="358"/>
      <c r="BC27" s="358"/>
      <c r="BD27" s="358"/>
      <c r="BE27" s="358"/>
      <c r="BF27" s="358"/>
      <c r="BG27" s="358"/>
      <c r="BH27" s="358"/>
      <c r="BI27" s="358"/>
      <c r="BJ27" s="358"/>
      <c r="BK27" s="359">
        <f>AT27+BJ27</f>
        <v>0</v>
      </c>
      <c r="BL27" s="364">
        <f t="shared" si="0"/>
        <v>0</v>
      </c>
      <c r="BM27" s="365"/>
      <c r="BO27" s="366"/>
      <c r="BQ27" s="367"/>
      <c r="BR27" s="367"/>
      <c r="BS27" s="368"/>
      <c r="BT27" s="367"/>
    </row>
    <row r="28" spans="2:72" ht="55.5" hidden="1" customHeight="1">
      <c r="B28" s="227">
        <v>1</v>
      </c>
      <c r="C28" s="227" t="s">
        <v>516</v>
      </c>
      <c r="D28" s="241" t="s">
        <v>517</v>
      </c>
      <c r="E28" s="229"/>
      <c r="F28" s="229"/>
      <c r="G28" s="229"/>
      <c r="H28" s="229"/>
      <c r="I28" s="229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7"/>
      <c r="AD28" s="357"/>
      <c r="AE28" s="357"/>
      <c r="AF28" s="357"/>
      <c r="AG28" s="357"/>
      <c r="AH28" s="357"/>
      <c r="AI28" s="357"/>
      <c r="AJ28" s="357"/>
      <c r="AK28" s="357"/>
      <c r="AL28" s="357"/>
      <c r="AM28" s="357"/>
      <c r="AN28" s="357"/>
      <c r="AO28" s="357"/>
      <c r="AP28" s="357"/>
      <c r="AQ28" s="357"/>
      <c r="AR28" s="357"/>
      <c r="AS28" s="357"/>
      <c r="AT28" s="358"/>
      <c r="AU28" s="357"/>
      <c r="AV28" s="357"/>
      <c r="AW28" s="357"/>
      <c r="AX28" s="357"/>
      <c r="AY28" s="357"/>
      <c r="AZ28" s="357"/>
      <c r="BA28" s="357"/>
      <c r="BB28" s="357"/>
      <c r="BC28" s="357"/>
      <c r="BD28" s="357"/>
      <c r="BE28" s="357"/>
      <c r="BF28" s="357"/>
      <c r="BG28" s="357"/>
      <c r="BH28" s="357"/>
      <c r="BI28" s="357"/>
      <c r="BJ28" s="357"/>
      <c r="BK28" s="359">
        <f t="shared" ref="BK28:BK86" si="1">AT28+BJ28</f>
        <v>0</v>
      </c>
      <c r="BL28" s="233">
        <f t="shared" si="0"/>
        <v>0</v>
      </c>
      <c r="BM28" s="234"/>
      <c r="BO28" s="235"/>
      <c r="BQ28" s="236"/>
      <c r="BR28" s="236"/>
      <c r="BS28" s="237"/>
      <c r="BT28" s="236"/>
    </row>
    <row r="29" spans="2:72" ht="36" hidden="1" customHeight="1">
      <c r="B29" s="227">
        <v>16</v>
      </c>
      <c r="C29" s="227" t="s">
        <v>518</v>
      </c>
      <c r="D29" s="241" t="s">
        <v>519</v>
      </c>
      <c r="E29" s="229"/>
      <c r="F29" s="229"/>
      <c r="G29" s="229"/>
      <c r="H29" s="229"/>
      <c r="I29" s="229"/>
      <c r="J29" s="352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7"/>
      <c r="AD29" s="357"/>
      <c r="AE29" s="357"/>
      <c r="AF29" s="357"/>
      <c r="AG29" s="357"/>
      <c r="AH29" s="357"/>
      <c r="AI29" s="357"/>
      <c r="AJ29" s="357"/>
      <c r="AK29" s="357"/>
      <c r="AL29" s="357"/>
      <c r="AM29" s="357"/>
      <c r="AN29" s="357"/>
      <c r="AO29" s="357"/>
      <c r="AP29" s="357"/>
      <c r="AQ29" s="357"/>
      <c r="AR29" s="357"/>
      <c r="AS29" s="357"/>
      <c r="AT29" s="358"/>
      <c r="AU29" s="357"/>
      <c r="AV29" s="357"/>
      <c r="AW29" s="357"/>
      <c r="AX29" s="357"/>
      <c r="AY29" s="357"/>
      <c r="AZ29" s="357"/>
      <c r="BA29" s="357"/>
      <c r="BB29" s="357"/>
      <c r="BC29" s="357"/>
      <c r="BD29" s="357"/>
      <c r="BE29" s="357"/>
      <c r="BF29" s="357"/>
      <c r="BG29" s="357"/>
      <c r="BH29" s="357"/>
      <c r="BI29" s="357"/>
      <c r="BJ29" s="357"/>
      <c r="BK29" s="359">
        <f t="shared" si="1"/>
        <v>0</v>
      </c>
      <c r="BL29" s="233">
        <f t="shared" si="0"/>
        <v>0</v>
      </c>
      <c r="BM29" s="234"/>
      <c r="BO29" s="235"/>
      <c r="BQ29" s="236"/>
      <c r="BR29" s="236"/>
      <c r="BS29" s="237"/>
      <c r="BT29" s="236"/>
    </row>
    <row r="30" spans="2:72" ht="57" hidden="1" customHeight="1">
      <c r="B30" s="227">
        <v>17</v>
      </c>
      <c r="C30" s="227" t="s">
        <v>520</v>
      </c>
      <c r="D30" s="379" t="s">
        <v>521</v>
      </c>
      <c r="E30" s="238"/>
      <c r="F30" s="238"/>
      <c r="G30" s="238"/>
      <c r="H30" s="238"/>
      <c r="I30" s="238"/>
      <c r="J30" s="352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  <c r="AA30" s="357"/>
      <c r="AB30" s="357"/>
      <c r="AC30" s="357"/>
      <c r="AD30" s="357"/>
      <c r="AE30" s="357"/>
      <c r="AF30" s="357"/>
      <c r="AG30" s="357"/>
      <c r="AH30" s="357"/>
      <c r="AI30" s="357"/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8"/>
      <c r="AU30" s="357"/>
      <c r="AV30" s="357"/>
      <c r="AW30" s="357"/>
      <c r="AX30" s="357"/>
      <c r="AY30" s="357"/>
      <c r="AZ30" s="357"/>
      <c r="BA30" s="357"/>
      <c r="BB30" s="357"/>
      <c r="BC30" s="357"/>
      <c r="BD30" s="357"/>
      <c r="BE30" s="357"/>
      <c r="BF30" s="357"/>
      <c r="BG30" s="357"/>
      <c r="BH30" s="357"/>
      <c r="BI30" s="357"/>
      <c r="BJ30" s="357"/>
      <c r="BK30" s="359">
        <f t="shared" si="1"/>
        <v>0</v>
      </c>
      <c r="BL30" s="233">
        <f t="shared" si="0"/>
        <v>0</v>
      </c>
      <c r="BM30" s="234"/>
      <c r="BO30" s="235"/>
      <c r="BQ30" s="236"/>
      <c r="BR30" s="236"/>
      <c r="BS30" s="237"/>
      <c r="BT30" s="236"/>
    </row>
    <row r="31" spans="2:72" ht="52.5" hidden="1" customHeight="1">
      <c r="B31" s="227">
        <v>2</v>
      </c>
      <c r="C31" s="227" t="s">
        <v>522</v>
      </c>
      <c r="D31" s="241" t="s">
        <v>523</v>
      </c>
      <c r="E31" s="229"/>
      <c r="F31" s="229"/>
      <c r="G31" s="229"/>
      <c r="H31" s="229"/>
      <c r="I31" s="229"/>
      <c r="J31" s="352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7"/>
      <c r="AD31" s="357"/>
      <c r="AE31" s="357"/>
      <c r="AF31" s="357"/>
      <c r="AG31" s="357"/>
      <c r="AH31" s="357"/>
      <c r="AI31" s="357"/>
      <c r="AJ31" s="357"/>
      <c r="AK31" s="357"/>
      <c r="AL31" s="357"/>
      <c r="AM31" s="357"/>
      <c r="AN31" s="357"/>
      <c r="AO31" s="357"/>
      <c r="AP31" s="357"/>
      <c r="AQ31" s="357"/>
      <c r="AR31" s="357"/>
      <c r="AS31" s="357"/>
      <c r="AT31" s="358"/>
      <c r="AU31" s="357"/>
      <c r="AV31" s="357"/>
      <c r="AW31" s="357"/>
      <c r="AX31" s="357"/>
      <c r="AY31" s="357"/>
      <c r="AZ31" s="357"/>
      <c r="BA31" s="357"/>
      <c r="BB31" s="357"/>
      <c r="BC31" s="357"/>
      <c r="BD31" s="357"/>
      <c r="BE31" s="357"/>
      <c r="BF31" s="357"/>
      <c r="BG31" s="357"/>
      <c r="BH31" s="357"/>
      <c r="BI31" s="357"/>
      <c r="BJ31" s="357"/>
      <c r="BK31" s="359">
        <f t="shared" si="1"/>
        <v>0</v>
      </c>
      <c r="BL31" s="341">
        <f t="shared" si="0"/>
        <v>0</v>
      </c>
      <c r="BM31" s="234"/>
      <c r="BO31" s="235"/>
      <c r="BQ31" s="236"/>
      <c r="BR31" s="236"/>
      <c r="BS31" s="237"/>
      <c r="BT31" s="236"/>
    </row>
    <row r="32" spans="2:72" ht="61.5" hidden="1" customHeight="1">
      <c r="B32" s="227">
        <v>3</v>
      </c>
      <c r="C32" s="227" t="s">
        <v>524</v>
      </c>
      <c r="D32" s="241" t="s">
        <v>525</v>
      </c>
      <c r="E32" s="229"/>
      <c r="F32" s="229"/>
      <c r="G32" s="229"/>
      <c r="H32" s="229"/>
      <c r="I32" s="229"/>
      <c r="J32" s="352"/>
      <c r="K32" s="357"/>
      <c r="L32" s="357"/>
      <c r="M32" s="357"/>
      <c r="N32" s="357"/>
      <c r="O32" s="357"/>
      <c r="P32" s="357"/>
      <c r="Q32" s="357"/>
      <c r="R32" s="357"/>
      <c r="S32" s="357"/>
      <c r="T32" s="357"/>
      <c r="U32" s="357"/>
      <c r="V32" s="357"/>
      <c r="W32" s="357"/>
      <c r="X32" s="357"/>
      <c r="Y32" s="357"/>
      <c r="Z32" s="357"/>
      <c r="AA32" s="357"/>
      <c r="AB32" s="357"/>
      <c r="AC32" s="357"/>
      <c r="AD32" s="357"/>
      <c r="AE32" s="357"/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8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  <c r="BI32" s="357"/>
      <c r="BJ32" s="357"/>
      <c r="BK32" s="359">
        <f t="shared" si="1"/>
        <v>0</v>
      </c>
      <c r="BL32" s="341">
        <f t="shared" si="0"/>
        <v>0</v>
      </c>
      <c r="BM32" s="234"/>
      <c r="BO32" s="235"/>
      <c r="BQ32" s="236"/>
      <c r="BR32" s="236"/>
      <c r="BS32" s="237"/>
      <c r="BT32" s="236"/>
    </row>
    <row r="33" spans="2:72" ht="45" hidden="1" customHeight="1">
      <c r="B33" s="227">
        <v>3</v>
      </c>
      <c r="C33" s="227" t="s">
        <v>526</v>
      </c>
      <c r="D33" s="241" t="s">
        <v>527</v>
      </c>
      <c r="E33" s="229"/>
      <c r="F33" s="229"/>
      <c r="G33" s="229"/>
      <c r="H33" s="229"/>
      <c r="I33" s="229"/>
      <c r="J33" s="352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7"/>
      <c r="AC33" s="357"/>
      <c r="AD33" s="357"/>
      <c r="AE33" s="357"/>
      <c r="AF33" s="357"/>
      <c r="AG33" s="357"/>
      <c r="AH33" s="357"/>
      <c r="AI33" s="357"/>
      <c r="AJ33" s="357"/>
      <c r="AK33" s="357"/>
      <c r="AL33" s="357"/>
      <c r="AM33" s="357"/>
      <c r="AN33" s="357"/>
      <c r="AO33" s="357"/>
      <c r="AP33" s="357"/>
      <c r="AQ33" s="357"/>
      <c r="AR33" s="357"/>
      <c r="AS33" s="357"/>
      <c r="AT33" s="358"/>
      <c r="AU33" s="357"/>
      <c r="AV33" s="357"/>
      <c r="AW33" s="357"/>
      <c r="AX33" s="357"/>
      <c r="AY33" s="357"/>
      <c r="AZ33" s="357"/>
      <c r="BA33" s="357"/>
      <c r="BB33" s="357"/>
      <c r="BC33" s="357"/>
      <c r="BD33" s="357"/>
      <c r="BE33" s="357"/>
      <c r="BF33" s="357"/>
      <c r="BG33" s="357"/>
      <c r="BH33" s="357"/>
      <c r="BI33" s="357"/>
      <c r="BJ33" s="357"/>
      <c r="BK33" s="359">
        <f t="shared" si="1"/>
        <v>0</v>
      </c>
      <c r="BL33" s="233">
        <f t="shared" si="0"/>
        <v>0</v>
      </c>
      <c r="BM33" s="234"/>
      <c r="BO33" s="235"/>
      <c r="BQ33" s="236"/>
      <c r="BR33" s="236"/>
      <c r="BS33" s="237"/>
      <c r="BT33" s="236"/>
    </row>
    <row r="34" spans="2:72" ht="82.5" hidden="1" customHeight="1">
      <c r="B34" s="227">
        <v>1</v>
      </c>
      <c r="C34" s="227" t="s">
        <v>528</v>
      </c>
      <c r="D34" s="241" t="s">
        <v>529</v>
      </c>
      <c r="E34" s="229"/>
      <c r="F34" s="229"/>
      <c r="G34" s="229"/>
      <c r="H34" s="229"/>
      <c r="I34" s="229"/>
      <c r="J34" s="352"/>
      <c r="K34" s="356"/>
      <c r="L34" s="356"/>
      <c r="M34" s="356"/>
      <c r="N34" s="356"/>
      <c r="O34" s="356"/>
      <c r="P34" s="356"/>
      <c r="Q34" s="356"/>
      <c r="R34" s="356"/>
      <c r="S34" s="357"/>
      <c r="T34" s="357"/>
      <c r="U34" s="356"/>
      <c r="V34" s="356"/>
      <c r="W34" s="356"/>
      <c r="X34" s="356"/>
      <c r="Y34" s="356"/>
      <c r="Z34" s="356"/>
      <c r="AA34" s="356"/>
      <c r="AB34" s="356"/>
      <c r="AC34" s="356"/>
      <c r="AD34" s="356"/>
      <c r="AE34" s="356"/>
      <c r="AF34" s="356"/>
      <c r="AG34" s="356"/>
      <c r="AH34" s="356"/>
      <c r="AI34" s="356"/>
      <c r="AJ34" s="356"/>
      <c r="AK34" s="356"/>
      <c r="AL34" s="356"/>
      <c r="AM34" s="356"/>
      <c r="AN34" s="356"/>
      <c r="AO34" s="356"/>
      <c r="AP34" s="356"/>
      <c r="AQ34" s="356"/>
      <c r="AR34" s="356"/>
      <c r="AS34" s="356"/>
      <c r="AT34" s="352"/>
      <c r="AU34" s="356"/>
      <c r="AV34" s="356"/>
      <c r="AW34" s="356"/>
      <c r="AX34" s="356"/>
      <c r="AY34" s="356"/>
      <c r="AZ34" s="356"/>
      <c r="BA34" s="356"/>
      <c r="BB34" s="356"/>
      <c r="BC34" s="356"/>
      <c r="BD34" s="356"/>
      <c r="BE34" s="356"/>
      <c r="BF34" s="356"/>
      <c r="BG34" s="356"/>
      <c r="BH34" s="356"/>
      <c r="BI34" s="356"/>
      <c r="BJ34" s="356"/>
      <c r="BK34" s="359">
        <f t="shared" si="1"/>
        <v>0</v>
      </c>
      <c r="BL34" s="233">
        <f t="shared" si="0"/>
        <v>0</v>
      </c>
      <c r="BM34" s="234"/>
      <c r="BO34" s="235"/>
      <c r="BQ34" s="236"/>
      <c r="BR34" s="236"/>
      <c r="BS34" s="237"/>
      <c r="BT34" s="236"/>
    </row>
    <row r="35" spans="2:72" ht="72" hidden="1" customHeight="1">
      <c r="B35" s="227">
        <v>22</v>
      </c>
      <c r="C35" s="227">
        <v>13536000000</v>
      </c>
      <c r="D35" s="241" t="s">
        <v>530</v>
      </c>
      <c r="E35" s="229"/>
      <c r="F35" s="229"/>
      <c r="G35" s="229"/>
      <c r="H35" s="229"/>
      <c r="I35" s="229"/>
      <c r="J35" s="352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0"/>
      <c r="V35" s="360"/>
      <c r="W35" s="356"/>
      <c r="X35" s="356"/>
      <c r="Y35" s="356"/>
      <c r="Z35" s="356"/>
      <c r="AA35" s="356"/>
      <c r="AB35" s="356"/>
      <c r="AC35" s="356"/>
      <c r="AD35" s="356"/>
      <c r="AE35" s="356"/>
      <c r="AF35" s="356"/>
      <c r="AG35" s="356"/>
      <c r="AH35" s="356"/>
      <c r="AI35" s="356"/>
      <c r="AJ35" s="356"/>
      <c r="AK35" s="356"/>
      <c r="AL35" s="356"/>
      <c r="AM35" s="356"/>
      <c r="AN35" s="356"/>
      <c r="AO35" s="356"/>
      <c r="AP35" s="356"/>
      <c r="AQ35" s="356"/>
      <c r="AR35" s="356"/>
      <c r="AS35" s="356"/>
      <c r="AT35" s="359"/>
      <c r="AU35" s="356"/>
      <c r="AV35" s="356"/>
      <c r="AW35" s="356"/>
      <c r="AX35" s="356"/>
      <c r="AY35" s="356"/>
      <c r="AZ35" s="356"/>
      <c r="BA35" s="356"/>
      <c r="BB35" s="356"/>
      <c r="BC35" s="356"/>
      <c r="BD35" s="356"/>
      <c r="BE35" s="356"/>
      <c r="BF35" s="356"/>
      <c r="BG35" s="356"/>
      <c r="BH35" s="356"/>
      <c r="BI35" s="356"/>
      <c r="BJ35" s="356"/>
      <c r="BK35" s="359">
        <f t="shared" si="1"/>
        <v>0</v>
      </c>
      <c r="BL35" s="233">
        <f t="shared" si="0"/>
        <v>0</v>
      </c>
      <c r="BM35" s="234"/>
      <c r="BO35" s="235"/>
      <c r="BQ35" s="236"/>
      <c r="BR35" s="236"/>
      <c r="BS35" s="237"/>
      <c r="BT35" s="236"/>
    </row>
    <row r="36" spans="2:72" ht="79.5" hidden="1" customHeight="1">
      <c r="B36" s="227">
        <v>23</v>
      </c>
      <c r="C36" s="227">
        <v>13537000000</v>
      </c>
      <c r="D36" s="241" t="s">
        <v>531</v>
      </c>
      <c r="E36" s="229"/>
      <c r="F36" s="229"/>
      <c r="G36" s="229"/>
      <c r="H36" s="229"/>
      <c r="I36" s="229"/>
      <c r="J36" s="352"/>
      <c r="K36" s="360"/>
      <c r="L36" s="360"/>
      <c r="M36" s="360"/>
      <c r="N36" s="360"/>
      <c r="O36" s="360"/>
      <c r="P36" s="360"/>
      <c r="Q36" s="360"/>
      <c r="R36" s="360"/>
      <c r="S36" s="360"/>
      <c r="T36" s="360"/>
      <c r="U36" s="360"/>
      <c r="V36" s="360"/>
      <c r="W36" s="356"/>
      <c r="X36" s="356"/>
      <c r="Y36" s="356"/>
      <c r="Z36" s="356"/>
      <c r="AA36" s="356"/>
      <c r="AB36" s="356"/>
      <c r="AC36" s="356"/>
      <c r="AD36" s="356"/>
      <c r="AE36" s="356"/>
      <c r="AF36" s="356"/>
      <c r="AG36" s="356"/>
      <c r="AH36" s="356"/>
      <c r="AI36" s="356"/>
      <c r="AJ36" s="356"/>
      <c r="AK36" s="356"/>
      <c r="AL36" s="356"/>
      <c r="AM36" s="356"/>
      <c r="AN36" s="356"/>
      <c r="AO36" s="356"/>
      <c r="AP36" s="356"/>
      <c r="AQ36" s="356"/>
      <c r="AR36" s="356"/>
      <c r="AS36" s="356"/>
      <c r="AT36" s="358"/>
      <c r="AU36" s="356"/>
      <c r="AV36" s="356"/>
      <c r="AW36" s="356"/>
      <c r="AX36" s="356"/>
      <c r="AY36" s="356"/>
      <c r="AZ36" s="356"/>
      <c r="BA36" s="356"/>
      <c r="BB36" s="356"/>
      <c r="BC36" s="356"/>
      <c r="BD36" s="356"/>
      <c r="BE36" s="356"/>
      <c r="BF36" s="356"/>
      <c r="BG36" s="356"/>
      <c r="BH36" s="356"/>
      <c r="BI36" s="356"/>
      <c r="BJ36" s="356"/>
      <c r="BK36" s="359">
        <f t="shared" si="1"/>
        <v>0</v>
      </c>
      <c r="BL36" s="233">
        <f t="shared" si="0"/>
        <v>0</v>
      </c>
      <c r="BM36" s="234"/>
      <c r="BO36" s="235"/>
      <c r="BQ36" s="236"/>
      <c r="BR36" s="236"/>
      <c r="BS36" s="237"/>
      <c r="BT36" s="236"/>
    </row>
    <row r="37" spans="2:72" ht="66" hidden="1" customHeight="1">
      <c r="B37" s="227">
        <v>24</v>
      </c>
      <c r="C37" s="227">
        <v>13538000000</v>
      </c>
      <c r="D37" s="241" t="s">
        <v>532</v>
      </c>
      <c r="E37" s="229"/>
      <c r="F37" s="229"/>
      <c r="G37" s="229"/>
      <c r="H37" s="229"/>
      <c r="I37" s="229"/>
      <c r="J37" s="352"/>
      <c r="K37" s="360"/>
      <c r="L37" s="360"/>
      <c r="M37" s="360"/>
      <c r="N37" s="360"/>
      <c r="O37" s="360"/>
      <c r="P37" s="360"/>
      <c r="Q37" s="360"/>
      <c r="R37" s="360"/>
      <c r="S37" s="360"/>
      <c r="T37" s="360"/>
      <c r="U37" s="360"/>
      <c r="V37" s="360"/>
      <c r="W37" s="356"/>
      <c r="X37" s="356"/>
      <c r="Y37" s="356"/>
      <c r="Z37" s="356"/>
      <c r="AA37" s="356"/>
      <c r="AB37" s="356"/>
      <c r="AC37" s="356"/>
      <c r="AD37" s="356"/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9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6"/>
      <c r="BK37" s="359">
        <f t="shared" si="1"/>
        <v>0</v>
      </c>
      <c r="BL37" s="233">
        <f t="shared" si="0"/>
        <v>0</v>
      </c>
      <c r="BM37" s="234"/>
      <c r="BO37" s="235"/>
      <c r="BQ37" s="236"/>
      <c r="BR37" s="236"/>
      <c r="BS37" s="237"/>
      <c r="BT37" s="236"/>
    </row>
    <row r="38" spans="2:72" ht="66" hidden="1" customHeight="1">
      <c r="B38" s="227">
        <v>4</v>
      </c>
      <c r="C38" s="227">
        <v>13539000000</v>
      </c>
      <c r="D38" s="241" t="s">
        <v>533</v>
      </c>
      <c r="E38" s="229"/>
      <c r="F38" s="229"/>
      <c r="G38" s="229"/>
      <c r="H38" s="229"/>
      <c r="I38" s="229"/>
      <c r="J38" s="352"/>
      <c r="K38" s="360"/>
      <c r="L38" s="360"/>
      <c r="M38" s="360"/>
      <c r="N38" s="360"/>
      <c r="O38" s="360"/>
      <c r="P38" s="360"/>
      <c r="Q38" s="360"/>
      <c r="R38" s="360"/>
      <c r="S38" s="360"/>
      <c r="T38" s="360"/>
      <c r="U38" s="360"/>
      <c r="V38" s="360"/>
      <c r="W38" s="356"/>
      <c r="X38" s="356"/>
      <c r="Y38" s="356"/>
      <c r="Z38" s="356"/>
      <c r="AA38" s="356"/>
      <c r="AB38" s="356"/>
      <c r="AC38" s="356"/>
      <c r="AD38" s="356"/>
      <c r="AE38" s="356"/>
      <c r="AF38" s="356"/>
      <c r="AG38" s="356"/>
      <c r="AH38" s="356"/>
      <c r="AI38" s="356"/>
      <c r="AJ38" s="356"/>
      <c r="AK38" s="356"/>
      <c r="AL38" s="356"/>
      <c r="AM38" s="356"/>
      <c r="AN38" s="356"/>
      <c r="AO38" s="356"/>
      <c r="AP38" s="356"/>
      <c r="AQ38" s="356"/>
      <c r="AR38" s="356"/>
      <c r="AS38" s="356"/>
      <c r="AT38" s="359"/>
      <c r="AU38" s="356"/>
      <c r="AV38" s="356"/>
      <c r="AW38" s="356"/>
      <c r="AX38" s="356"/>
      <c r="AY38" s="356"/>
      <c r="AZ38" s="356"/>
      <c r="BA38" s="357"/>
      <c r="BB38" s="356"/>
      <c r="BC38" s="356"/>
      <c r="BD38" s="356"/>
      <c r="BE38" s="356"/>
      <c r="BF38" s="356"/>
      <c r="BG38" s="356"/>
      <c r="BH38" s="356"/>
      <c r="BI38" s="356"/>
      <c r="BJ38" s="356"/>
      <c r="BK38" s="359">
        <f t="shared" si="1"/>
        <v>0</v>
      </c>
      <c r="BL38" s="341">
        <f t="shared" si="0"/>
        <v>0</v>
      </c>
      <c r="BM38" s="234"/>
      <c r="BO38" s="235"/>
      <c r="BQ38" s="236"/>
      <c r="BR38" s="236"/>
      <c r="BS38" s="237"/>
      <c r="BT38" s="236"/>
    </row>
    <row r="39" spans="2:72" ht="58.5" hidden="1" customHeight="1">
      <c r="B39" s="227">
        <v>1</v>
      </c>
      <c r="C39" s="227">
        <v>13540000000</v>
      </c>
      <c r="D39" s="241" t="s">
        <v>178</v>
      </c>
      <c r="E39" s="229"/>
      <c r="F39" s="229"/>
      <c r="G39" s="229"/>
      <c r="H39" s="229"/>
      <c r="I39" s="229"/>
      <c r="J39" s="352"/>
      <c r="K39" s="360"/>
      <c r="L39" s="360"/>
      <c r="M39" s="360"/>
      <c r="N39" s="360"/>
      <c r="O39" s="360"/>
      <c r="P39" s="360"/>
      <c r="Q39" s="360"/>
      <c r="R39" s="360"/>
      <c r="S39" s="360"/>
      <c r="T39" s="360"/>
      <c r="U39" s="360"/>
      <c r="V39" s="360"/>
      <c r="W39" s="356"/>
      <c r="X39" s="356"/>
      <c r="Y39" s="356"/>
      <c r="Z39" s="356"/>
      <c r="AA39" s="356"/>
      <c r="AB39" s="356"/>
      <c r="AC39" s="357"/>
      <c r="AD39" s="356"/>
      <c r="AE39" s="356"/>
      <c r="AF39" s="356"/>
      <c r="AG39" s="356"/>
      <c r="AH39" s="356"/>
      <c r="AI39" s="356"/>
      <c r="AJ39" s="356"/>
      <c r="AK39" s="356"/>
      <c r="AL39" s="356"/>
      <c r="AM39" s="356"/>
      <c r="AN39" s="356"/>
      <c r="AO39" s="356"/>
      <c r="AP39" s="356"/>
      <c r="AQ39" s="356"/>
      <c r="AR39" s="356"/>
      <c r="AS39" s="356"/>
      <c r="AT39" s="359"/>
      <c r="AU39" s="356"/>
      <c r="AV39" s="356"/>
      <c r="AW39" s="356"/>
      <c r="AX39" s="356"/>
      <c r="AY39" s="356"/>
      <c r="AZ39" s="356"/>
      <c r="BA39" s="356"/>
      <c r="BB39" s="356"/>
      <c r="BC39" s="356"/>
      <c r="BD39" s="356"/>
      <c r="BE39" s="356"/>
      <c r="BF39" s="356"/>
      <c r="BG39" s="356"/>
      <c r="BH39" s="357"/>
      <c r="BI39" s="356"/>
      <c r="BJ39" s="356"/>
      <c r="BK39" s="359">
        <f t="shared" si="1"/>
        <v>0</v>
      </c>
      <c r="BL39" s="341"/>
      <c r="BM39" s="234"/>
      <c r="BO39" s="235"/>
      <c r="BQ39" s="236"/>
      <c r="BR39" s="236"/>
      <c r="BS39" s="237"/>
      <c r="BT39" s="236"/>
    </row>
    <row r="40" spans="2:72" ht="60" hidden="1" customHeight="1">
      <c r="B40" s="227">
        <f>+B39+1</f>
        <v>2</v>
      </c>
      <c r="C40" s="227" t="s">
        <v>179</v>
      </c>
      <c r="D40" s="241" t="s">
        <v>148</v>
      </c>
      <c r="E40" s="229"/>
      <c r="F40" s="229"/>
      <c r="G40" s="229"/>
      <c r="H40" s="229"/>
      <c r="I40" s="229"/>
      <c r="J40" s="352"/>
      <c r="K40" s="360"/>
      <c r="L40" s="360"/>
      <c r="M40" s="360"/>
      <c r="N40" s="360"/>
      <c r="O40" s="360"/>
      <c r="P40" s="360"/>
      <c r="Q40" s="360"/>
      <c r="R40" s="360"/>
      <c r="S40" s="360"/>
      <c r="T40" s="360"/>
      <c r="U40" s="360"/>
      <c r="V40" s="360"/>
      <c r="W40" s="356"/>
      <c r="X40" s="356"/>
      <c r="Y40" s="356"/>
      <c r="Z40" s="356"/>
      <c r="AA40" s="356"/>
      <c r="AB40" s="356"/>
      <c r="AC40" s="356"/>
      <c r="AD40" s="356"/>
      <c r="AE40" s="356"/>
      <c r="AF40" s="356"/>
      <c r="AG40" s="356"/>
      <c r="AH40" s="356"/>
      <c r="AI40" s="356"/>
      <c r="AJ40" s="356"/>
      <c r="AK40" s="356"/>
      <c r="AL40" s="356"/>
      <c r="AM40" s="356"/>
      <c r="AN40" s="356"/>
      <c r="AO40" s="356"/>
      <c r="AP40" s="356"/>
      <c r="AQ40" s="356"/>
      <c r="AR40" s="356"/>
      <c r="AS40" s="356"/>
      <c r="AT40" s="359"/>
      <c r="AU40" s="356"/>
      <c r="AV40" s="356"/>
      <c r="AW40" s="356"/>
      <c r="AX40" s="356"/>
      <c r="AY40" s="356"/>
      <c r="AZ40" s="356"/>
      <c r="BA40" s="356"/>
      <c r="BB40" s="356"/>
      <c r="BC40" s="356"/>
      <c r="BD40" s="356"/>
      <c r="BE40" s="356"/>
      <c r="BF40" s="356"/>
      <c r="BG40" s="356"/>
      <c r="BH40" s="356"/>
      <c r="BI40" s="356"/>
      <c r="BJ40" s="356"/>
      <c r="BK40" s="359">
        <f t="shared" si="1"/>
        <v>0</v>
      </c>
      <c r="BL40" s="233">
        <f t="shared" si="0"/>
        <v>0</v>
      </c>
      <c r="BM40" s="234"/>
      <c r="BO40" s="235"/>
      <c r="BQ40" s="236"/>
      <c r="BR40" s="236"/>
      <c r="BS40" s="237"/>
      <c r="BT40" s="236"/>
    </row>
    <row r="41" spans="2:72" ht="51" hidden="1" customHeight="1">
      <c r="B41" s="227">
        <f>+B40+1</f>
        <v>3</v>
      </c>
      <c r="C41" s="227" t="s">
        <v>149</v>
      </c>
      <c r="D41" s="241" t="s">
        <v>150</v>
      </c>
      <c r="E41" s="229"/>
      <c r="F41" s="229"/>
      <c r="G41" s="229"/>
      <c r="H41" s="229"/>
      <c r="I41" s="229"/>
      <c r="J41" s="352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56"/>
      <c r="X41" s="356"/>
      <c r="Y41" s="356"/>
      <c r="Z41" s="356"/>
      <c r="AA41" s="356"/>
      <c r="AB41" s="356"/>
      <c r="AC41" s="356"/>
      <c r="AD41" s="356"/>
      <c r="AE41" s="356"/>
      <c r="AF41" s="356"/>
      <c r="AG41" s="356"/>
      <c r="AH41" s="356"/>
      <c r="AI41" s="356"/>
      <c r="AJ41" s="356"/>
      <c r="AK41" s="356"/>
      <c r="AL41" s="356"/>
      <c r="AM41" s="356"/>
      <c r="AN41" s="356"/>
      <c r="AO41" s="356"/>
      <c r="AP41" s="356"/>
      <c r="AQ41" s="356"/>
      <c r="AR41" s="356"/>
      <c r="AS41" s="356"/>
      <c r="AT41" s="359"/>
      <c r="AU41" s="356"/>
      <c r="AV41" s="356"/>
      <c r="AW41" s="356"/>
      <c r="AX41" s="356"/>
      <c r="AY41" s="356"/>
      <c r="AZ41" s="356"/>
      <c r="BA41" s="356"/>
      <c r="BB41" s="356"/>
      <c r="BC41" s="356"/>
      <c r="BD41" s="356"/>
      <c r="BE41" s="356"/>
      <c r="BF41" s="356"/>
      <c r="BG41" s="356"/>
      <c r="BH41" s="356"/>
      <c r="BI41" s="356"/>
      <c r="BJ41" s="356"/>
      <c r="BK41" s="359">
        <f t="shared" si="1"/>
        <v>0</v>
      </c>
      <c r="BL41" s="233">
        <f t="shared" si="0"/>
        <v>0</v>
      </c>
      <c r="BM41" s="234"/>
      <c r="BO41" s="235"/>
      <c r="BQ41" s="236"/>
      <c r="BR41" s="236"/>
      <c r="BS41" s="237"/>
      <c r="BT41" s="236"/>
    </row>
    <row r="42" spans="2:72" ht="66" hidden="1" customHeight="1">
      <c r="B42" s="227">
        <v>6</v>
      </c>
      <c r="C42" s="227" t="s">
        <v>151</v>
      </c>
      <c r="D42" s="241" t="s">
        <v>152</v>
      </c>
      <c r="E42" s="229"/>
      <c r="F42" s="229"/>
      <c r="G42" s="229"/>
      <c r="H42" s="229"/>
      <c r="I42" s="229"/>
      <c r="J42" s="352"/>
      <c r="K42" s="360"/>
      <c r="L42" s="360"/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56"/>
      <c r="X42" s="356"/>
      <c r="Y42" s="356"/>
      <c r="Z42" s="356"/>
      <c r="AA42" s="356"/>
      <c r="AB42" s="356"/>
      <c r="AC42" s="356"/>
      <c r="AD42" s="356"/>
      <c r="AE42" s="356"/>
      <c r="AF42" s="356"/>
      <c r="AG42" s="356"/>
      <c r="AH42" s="356"/>
      <c r="AI42" s="356"/>
      <c r="AJ42" s="356"/>
      <c r="AK42" s="356"/>
      <c r="AL42" s="356"/>
      <c r="AM42" s="356"/>
      <c r="AN42" s="356"/>
      <c r="AO42" s="356"/>
      <c r="AP42" s="356"/>
      <c r="AQ42" s="356"/>
      <c r="AR42" s="356"/>
      <c r="AS42" s="356"/>
      <c r="AT42" s="359"/>
      <c r="AU42" s="356"/>
      <c r="AV42" s="356"/>
      <c r="AW42" s="356"/>
      <c r="AX42" s="356"/>
      <c r="AY42" s="356"/>
      <c r="AZ42" s="356"/>
      <c r="BA42" s="356"/>
      <c r="BB42" s="356"/>
      <c r="BC42" s="356"/>
      <c r="BD42" s="356"/>
      <c r="BE42" s="356"/>
      <c r="BF42" s="356"/>
      <c r="BG42" s="356"/>
      <c r="BH42" s="356"/>
      <c r="BI42" s="356"/>
      <c r="BJ42" s="356"/>
      <c r="BK42" s="359">
        <f t="shared" si="1"/>
        <v>0</v>
      </c>
      <c r="BL42" s="233">
        <f t="shared" si="0"/>
        <v>0</v>
      </c>
      <c r="BM42" s="234"/>
      <c r="BO42" s="235"/>
      <c r="BQ42" s="236"/>
      <c r="BR42" s="236"/>
      <c r="BS42" s="237"/>
      <c r="BT42" s="236"/>
    </row>
    <row r="43" spans="2:72" s="279" customFormat="1" ht="64.5" hidden="1" customHeight="1">
      <c r="B43" s="227">
        <v>3</v>
      </c>
      <c r="C43" s="227" t="s">
        <v>153</v>
      </c>
      <c r="D43" s="241" t="s">
        <v>292</v>
      </c>
      <c r="E43" s="227"/>
      <c r="F43" s="227"/>
      <c r="G43" s="227"/>
      <c r="H43" s="227"/>
      <c r="I43" s="227"/>
      <c r="J43" s="354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V43" s="360"/>
      <c r="W43" s="359"/>
      <c r="X43" s="359"/>
      <c r="Y43" s="359"/>
      <c r="Z43" s="359"/>
      <c r="AA43" s="359"/>
      <c r="AB43" s="359"/>
      <c r="AC43" s="359"/>
      <c r="AD43" s="359"/>
      <c r="AE43" s="359"/>
      <c r="AF43" s="359"/>
      <c r="AG43" s="359"/>
      <c r="AH43" s="359"/>
      <c r="AI43" s="359"/>
      <c r="AJ43" s="359"/>
      <c r="AK43" s="359"/>
      <c r="AL43" s="359"/>
      <c r="AM43" s="359"/>
      <c r="AN43" s="359"/>
      <c r="AO43" s="359"/>
      <c r="AP43" s="359"/>
      <c r="AQ43" s="359"/>
      <c r="AR43" s="359"/>
      <c r="AS43" s="359"/>
      <c r="AT43" s="358"/>
      <c r="AU43" s="359"/>
      <c r="AV43" s="359"/>
      <c r="AW43" s="359"/>
      <c r="AX43" s="359"/>
      <c r="AY43" s="359"/>
      <c r="AZ43" s="359"/>
      <c r="BA43" s="359"/>
      <c r="BB43" s="359"/>
      <c r="BC43" s="359"/>
      <c r="BD43" s="359"/>
      <c r="BE43" s="359"/>
      <c r="BF43" s="359"/>
      <c r="BG43" s="359"/>
      <c r="BH43" s="359"/>
      <c r="BI43" s="359"/>
      <c r="BJ43" s="359"/>
      <c r="BK43" s="359">
        <f t="shared" si="1"/>
        <v>0</v>
      </c>
      <c r="BL43" s="364">
        <f t="shared" si="0"/>
        <v>0</v>
      </c>
      <c r="BM43" s="365"/>
      <c r="BO43" s="366"/>
      <c r="BQ43" s="367"/>
      <c r="BR43" s="367"/>
      <c r="BS43" s="368"/>
      <c r="BT43" s="367"/>
    </row>
    <row r="44" spans="2:72" ht="64.5" hidden="1" customHeight="1">
      <c r="B44" s="227">
        <v>6</v>
      </c>
      <c r="C44" s="227" t="s">
        <v>293</v>
      </c>
      <c r="D44" s="241" t="s">
        <v>294</v>
      </c>
      <c r="E44" s="229"/>
      <c r="F44" s="229"/>
      <c r="G44" s="229"/>
      <c r="H44" s="229"/>
      <c r="I44" s="229"/>
      <c r="J44" s="352"/>
      <c r="K44" s="360"/>
      <c r="L44" s="360"/>
      <c r="M44" s="360"/>
      <c r="N44" s="360"/>
      <c r="O44" s="360"/>
      <c r="P44" s="360"/>
      <c r="Q44" s="360"/>
      <c r="R44" s="360"/>
      <c r="S44" s="360"/>
      <c r="T44" s="360"/>
      <c r="U44" s="360"/>
      <c r="V44" s="360"/>
      <c r="W44" s="356"/>
      <c r="X44" s="356"/>
      <c r="Y44" s="356"/>
      <c r="Z44" s="356"/>
      <c r="AA44" s="356"/>
      <c r="AB44" s="356"/>
      <c r="AC44" s="356"/>
      <c r="AD44" s="356"/>
      <c r="AE44" s="356"/>
      <c r="AF44" s="356"/>
      <c r="AG44" s="356"/>
      <c r="AH44" s="356"/>
      <c r="AI44" s="356"/>
      <c r="AJ44" s="356"/>
      <c r="AK44" s="356"/>
      <c r="AL44" s="357"/>
      <c r="AM44" s="356"/>
      <c r="AN44" s="356"/>
      <c r="AO44" s="356"/>
      <c r="AP44" s="356"/>
      <c r="AQ44" s="356"/>
      <c r="AR44" s="356"/>
      <c r="AS44" s="356"/>
      <c r="AT44" s="358"/>
      <c r="AU44" s="356"/>
      <c r="AV44" s="356"/>
      <c r="AW44" s="356"/>
      <c r="AX44" s="356"/>
      <c r="AY44" s="356"/>
      <c r="AZ44" s="356"/>
      <c r="BA44" s="356"/>
      <c r="BB44" s="356"/>
      <c r="BC44" s="356"/>
      <c r="BD44" s="356"/>
      <c r="BE44" s="356"/>
      <c r="BF44" s="356"/>
      <c r="BG44" s="356"/>
      <c r="BH44" s="356"/>
      <c r="BI44" s="356"/>
      <c r="BJ44" s="356"/>
      <c r="BK44" s="359">
        <f t="shared" si="1"/>
        <v>0</v>
      </c>
      <c r="BL44" s="233">
        <f t="shared" si="0"/>
        <v>0</v>
      </c>
      <c r="BM44" s="234"/>
      <c r="BO44" s="235"/>
      <c r="BQ44" s="236"/>
      <c r="BR44" s="236"/>
      <c r="BS44" s="237"/>
      <c r="BT44" s="236"/>
    </row>
    <row r="45" spans="2:72" ht="67.5" hidden="1" customHeight="1">
      <c r="B45" s="227">
        <v>4</v>
      </c>
      <c r="C45" s="227" t="s">
        <v>134</v>
      </c>
      <c r="D45" s="241" t="s">
        <v>135</v>
      </c>
      <c r="E45" s="229"/>
      <c r="F45" s="229"/>
      <c r="G45" s="229"/>
      <c r="H45" s="229"/>
      <c r="I45" s="229"/>
      <c r="J45" s="352"/>
      <c r="K45" s="360"/>
      <c r="L45" s="360"/>
      <c r="M45" s="360"/>
      <c r="N45" s="360"/>
      <c r="O45" s="360"/>
      <c r="P45" s="360"/>
      <c r="Q45" s="360"/>
      <c r="R45" s="360"/>
      <c r="S45" s="360"/>
      <c r="T45" s="360"/>
      <c r="U45" s="360"/>
      <c r="V45" s="360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356"/>
      <c r="AQ45" s="356"/>
      <c r="AR45" s="356"/>
      <c r="AS45" s="356"/>
      <c r="AT45" s="358"/>
      <c r="AU45" s="356"/>
      <c r="AV45" s="356"/>
      <c r="AW45" s="356"/>
      <c r="AX45" s="356"/>
      <c r="AY45" s="356"/>
      <c r="AZ45" s="357"/>
      <c r="BA45" s="357"/>
      <c r="BB45" s="356"/>
      <c r="BC45" s="356"/>
      <c r="BD45" s="356"/>
      <c r="BE45" s="356"/>
      <c r="BF45" s="356"/>
      <c r="BG45" s="356"/>
      <c r="BH45" s="356"/>
      <c r="BI45" s="356"/>
      <c r="BJ45" s="356"/>
      <c r="BK45" s="359">
        <f t="shared" si="1"/>
        <v>0</v>
      </c>
      <c r="BL45" s="233">
        <f t="shared" si="0"/>
        <v>0</v>
      </c>
      <c r="BM45" s="234"/>
      <c r="BO45" s="235"/>
      <c r="BQ45" s="236"/>
      <c r="BR45" s="236"/>
      <c r="BS45" s="237"/>
      <c r="BT45" s="236"/>
    </row>
    <row r="46" spans="2:72" ht="51" hidden="1" customHeight="1">
      <c r="B46" s="227">
        <v>4</v>
      </c>
      <c r="C46" s="227" t="s">
        <v>136</v>
      </c>
      <c r="D46" s="241" t="s">
        <v>137</v>
      </c>
      <c r="E46" s="229"/>
      <c r="F46" s="229"/>
      <c r="G46" s="229"/>
      <c r="H46" s="229"/>
      <c r="I46" s="229"/>
      <c r="J46" s="352"/>
      <c r="K46" s="360"/>
      <c r="L46" s="360"/>
      <c r="M46" s="360"/>
      <c r="N46" s="360"/>
      <c r="O46" s="360"/>
      <c r="P46" s="360"/>
      <c r="Q46" s="360"/>
      <c r="R46" s="360"/>
      <c r="S46" s="360"/>
      <c r="T46" s="360"/>
      <c r="U46" s="360"/>
      <c r="V46" s="360"/>
      <c r="W46" s="356"/>
      <c r="X46" s="356"/>
      <c r="Y46" s="356"/>
      <c r="Z46" s="356"/>
      <c r="AA46" s="356"/>
      <c r="AB46" s="356"/>
      <c r="AC46" s="356"/>
      <c r="AD46" s="356"/>
      <c r="AE46" s="356"/>
      <c r="AF46" s="356"/>
      <c r="AG46" s="356"/>
      <c r="AH46" s="356"/>
      <c r="AI46" s="356"/>
      <c r="AJ46" s="356"/>
      <c r="AK46" s="356"/>
      <c r="AL46" s="356"/>
      <c r="AM46" s="356"/>
      <c r="AN46" s="356"/>
      <c r="AO46" s="356"/>
      <c r="AP46" s="356"/>
      <c r="AQ46" s="356"/>
      <c r="AR46" s="356"/>
      <c r="AS46" s="356"/>
      <c r="AT46" s="358"/>
      <c r="AU46" s="356"/>
      <c r="AV46" s="356"/>
      <c r="AW46" s="356"/>
      <c r="AX46" s="356"/>
      <c r="AY46" s="356"/>
      <c r="AZ46" s="356"/>
      <c r="BA46" s="356"/>
      <c r="BB46" s="356"/>
      <c r="BC46" s="356"/>
      <c r="BD46" s="356"/>
      <c r="BE46" s="356"/>
      <c r="BF46" s="356"/>
      <c r="BG46" s="356"/>
      <c r="BH46" s="356"/>
      <c r="BI46" s="356"/>
      <c r="BJ46" s="356"/>
      <c r="BK46" s="359">
        <f>AT46+BJ46</f>
        <v>0</v>
      </c>
      <c r="BL46" s="233">
        <f t="shared" si="0"/>
        <v>0</v>
      </c>
      <c r="BM46" s="234"/>
      <c r="BO46" s="235"/>
      <c r="BQ46" s="236"/>
      <c r="BR46" s="236"/>
      <c r="BS46" s="237"/>
      <c r="BT46" s="236"/>
    </row>
    <row r="47" spans="2:72" ht="58.5" customHeight="1">
      <c r="B47" s="227">
        <v>1</v>
      </c>
      <c r="C47" s="227" t="s">
        <v>138</v>
      </c>
      <c r="D47" s="241" t="s">
        <v>90</v>
      </c>
      <c r="E47" s="229"/>
      <c r="F47" s="229"/>
      <c r="G47" s="229"/>
      <c r="H47" s="229"/>
      <c r="I47" s="229"/>
      <c r="J47" s="352"/>
      <c r="K47" s="360"/>
      <c r="L47" s="360"/>
      <c r="M47" s="360"/>
      <c r="N47" s="360"/>
      <c r="O47" s="360"/>
      <c r="P47" s="360"/>
      <c r="Q47" s="360"/>
      <c r="R47" s="360"/>
      <c r="S47" s="360"/>
      <c r="T47" s="360"/>
      <c r="U47" s="360"/>
      <c r="V47" s="360"/>
      <c r="W47" s="356"/>
      <c r="X47" s="356"/>
      <c r="Y47" s="356"/>
      <c r="Z47" s="356"/>
      <c r="AA47" s="356"/>
      <c r="AB47" s="356"/>
      <c r="AC47" s="356"/>
      <c r="AD47" s="356"/>
      <c r="AE47" s="356"/>
      <c r="AF47" s="356"/>
      <c r="AG47" s="356"/>
      <c r="AH47" s="356"/>
      <c r="AI47" s="356"/>
      <c r="AJ47" s="356"/>
      <c r="AK47" s="356"/>
      <c r="AL47" s="356"/>
      <c r="AM47" s="356"/>
      <c r="AN47" s="356"/>
      <c r="AO47" s="356"/>
      <c r="AP47" s="356"/>
      <c r="AQ47" s="356"/>
      <c r="AR47" s="357">
        <f>500000</f>
        <v>500000</v>
      </c>
      <c r="AS47" s="356"/>
      <c r="AT47" s="359"/>
      <c r="AU47" s="356"/>
      <c r="AV47" s="356"/>
      <c r="AW47" s="356"/>
      <c r="AX47" s="356"/>
      <c r="AY47" s="356"/>
      <c r="AZ47" s="356"/>
      <c r="BA47" s="356"/>
      <c r="BB47" s="356"/>
      <c r="BC47" s="356"/>
      <c r="BD47" s="356"/>
      <c r="BE47" s="356"/>
      <c r="BF47" s="356"/>
      <c r="BG47" s="356"/>
      <c r="BH47" s="356"/>
      <c r="BI47" s="356"/>
      <c r="BJ47" s="356"/>
      <c r="BK47" s="359">
        <f t="shared" si="1"/>
        <v>0</v>
      </c>
      <c r="BL47" s="233">
        <f t="shared" si="0"/>
        <v>500000</v>
      </c>
      <c r="BM47" s="234"/>
      <c r="BO47" s="235"/>
      <c r="BQ47" s="236"/>
      <c r="BR47" s="236"/>
      <c r="BS47" s="237"/>
      <c r="BT47" s="236"/>
    </row>
    <row r="48" spans="2:72" ht="72" hidden="1" customHeight="1">
      <c r="B48" s="227">
        <v>7</v>
      </c>
      <c r="C48" s="227" t="s">
        <v>91</v>
      </c>
      <c r="D48" s="241" t="s">
        <v>180</v>
      </c>
      <c r="E48" s="229"/>
      <c r="F48" s="229"/>
      <c r="G48" s="229"/>
      <c r="H48" s="229"/>
      <c r="I48" s="229"/>
      <c r="J48" s="352"/>
      <c r="K48" s="361"/>
      <c r="L48" s="361"/>
      <c r="M48" s="361"/>
      <c r="N48" s="361"/>
      <c r="O48" s="361"/>
      <c r="P48" s="361"/>
      <c r="Q48" s="361"/>
      <c r="R48" s="361"/>
      <c r="S48" s="361"/>
      <c r="T48" s="361"/>
      <c r="U48" s="361"/>
      <c r="V48" s="361"/>
      <c r="W48" s="356"/>
      <c r="X48" s="356"/>
      <c r="Y48" s="356"/>
      <c r="Z48" s="356"/>
      <c r="AA48" s="356"/>
      <c r="AB48" s="356"/>
      <c r="AC48" s="356"/>
      <c r="AD48" s="356"/>
      <c r="AE48" s="356"/>
      <c r="AF48" s="356"/>
      <c r="AG48" s="356"/>
      <c r="AH48" s="356"/>
      <c r="AI48" s="356"/>
      <c r="AJ48" s="356"/>
      <c r="AK48" s="356"/>
      <c r="AL48" s="357"/>
      <c r="AM48" s="356"/>
      <c r="AN48" s="356"/>
      <c r="AO48" s="356"/>
      <c r="AP48" s="356"/>
      <c r="AQ48" s="356"/>
      <c r="AR48" s="356"/>
      <c r="AS48" s="356"/>
      <c r="AT48" s="359"/>
      <c r="AU48" s="356"/>
      <c r="AV48" s="356"/>
      <c r="AW48" s="356"/>
      <c r="AX48" s="356"/>
      <c r="AY48" s="356"/>
      <c r="AZ48" s="356"/>
      <c r="BA48" s="356"/>
      <c r="BB48" s="356"/>
      <c r="BC48" s="356"/>
      <c r="BD48" s="357"/>
      <c r="BE48" s="356"/>
      <c r="BF48" s="356"/>
      <c r="BG48" s="356"/>
      <c r="BH48" s="356"/>
      <c r="BI48" s="356"/>
      <c r="BJ48" s="356"/>
      <c r="BK48" s="359">
        <f t="shared" si="1"/>
        <v>0</v>
      </c>
      <c r="BL48" s="341">
        <f t="shared" si="0"/>
        <v>0</v>
      </c>
      <c r="BM48" s="234"/>
      <c r="BO48" s="235"/>
      <c r="BQ48" s="236"/>
      <c r="BR48" s="236"/>
      <c r="BS48" s="237"/>
      <c r="BT48" s="236"/>
    </row>
    <row r="49" spans="2:72" ht="70.5" hidden="1" customHeight="1">
      <c r="B49" s="227">
        <v>8</v>
      </c>
      <c r="C49" s="227" t="s">
        <v>181</v>
      </c>
      <c r="D49" s="241" t="s">
        <v>182</v>
      </c>
      <c r="E49" s="229"/>
      <c r="F49" s="229"/>
      <c r="G49" s="229"/>
      <c r="H49" s="229"/>
      <c r="I49" s="229"/>
      <c r="J49" s="352"/>
      <c r="K49" s="361"/>
      <c r="L49" s="361"/>
      <c r="M49" s="361"/>
      <c r="N49" s="361"/>
      <c r="O49" s="361"/>
      <c r="P49" s="361"/>
      <c r="Q49" s="361"/>
      <c r="R49" s="361"/>
      <c r="S49" s="361"/>
      <c r="T49" s="361"/>
      <c r="U49" s="361"/>
      <c r="V49" s="361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6"/>
      <c r="AH49" s="356"/>
      <c r="AI49" s="356"/>
      <c r="AJ49" s="356"/>
      <c r="AK49" s="356"/>
      <c r="AL49" s="357"/>
      <c r="AM49" s="356"/>
      <c r="AN49" s="356"/>
      <c r="AO49" s="356"/>
      <c r="AP49" s="356"/>
      <c r="AQ49" s="356"/>
      <c r="AR49" s="356"/>
      <c r="AS49" s="356"/>
      <c r="AT49" s="359"/>
      <c r="AU49" s="356"/>
      <c r="AV49" s="356"/>
      <c r="AW49" s="356"/>
      <c r="AX49" s="356"/>
      <c r="AY49" s="356"/>
      <c r="AZ49" s="357"/>
      <c r="BA49" s="357"/>
      <c r="BB49" s="356"/>
      <c r="BC49" s="356"/>
      <c r="BD49" s="356"/>
      <c r="BE49" s="356"/>
      <c r="BF49" s="356"/>
      <c r="BG49" s="356"/>
      <c r="BH49" s="356"/>
      <c r="BI49" s="356"/>
      <c r="BJ49" s="356"/>
      <c r="BK49" s="359">
        <f t="shared" si="1"/>
        <v>0</v>
      </c>
      <c r="BL49" s="233">
        <f t="shared" si="0"/>
        <v>0</v>
      </c>
      <c r="BM49" s="234"/>
      <c r="BO49" s="235"/>
      <c r="BQ49" s="236"/>
      <c r="BR49" s="236"/>
      <c r="BS49" s="237"/>
      <c r="BT49" s="236"/>
    </row>
    <row r="50" spans="2:72" ht="60" hidden="1" customHeight="1">
      <c r="B50" s="227">
        <v>2</v>
      </c>
      <c r="C50" s="227" t="s">
        <v>183</v>
      </c>
      <c r="D50" s="241" t="s">
        <v>184</v>
      </c>
      <c r="E50" s="229"/>
      <c r="F50" s="229"/>
      <c r="G50" s="229"/>
      <c r="H50" s="229"/>
      <c r="I50" s="229"/>
      <c r="J50" s="352"/>
      <c r="K50" s="361"/>
      <c r="L50" s="361"/>
      <c r="M50" s="361"/>
      <c r="N50" s="361"/>
      <c r="O50" s="361"/>
      <c r="P50" s="361"/>
      <c r="Q50" s="361"/>
      <c r="R50" s="361"/>
      <c r="S50" s="361"/>
      <c r="T50" s="361"/>
      <c r="U50" s="361"/>
      <c r="V50" s="361"/>
      <c r="W50" s="356"/>
      <c r="X50" s="356"/>
      <c r="Y50" s="356"/>
      <c r="Z50" s="356"/>
      <c r="AA50" s="356"/>
      <c r="AB50" s="356"/>
      <c r="AC50" s="356"/>
      <c r="AD50" s="356"/>
      <c r="AE50" s="356"/>
      <c r="AF50" s="356"/>
      <c r="AG50" s="356"/>
      <c r="AH50" s="356"/>
      <c r="AI50" s="356"/>
      <c r="AJ50" s="356"/>
      <c r="AK50" s="356"/>
      <c r="AL50" s="357"/>
      <c r="AM50" s="356"/>
      <c r="AN50" s="356"/>
      <c r="AO50" s="356"/>
      <c r="AP50" s="356"/>
      <c r="AQ50" s="357"/>
      <c r="AR50" s="356"/>
      <c r="AS50" s="356"/>
      <c r="AT50" s="359"/>
      <c r="AU50" s="356"/>
      <c r="AV50" s="356"/>
      <c r="AW50" s="356"/>
      <c r="AX50" s="356"/>
      <c r="AY50" s="356"/>
      <c r="AZ50" s="356"/>
      <c r="BA50" s="356"/>
      <c r="BB50" s="356"/>
      <c r="BC50" s="356"/>
      <c r="BD50" s="356"/>
      <c r="BE50" s="356"/>
      <c r="BF50" s="356"/>
      <c r="BG50" s="356"/>
      <c r="BH50" s="356"/>
      <c r="BI50" s="356"/>
      <c r="BJ50" s="356"/>
      <c r="BK50" s="359">
        <f t="shared" si="1"/>
        <v>0</v>
      </c>
      <c r="BL50" s="233">
        <f t="shared" si="0"/>
        <v>0</v>
      </c>
      <c r="BM50" s="234"/>
      <c r="BO50" s="235"/>
      <c r="BQ50" s="236"/>
      <c r="BR50" s="236"/>
      <c r="BS50" s="237"/>
      <c r="BT50" s="236"/>
    </row>
    <row r="51" spans="2:72" ht="55.5" hidden="1" customHeight="1">
      <c r="B51" s="227">
        <v>12</v>
      </c>
      <c r="C51" s="227" t="s">
        <v>185</v>
      </c>
      <c r="D51" s="241" t="s">
        <v>388</v>
      </c>
      <c r="E51" s="229"/>
      <c r="F51" s="229"/>
      <c r="G51" s="229"/>
      <c r="H51" s="229"/>
      <c r="I51" s="229"/>
      <c r="J51" s="352"/>
      <c r="K51" s="361"/>
      <c r="L51" s="361"/>
      <c r="M51" s="361"/>
      <c r="N51" s="361"/>
      <c r="O51" s="361"/>
      <c r="P51" s="361"/>
      <c r="Q51" s="361"/>
      <c r="R51" s="361"/>
      <c r="S51" s="361"/>
      <c r="T51" s="361"/>
      <c r="U51" s="361"/>
      <c r="V51" s="361"/>
      <c r="W51" s="356"/>
      <c r="X51" s="356"/>
      <c r="Y51" s="356"/>
      <c r="Z51" s="356"/>
      <c r="AA51" s="356"/>
      <c r="AB51" s="356"/>
      <c r="AC51" s="356"/>
      <c r="AD51" s="356"/>
      <c r="AE51" s="356"/>
      <c r="AF51" s="356"/>
      <c r="AG51" s="356"/>
      <c r="AH51" s="356"/>
      <c r="AI51" s="356"/>
      <c r="AJ51" s="356"/>
      <c r="AK51" s="356"/>
      <c r="AL51" s="356"/>
      <c r="AM51" s="356"/>
      <c r="AN51" s="356"/>
      <c r="AO51" s="356"/>
      <c r="AP51" s="356"/>
      <c r="AQ51" s="356"/>
      <c r="AR51" s="356"/>
      <c r="AS51" s="356"/>
      <c r="AT51" s="358"/>
      <c r="AU51" s="356"/>
      <c r="AV51" s="356"/>
      <c r="AW51" s="356"/>
      <c r="AX51" s="356"/>
      <c r="AY51" s="356"/>
      <c r="AZ51" s="356"/>
      <c r="BA51" s="356"/>
      <c r="BB51" s="356"/>
      <c r="BC51" s="356"/>
      <c r="BD51" s="356"/>
      <c r="BE51" s="356"/>
      <c r="BF51" s="356"/>
      <c r="BG51" s="356"/>
      <c r="BH51" s="356"/>
      <c r="BI51" s="356"/>
      <c r="BJ51" s="356"/>
      <c r="BK51" s="359">
        <f t="shared" si="1"/>
        <v>0</v>
      </c>
      <c r="BL51" s="233">
        <f t="shared" si="0"/>
        <v>0</v>
      </c>
      <c r="BM51" s="234"/>
      <c r="BO51" s="235"/>
      <c r="BQ51" s="236"/>
      <c r="BR51" s="236"/>
      <c r="BS51" s="237"/>
      <c r="BT51" s="236"/>
    </row>
    <row r="52" spans="2:72" ht="75" hidden="1" customHeight="1">
      <c r="B52" s="227">
        <v>13</v>
      </c>
      <c r="C52" s="227" t="s">
        <v>389</v>
      </c>
      <c r="D52" s="241" t="s">
        <v>390</v>
      </c>
      <c r="E52" s="229"/>
      <c r="F52" s="229"/>
      <c r="G52" s="229"/>
      <c r="H52" s="229"/>
      <c r="I52" s="229"/>
      <c r="J52" s="352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6"/>
      <c r="AH52" s="356"/>
      <c r="AI52" s="356"/>
      <c r="AJ52" s="356"/>
      <c r="AK52" s="356"/>
      <c r="AL52" s="356"/>
      <c r="AM52" s="356"/>
      <c r="AN52" s="356"/>
      <c r="AO52" s="356"/>
      <c r="AP52" s="356"/>
      <c r="AQ52" s="356"/>
      <c r="AR52" s="356"/>
      <c r="AS52" s="356"/>
      <c r="AT52" s="359"/>
      <c r="AU52" s="356"/>
      <c r="AV52" s="356"/>
      <c r="AW52" s="356"/>
      <c r="AX52" s="356"/>
      <c r="AY52" s="356"/>
      <c r="AZ52" s="357"/>
      <c r="BA52" s="357"/>
      <c r="BB52" s="356"/>
      <c r="BC52" s="356"/>
      <c r="BD52" s="356"/>
      <c r="BE52" s="356"/>
      <c r="BF52" s="356"/>
      <c r="BG52" s="356"/>
      <c r="BH52" s="356"/>
      <c r="BI52" s="356"/>
      <c r="BJ52" s="356"/>
      <c r="BK52" s="359">
        <f t="shared" si="1"/>
        <v>0</v>
      </c>
      <c r="BL52" s="233">
        <f t="shared" si="0"/>
        <v>0</v>
      </c>
      <c r="BM52" s="234"/>
      <c r="BO52" s="235"/>
      <c r="BQ52" s="236"/>
      <c r="BR52" s="236"/>
      <c r="BS52" s="237"/>
      <c r="BT52" s="236"/>
    </row>
    <row r="53" spans="2:72" ht="67.5" hidden="1" customHeight="1">
      <c r="B53" s="227">
        <v>2</v>
      </c>
      <c r="C53" s="227" t="s">
        <v>391</v>
      </c>
      <c r="D53" s="241" t="s">
        <v>392</v>
      </c>
      <c r="E53" s="229"/>
      <c r="F53" s="229"/>
      <c r="G53" s="229"/>
      <c r="H53" s="329"/>
      <c r="I53" s="229"/>
      <c r="J53" s="352"/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56"/>
      <c r="AH53" s="356"/>
      <c r="AI53" s="356"/>
      <c r="AJ53" s="356"/>
      <c r="AK53" s="356"/>
      <c r="AL53" s="356"/>
      <c r="AM53" s="356"/>
      <c r="AN53" s="356"/>
      <c r="AO53" s="356"/>
      <c r="AP53" s="356"/>
      <c r="AQ53" s="356"/>
      <c r="AR53" s="356"/>
      <c r="AS53" s="356"/>
      <c r="AT53" s="359"/>
      <c r="AU53" s="356"/>
      <c r="AV53" s="356"/>
      <c r="AW53" s="356"/>
      <c r="AX53" s="356"/>
      <c r="AY53" s="356"/>
      <c r="AZ53" s="356"/>
      <c r="BA53" s="356"/>
      <c r="BB53" s="356"/>
      <c r="BC53" s="356"/>
      <c r="BD53" s="356"/>
      <c r="BE53" s="356"/>
      <c r="BF53" s="356"/>
      <c r="BG53" s="356"/>
      <c r="BH53" s="356"/>
      <c r="BI53" s="356"/>
      <c r="BJ53" s="356"/>
      <c r="BK53" s="359">
        <f t="shared" si="1"/>
        <v>0</v>
      </c>
      <c r="BL53" s="233"/>
      <c r="BM53" s="234"/>
      <c r="BO53" s="235"/>
      <c r="BQ53" s="236"/>
      <c r="BR53" s="236"/>
      <c r="BS53" s="237"/>
      <c r="BT53" s="236"/>
    </row>
    <row r="54" spans="2:72" ht="72" hidden="1" customHeight="1">
      <c r="B54" s="227">
        <f>+B53+1</f>
        <v>3</v>
      </c>
      <c r="C54" s="227" t="s">
        <v>393</v>
      </c>
      <c r="D54" s="241" t="s">
        <v>394</v>
      </c>
      <c r="E54" s="229"/>
      <c r="F54" s="229"/>
      <c r="G54" s="229"/>
      <c r="H54" s="229"/>
      <c r="I54" s="229"/>
      <c r="J54" s="352"/>
      <c r="K54" s="361"/>
      <c r="L54" s="361"/>
      <c r="M54" s="361"/>
      <c r="N54" s="361"/>
      <c r="O54" s="361"/>
      <c r="P54" s="361"/>
      <c r="Q54" s="361"/>
      <c r="R54" s="361"/>
      <c r="S54" s="361"/>
      <c r="T54" s="361"/>
      <c r="U54" s="361"/>
      <c r="V54" s="361"/>
      <c r="W54" s="356"/>
      <c r="X54" s="356"/>
      <c r="Y54" s="356"/>
      <c r="Z54" s="356"/>
      <c r="AA54" s="356"/>
      <c r="AB54" s="356"/>
      <c r="AC54" s="356"/>
      <c r="AD54" s="356"/>
      <c r="AE54" s="356"/>
      <c r="AF54" s="356"/>
      <c r="AG54" s="356"/>
      <c r="AH54" s="356"/>
      <c r="AI54" s="356"/>
      <c r="AJ54" s="356"/>
      <c r="AK54" s="356"/>
      <c r="AL54" s="356"/>
      <c r="AM54" s="356"/>
      <c r="AN54" s="356"/>
      <c r="AO54" s="356"/>
      <c r="AP54" s="356"/>
      <c r="AQ54" s="356"/>
      <c r="AR54" s="356"/>
      <c r="AS54" s="356"/>
      <c r="AT54" s="359"/>
      <c r="AU54" s="356"/>
      <c r="AV54" s="356"/>
      <c r="AW54" s="356"/>
      <c r="AX54" s="356"/>
      <c r="AY54" s="356"/>
      <c r="AZ54" s="356"/>
      <c r="BA54" s="356"/>
      <c r="BB54" s="356"/>
      <c r="BC54" s="356"/>
      <c r="BD54" s="356"/>
      <c r="BE54" s="356"/>
      <c r="BF54" s="356"/>
      <c r="BG54" s="356"/>
      <c r="BH54" s="356"/>
      <c r="BI54" s="356"/>
      <c r="BJ54" s="356"/>
      <c r="BK54" s="359">
        <f t="shared" si="1"/>
        <v>0</v>
      </c>
      <c r="BL54" s="233">
        <f t="shared" si="0"/>
        <v>0</v>
      </c>
      <c r="BM54" s="234"/>
      <c r="BO54" s="235"/>
      <c r="BQ54" s="236"/>
      <c r="BR54" s="236"/>
      <c r="BS54" s="237"/>
      <c r="BT54" s="236"/>
    </row>
    <row r="55" spans="2:72" ht="58.5" hidden="1" customHeight="1">
      <c r="B55" s="227">
        <v>15</v>
      </c>
      <c r="C55" s="227" t="s">
        <v>395</v>
      </c>
      <c r="D55" s="241" t="s">
        <v>396</v>
      </c>
      <c r="E55" s="229"/>
      <c r="F55" s="229"/>
      <c r="G55" s="229"/>
      <c r="H55" s="229"/>
      <c r="I55" s="229"/>
      <c r="J55" s="352"/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6"/>
      <c r="AH55" s="356"/>
      <c r="AI55" s="356"/>
      <c r="AJ55" s="356"/>
      <c r="AK55" s="356"/>
      <c r="AL55" s="356"/>
      <c r="AM55" s="356"/>
      <c r="AN55" s="356"/>
      <c r="AO55" s="356"/>
      <c r="AP55" s="356"/>
      <c r="AQ55" s="356"/>
      <c r="AR55" s="356"/>
      <c r="AS55" s="356"/>
      <c r="AT55" s="359"/>
      <c r="AU55" s="356"/>
      <c r="AV55" s="356"/>
      <c r="AW55" s="356"/>
      <c r="AX55" s="356"/>
      <c r="AY55" s="356"/>
      <c r="AZ55" s="357"/>
      <c r="BA55" s="357"/>
      <c r="BB55" s="356"/>
      <c r="BC55" s="356"/>
      <c r="BD55" s="356"/>
      <c r="BE55" s="356"/>
      <c r="BF55" s="356"/>
      <c r="BG55" s="356"/>
      <c r="BH55" s="356"/>
      <c r="BI55" s="356"/>
      <c r="BJ55" s="356"/>
      <c r="BK55" s="359">
        <f t="shared" si="1"/>
        <v>0</v>
      </c>
      <c r="BL55" s="233">
        <f t="shared" si="0"/>
        <v>0</v>
      </c>
      <c r="BM55" s="234"/>
      <c r="BO55" s="235"/>
      <c r="BQ55" s="236"/>
      <c r="BR55" s="236"/>
      <c r="BS55" s="237"/>
      <c r="BT55" s="236"/>
    </row>
    <row r="56" spans="2:72" ht="75" hidden="1" customHeight="1">
      <c r="B56" s="227">
        <f>+B55+1</f>
        <v>16</v>
      </c>
      <c r="C56" s="227" t="s">
        <v>397</v>
      </c>
      <c r="D56" s="241" t="s">
        <v>398</v>
      </c>
      <c r="E56" s="229"/>
      <c r="F56" s="229"/>
      <c r="G56" s="229"/>
      <c r="H56" s="229"/>
      <c r="I56" s="229"/>
      <c r="J56" s="352"/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6"/>
      <c r="AH56" s="356"/>
      <c r="AI56" s="356"/>
      <c r="AJ56" s="356"/>
      <c r="AK56" s="356"/>
      <c r="AL56" s="356"/>
      <c r="AM56" s="356"/>
      <c r="AN56" s="356"/>
      <c r="AO56" s="356"/>
      <c r="AP56" s="356"/>
      <c r="AQ56" s="356"/>
      <c r="AR56" s="356"/>
      <c r="AS56" s="356"/>
      <c r="AT56" s="359"/>
      <c r="AU56" s="356"/>
      <c r="AV56" s="356"/>
      <c r="AW56" s="356"/>
      <c r="AX56" s="356"/>
      <c r="AY56" s="356"/>
      <c r="AZ56" s="356"/>
      <c r="BA56" s="356"/>
      <c r="BB56" s="356"/>
      <c r="BC56" s="356"/>
      <c r="BD56" s="356"/>
      <c r="BE56" s="356"/>
      <c r="BF56" s="356"/>
      <c r="BG56" s="356"/>
      <c r="BH56" s="356"/>
      <c r="BI56" s="356"/>
      <c r="BJ56" s="356"/>
      <c r="BK56" s="359">
        <f t="shared" si="1"/>
        <v>0</v>
      </c>
      <c r="BL56" s="233">
        <f t="shared" si="0"/>
        <v>0</v>
      </c>
      <c r="BM56" s="234"/>
      <c r="BO56" s="235"/>
      <c r="BQ56" s="236"/>
      <c r="BR56" s="236"/>
      <c r="BS56" s="237"/>
      <c r="BT56" s="236"/>
    </row>
    <row r="57" spans="2:72" ht="72" hidden="1" customHeight="1">
      <c r="B57" s="227">
        <v>10</v>
      </c>
      <c r="C57" s="227" t="s">
        <v>399</v>
      </c>
      <c r="D57" s="241" t="s">
        <v>400</v>
      </c>
      <c r="E57" s="229"/>
      <c r="F57" s="229"/>
      <c r="G57" s="229"/>
      <c r="H57" s="229"/>
      <c r="I57" s="229"/>
      <c r="J57" s="352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56"/>
      <c r="AH57" s="356"/>
      <c r="AI57" s="356"/>
      <c r="AJ57" s="356"/>
      <c r="AK57" s="356"/>
      <c r="AL57" s="357"/>
      <c r="AM57" s="356"/>
      <c r="AN57" s="356"/>
      <c r="AO57" s="356"/>
      <c r="AP57" s="356"/>
      <c r="AQ57" s="356"/>
      <c r="AR57" s="356"/>
      <c r="AS57" s="356"/>
      <c r="AT57" s="359"/>
      <c r="AU57" s="356"/>
      <c r="AV57" s="356"/>
      <c r="AW57" s="356"/>
      <c r="AX57" s="356"/>
      <c r="AY57" s="356"/>
      <c r="AZ57" s="356"/>
      <c r="BA57" s="356"/>
      <c r="BB57" s="356"/>
      <c r="BC57" s="356"/>
      <c r="BD57" s="356"/>
      <c r="BE57" s="356"/>
      <c r="BF57" s="356"/>
      <c r="BG57" s="356"/>
      <c r="BH57" s="356"/>
      <c r="BI57" s="356"/>
      <c r="BJ57" s="356"/>
      <c r="BK57" s="359">
        <f t="shared" si="1"/>
        <v>0</v>
      </c>
      <c r="BL57" s="341">
        <f t="shared" si="0"/>
        <v>0</v>
      </c>
      <c r="BM57" s="234"/>
      <c r="BO57" s="235"/>
      <c r="BQ57" s="236"/>
      <c r="BR57" s="236"/>
      <c r="BS57" s="237"/>
      <c r="BT57" s="236"/>
    </row>
    <row r="58" spans="2:72" ht="81" hidden="1" customHeight="1">
      <c r="B58" s="227">
        <v>9</v>
      </c>
      <c r="C58" s="227" t="s">
        <v>401</v>
      </c>
      <c r="D58" s="241" t="s">
        <v>402</v>
      </c>
      <c r="E58" s="229"/>
      <c r="F58" s="229"/>
      <c r="G58" s="229"/>
      <c r="H58" s="229"/>
      <c r="I58" s="229"/>
      <c r="J58" s="352"/>
      <c r="K58" s="362"/>
      <c r="L58" s="362"/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56"/>
      <c r="X58" s="356"/>
      <c r="Y58" s="356"/>
      <c r="Z58" s="356"/>
      <c r="AA58" s="356"/>
      <c r="AB58" s="356"/>
      <c r="AC58" s="356"/>
      <c r="AD58" s="356"/>
      <c r="AE58" s="356"/>
      <c r="AF58" s="356"/>
      <c r="AG58" s="356"/>
      <c r="AH58" s="356"/>
      <c r="AI58" s="356"/>
      <c r="AJ58" s="356"/>
      <c r="AK58" s="356"/>
      <c r="AL58" s="356"/>
      <c r="AM58" s="356"/>
      <c r="AN58" s="356"/>
      <c r="AO58" s="356"/>
      <c r="AP58" s="356"/>
      <c r="AQ58" s="356"/>
      <c r="AR58" s="356"/>
      <c r="AS58" s="356"/>
      <c r="AT58" s="359"/>
      <c r="AU58" s="356"/>
      <c r="AV58" s="356"/>
      <c r="AW58" s="356"/>
      <c r="AX58" s="356"/>
      <c r="AY58" s="356"/>
      <c r="AZ58" s="357"/>
      <c r="BA58" s="357"/>
      <c r="BB58" s="356"/>
      <c r="BC58" s="356"/>
      <c r="BD58" s="356"/>
      <c r="BE58" s="356"/>
      <c r="BF58" s="356"/>
      <c r="BG58" s="356"/>
      <c r="BH58" s="356"/>
      <c r="BI58" s="356"/>
      <c r="BJ58" s="356"/>
      <c r="BK58" s="359">
        <f t="shared" si="1"/>
        <v>0</v>
      </c>
      <c r="BL58" s="233">
        <f t="shared" si="0"/>
        <v>0</v>
      </c>
      <c r="BM58" s="234"/>
      <c r="BO58" s="235"/>
      <c r="BQ58" s="236"/>
      <c r="BR58" s="236"/>
      <c r="BS58" s="237"/>
      <c r="BT58" s="236"/>
    </row>
    <row r="59" spans="2:72" ht="93" hidden="1" customHeight="1">
      <c r="B59" s="227">
        <f>+B58+1</f>
        <v>10</v>
      </c>
      <c r="C59" s="227" t="s">
        <v>403</v>
      </c>
      <c r="D59" s="241" t="s">
        <v>404</v>
      </c>
      <c r="E59" s="229"/>
      <c r="F59" s="229"/>
      <c r="G59" s="229"/>
      <c r="H59" s="229"/>
      <c r="I59" s="229"/>
      <c r="J59" s="35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56"/>
      <c r="X59" s="356"/>
      <c r="Y59" s="356"/>
      <c r="Z59" s="356"/>
      <c r="AA59" s="356"/>
      <c r="AB59" s="356"/>
      <c r="AC59" s="356"/>
      <c r="AD59" s="356"/>
      <c r="AE59" s="356"/>
      <c r="AF59" s="356"/>
      <c r="AG59" s="356"/>
      <c r="AH59" s="356"/>
      <c r="AI59" s="356"/>
      <c r="AJ59" s="356"/>
      <c r="AK59" s="356"/>
      <c r="AL59" s="356"/>
      <c r="AM59" s="356"/>
      <c r="AN59" s="356"/>
      <c r="AO59" s="356"/>
      <c r="AP59" s="356"/>
      <c r="AQ59" s="356"/>
      <c r="AR59" s="356"/>
      <c r="AS59" s="356"/>
      <c r="AT59" s="359"/>
      <c r="AU59" s="356"/>
      <c r="AV59" s="356"/>
      <c r="AW59" s="356"/>
      <c r="AX59" s="356"/>
      <c r="AY59" s="356"/>
      <c r="AZ59" s="356"/>
      <c r="BA59" s="356"/>
      <c r="BB59" s="356"/>
      <c r="BC59" s="356"/>
      <c r="BD59" s="356"/>
      <c r="BE59" s="356"/>
      <c r="BF59" s="356"/>
      <c r="BG59" s="356"/>
      <c r="BH59" s="356"/>
      <c r="BI59" s="356"/>
      <c r="BJ59" s="356"/>
      <c r="BK59" s="359">
        <f t="shared" si="1"/>
        <v>0</v>
      </c>
      <c r="BL59" s="233">
        <f t="shared" si="0"/>
        <v>0</v>
      </c>
      <c r="BM59" s="234"/>
      <c r="BO59" s="235"/>
      <c r="BQ59" s="236"/>
      <c r="BR59" s="236"/>
      <c r="BS59" s="237"/>
      <c r="BT59" s="236"/>
    </row>
    <row r="60" spans="2:72" ht="69" hidden="1" customHeight="1">
      <c r="B60" s="227">
        <v>11</v>
      </c>
      <c r="C60" s="227" t="s">
        <v>405</v>
      </c>
      <c r="D60" s="241" t="s">
        <v>406</v>
      </c>
      <c r="E60" s="229"/>
      <c r="F60" s="229"/>
      <c r="G60" s="229"/>
      <c r="H60" s="229"/>
      <c r="I60" s="229"/>
      <c r="J60" s="35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56"/>
      <c r="X60" s="356"/>
      <c r="Y60" s="356"/>
      <c r="Z60" s="356"/>
      <c r="AA60" s="356"/>
      <c r="AB60" s="356"/>
      <c r="AC60" s="356"/>
      <c r="AD60" s="356"/>
      <c r="AE60" s="356"/>
      <c r="AF60" s="356"/>
      <c r="AG60" s="356"/>
      <c r="AH60" s="356"/>
      <c r="AI60" s="356"/>
      <c r="AJ60" s="356"/>
      <c r="AK60" s="356"/>
      <c r="AL60" s="357"/>
      <c r="AM60" s="356"/>
      <c r="AN60" s="356"/>
      <c r="AO60" s="356"/>
      <c r="AP60" s="356"/>
      <c r="AQ60" s="356"/>
      <c r="AR60" s="356"/>
      <c r="AS60" s="356"/>
      <c r="AT60" s="359"/>
      <c r="AU60" s="356"/>
      <c r="AV60" s="356"/>
      <c r="AW60" s="356"/>
      <c r="AX60" s="356"/>
      <c r="AY60" s="356"/>
      <c r="AZ60" s="356"/>
      <c r="BA60" s="356"/>
      <c r="BB60" s="356"/>
      <c r="BC60" s="356"/>
      <c r="BD60" s="356"/>
      <c r="BE60" s="356"/>
      <c r="BF60" s="356"/>
      <c r="BG60" s="356"/>
      <c r="BH60" s="356"/>
      <c r="BI60" s="356"/>
      <c r="BJ60" s="356"/>
      <c r="BK60" s="359">
        <f t="shared" si="1"/>
        <v>0</v>
      </c>
      <c r="BL60" s="341">
        <f t="shared" si="0"/>
        <v>0</v>
      </c>
      <c r="BM60" s="234"/>
      <c r="BO60" s="235"/>
      <c r="BQ60" s="236"/>
      <c r="BR60" s="236"/>
      <c r="BS60" s="237"/>
      <c r="BT60" s="236"/>
    </row>
    <row r="61" spans="2:72" ht="64.5" hidden="1" customHeight="1">
      <c r="B61" s="227">
        <v>3</v>
      </c>
      <c r="C61" s="227" t="s">
        <v>407</v>
      </c>
      <c r="D61" s="241" t="s">
        <v>408</v>
      </c>
      <c r="E61" s="229"/>
      <c r="F61" s="229"/>
      <c r="G61" s="229"/>
      <c r="H61" s="229"/>
      <c r="I61" s="229"/>
      <c r="J61" s="352"/>
      <c r="K61" s="362"/>
      <c r="L61" s="362"/>
      <c r="M61" s="362"/>
      <c r="N61" s="362"/>
      <c r="O61" s="362"/>
      <c r="P61" s="362"/>
      <c r="Q61" s="362"/>
      <c r="R61" s="362"/>
      <c r="S61" s="362"/>
      <c r="T61" s="362"/>
      <c r="U61" s="362"/>
      <c r="V61" s="362"/>
      <c r="W61" s="356"/>
      <c r="X61" s="356"/>
      <c r="Y61" s="356"/>
      <c r="Z61" s="357"/>
      <c r="AA61" s="356"/>
      <c r="AB61" s="356"/>
      <c r="AC61" s="356"/>
      <c r="AD61" s="356"/>
      <c r="AE61" s="356"/>
      <c r="AF61" s="356"/>
      <c r="AG61" s="356"/>
      <c r="AH61" s="356"/>
      <c r="AI61" s="356"/>
      <c r="AJ61" s="356"/>
      <c r="AK61" s="356"/>
      <c r="AL61" s="356"/>
      <c r="AM61" s="356"/>
      <c r="AN61" s="356"/>
      <c r="AO61" s="356"/>
      <c r="AP61" s="356"/>
      <c r="AQ61" s="356"/>
      <c r="AR61" s="356"/>
      <c r="AS61" s="356"/>
      <c r="AT61" s="359"/>
      <c r="AU61" s="356"/>
      <c r="AV61" s="356"/>
      <c r="AW61" s="356"/>
      <c r="AX61" s="356"/>
      <c r="AY61" s="356"/>
      <c r="AZ61" s="356"/>
      <c r="BA61" s="356"/>
      <c r="BB61" s="356"/>
      <c r="BC61" s="356"/>
      <c r="BD61" s="356"/>
      <c r="BE61" s="356"/>
      <c r="BF61" s="356"/>
      <c r="BG61" s="356"/>
      <c r="BH61" s="356"/>
      <c r="BI61" s="356"/>
      <c r="BJ61" s="356"/>
      <c r="BK61" s="359">
        <f t="shared" si="1"/>
        <v>0</v>
      </c>
      <c r="BL61" s="233">
        <f t="shared" si="0"/>
        <v>0</v>
      </c>
      <c r="BM61" s="234"/>
      <c r="BO61" s="235"/>
      <c r="BQ61" s="236"/>
      <c r="BR61" s="236"/>
      <c r="BS61" s="237"/>
      <c r="BT61" s="236"/>
    </row>
    <row r="62" spans="2:72" ht="63" hidden="1" customHeight="1">
      <c r="B62" s="227">
        <v>2</v>
      </c>
      <c r="C62" s="227" t="s">
        <v>409</v>
      </c>
      <c r="D62" s="241" t="s">
        <v>410</v>
      </c>
      <c r="E62" s="229"/>
      <c r="F62" s="229"/>
      <c r="G62" s="229"/>
      <c r="H62" s="229"/>
      <c r="I62" s="229"/>
      <c r="J62" s="352"/>
      <c r="K62" s="362"/>
      <c r="L62" s="362"/>
      <c r="M62" s="362"/>
      <c r="N62" s="362"/>
      <c r="O62" s="362"/>
      <c r="P62" s="362"/>
      <c r="Q62" s="362"/>
      <c r="R62" s="362"/>
      <c r="S62" s="362"/>
      <c r="T62" s="362"/>
      <c r="U62" s="362"/>
      <c r="V62" s="362"/>
      <c r="W62" s="356"/>
      <c r="X62" s="356"/>
      <c r="Y62" s="356"/>
      <c r="Z62" s="356"/>
      <c r="AA62" s="356"/>
      <c r="AB62" s="356"/>
      <c r="AC62" s="356"/>
      <c r="AD62" s="356"/>
      <c r="AE62" s="356"/>
      <c r="AF62" s="356"/>
      <c r="AG62" s="356"/>
      <c r="AH62" s="356"/>
      <c r="AI62" s="356"/>
      <c r="AJ62" s="356"/>
      <c r="AK62" s="356"/>
      <c r="AL62" s="356"/>
      <c r="AM62" s="356"/>
      <c r="AN62" s="356"/>
      <c r="AO62" s="356"/>
      <c r="AP62" s="356"/>
      <c r="AQ62" s="356"/>
      <c r="AR62" s="356"/>
      <c r="AS62" s="356"/>
      <c r="AT62" s="358"/>
      <c r="AU62" s="356"/>
      <c r="AV62" s="356"/>
      <c r="AW62" s="356"/>
      <c r="AX62" s="356"/>
      <c r="AY62" s="356"/>
      <c r="AZ62" s="356"/>
      <c r="BA62" s="356"/>
      <c r="BB62" s="356"/>
      <c r="BC62" s="356"/>
      <c r="BD62" s="356"/>
      <c r="BE62" s="356"/>
      <c r="BF62" s="356"/>
      <c r="BG62" s="356"/>
      <c r="BH62" s="356"/>
      <c r="BI62" s="356"/>
      <c r="BJ62" s="356"/>
      <c r="BK62" s="359">
        <f t="shared" si="1"/>
        <v>0</v>
      </c>
      <c r="BL62" s="233">
        <f t="shared" si="0"/>
        <v>0</v>
      </c>
      <c r="BM62" s="234"/>
      <c r="BO62" s="235"/>
      <c r="BQ62" s="236"/>
      <c r="BR62" s="236"/>
      <c r="BS62" s="237"/>
      <c r="BT62" s="236"/>
    </row>
    <row r="63" spans="2:72" ht="27" hidden="1" customHeight="1">
      <c r="B63" s="227">
        <v>3</v>
      </c>
      <c r="C63" s="227" t="s">
        <v>411</v>
      </c>
      <c r="D63" s="241" t="s">
        <v>412</v>
      </c>
      <c r="E63" s="227"/>
      <c r="F63" s="227"/>
      <c r="G63" s="227"/>
      <c r="H63" s="227"/>
      <c r="I63" s="227"/>
      <c r="J63" s="354"/>
      <c r="K63" s="362"/>
      <c r="L63" s="362"/>
      <c r="M63" s="362"/>
      <c r="N63" s="362"/>
      <c r="O63" s="362"/>
      <c r="P63" s="362"/>
      <c r="Q63" s="362"/>
      <c r="R63" s="362"/>
      <c r="S63" s="362"/>
      <c r="T63" s="362"/>
      <c r="U63" s="362"/>
      <c r="V63" s="362"/>
      <c r="W63" s="359"/>
      <c r="X63" s="359"/>
      <c r="Y63" s="359"/>
      <c r="Z63" s="359"/>
      <c r="AA63" s="359"/>
      <c r="AB63" s="359"/>
      <c r="AC63" s="359"/>
      <c r="AD63" s="359"/>
      <c r="AE63" s="359"/>
      <c r="AF63" s="359"/>
      <c r="AG63" s="359"/>
      <c r="AH63" s="359"/>
      <c r="AI63" s="359"/>
      <c r="AJ63" s="359"/>
      <c r="AK63" s="359"/>
      <c r="AL63" s="359"/>
      <c r="AM63" s="359"/>
      <c r="AN63" s="359"/>
      <c r="AO63" s="359"/>
      <c r="AP63" s="359"/>
      <c r="AQ63" s="359"/>
      <c r="AR63" s="359"/>
      <c r="AS63" s="359"/>
      <c r="AT63" s="358"/>
      <c r="AU63" s="356"/>
      <c r="AV63" s="356"/>
      <c r="AW63" s="356"/>
      <c r="AX63" s="356"/>
      <c r="AY63" s="356"/>
      <c r="AZ63" s="356"/>
      <c r="BA63" s="356"/>
      <c r="BB63" s="356"/>
      <c r="BC63" s="356"/>
      <c r="BD63" s="356"/>
      <c r="BE63" s="356"/>
      <c r="BF63" s="356"/>
      <c r="BG63" s="356"/>
      <c r="BH63" s="356"/>
      <c r="BI63" s="356"/>
      <c r="BJ63" s="356"/>
      <c r="BK63" s="359">
        <f t="shared" si="1"/>
        <v>0</v>
      </c>
      <c r="BL63" s="233"/>
      <c r="BM63" s="234"/>
      <c r="BO63" s="235"/>
      <c r="BQ63" s="236"/>
      <c r="BR63" s="236"/>
      <c r="BS63" s="237"/>
      <c r="BT63" s="236"/>
    </row>
    <row r="64" spans="2:72" ht="43.5" hidden="1" customHeight="1">
      <c r="B64" s="227">
        <v>12</v>
      </c>
      <c r="C64" s="227" t="s">
        <v>413</v>
      </c>
      <c r="D64" s="241" t="s">
        <v>414</v>
      </c>
      <c r="E64" s="229"/>
      <c r="F64" s="229"/>
      <c r="G64" s="229"/>
      <c r="H64" s="229"/>
      <c r="I64" s="229"/>
      <c r="J64" s="352"/>
      <c r="K64" s="362"/>
      <c r="L64" s="362"/>
      <c r="M64" s="362"/>
      <c r="N64" s="362"/>
      <c r="O64" s="362"/>
      <c r="P64" s="362"/>
      <c r="Q64" s="362"/>
      <c r="R64" s="362"/>
      <c r="S64" s="362"/>
      <c r="T64" s="362"/>
      <c r="U64" s="362"/>
      <c r="V64" s="362"/>
      <c r="W64" s="356"/>
      <c r="X64" s="356"/>
      <c r="Y64" s="356"/>
      <c r="Z64" s="356"/>
      <c r="AA64" s="356"/>
      <c r="AB64" s="356"/>
      <c r="AC64" s="356"/>
      <c r="AD64" s="356"/>
      <c r="AE64" s="356"/>
      <c r="AF64" s="356"/>
      <c r="AG64" s="356"/>
      <c r="AH64" s="356"/>
      <c r="AI64" s="356"/>
      <c r="AJ64" s="356"/>
      <c r="AK64" s="356"/>
      <c r="AL64" s="356"/>
      <c r="AM64" s="356"/>
      <c r="AN64" s="356"/>
      <c r="AO64" s="356"/>
      <c r="AP64" s="356"/>
      <c r="AQ64" s="356"/>
      <c r="AR64" s="356"/>
      <c r="AS64" s="356"/>
      <c r="AT64" s="359"/>
      <c r="AU64" s="356"/>
      <c r="AV64" s="356"/>
      <c r="AW64" s="356"/>
      <c r="AX64" s="356"/>
      <c r="AY64" s="356"/>
      <c r="AZ64" s="356"/>
      <c r="BA64" s="357"/>
      <c r="BB64" s="356"/>
      <c r="BC64" s="356"/>
      <c r="BD64" s="356"/>
      <c r="BE64" s="356"/>
      <c r="BF64" s="356"/>
      <c r="BG64" s="356"/>
      <c r="BH64" s="356"/>
      <c r="BI64" s="356"/>
      <c r="BJ64" s="356"/>
      <c r="BK64" s="359">
        <f t="shared" si="1"/>
        <v>0</v>
      </c>
      <c r="BL64" s="341">
        <f t="shared" si="0"/>
        <v>0</v>
      </c>
      <c r="BM64" s="234"/>
      <c r="BO64" s="235"/>
      <c r="BQ64" s="236"/>
      <c r="BR64" s="236"/>
      <c r="BS64" s="237"/>
      <c r="BT64" s="236"/>
    </row>
    <row r="65" spans="2:72" ht="37.5" hidden="1" customHeight="1">
      <c r="B65" s="227">
        <v>5</v>
      </c>
      <c r="C65" s="227" t="s">
        <v>415</v>
      </c>
      <c r="D65" s="241" t="s">
        <v>416</v>
      </c>
      <c r="E65" s="369"/>
      <c r="F65" s="369"/>
      <c r="G65" s="369"/>
      <c r="H65" s="369"/>
      <c r="I65" s="369"/>
      <c r="J65" s="354"/>
      <c r="K65" s="362"/>
      <c r="L65" s="362"/>
      <c r="M65" s="362"/>
      <c r="N65" s="362"/>
      <c r="O65" s="362"/>
      <c r="P65" s="362"/>
      <c r="Q65" s="362"/>
      <c r="R65" s="362"/>
      <c r="S65" s="362"/>
      <c r="T65" s="362"/>
      <c r="U65" s="362"/>
      <c r="V65" s="362"/>
      <c r="W65" s="356"/>
      <c r="X65" s="356"/>
      <c r="Y65" s="356"/>
      <c r="Z65" s="356"/>
      <c r="AA65" s="356"/>
      <c r="AB65" s="356"/>
      <c r="AC65" s="356"/>
      <c r="AD65" s="356"/>
      <c r="AE65" s="356"/>
      <c r="AF65" s="356"/>
      <c r="AG65" s="356"/>
      <c r="AH65" s="356"/>
      <c r="AI65" s="356"/>
      <c r="AJ65" s="356"/>
      <c r="AK65" s="356"/>
      <c r="AL65" s="356"/>
      <c r="AM65" s="356"/>
      <c r="AN65" s="357"/>
      <c r="AO65" s="356"/>
      <c r="AP65" s="356"/>
      <c r="AQ65" s="356"/>
      <c r="AR65" s="356"/>
      <c r="AS65" s="356"/>
      <c r="AT65" s="359"/>
      <c r="AU65" s="356"/>
      <c r="AV65" s="356"/>
      <c r="AW65" s="356"/>
      <c r="AX65" s="356"/>
      <c r="AY65" s="356"/>
      <c r="AZ65" s="356"/>
      <c r="BA65" s="357"/>
      <c r="BB65" s="356"/>
      <c r="BC65" s="356"/>
      <c r="BD65" s="356"/>
      <c r="BE65" s="356"/>
      <c r="BF65" s="356"/>
      <c r="BG65" s="356"/>
      <c r="BH65" s="356"/>
      <c r="BI65" s="356"/>
      <c r="BJ65" s="356"/>
      <c r="BK65" s="359">
        <f t="shared" si="1"/>
        <v>0</v>
      </c>
      <c r="BL65" s="341"/>
      <c r="BM65" s="234"/>
      <c r="BO65" s="235"/>
      <c r="BQ65" s="236"/>
      <c r="BR65" s="236"/>
      <c r="BS65" s="237"/>
      <c r="BT65" s="236"/>
    </row>
    <row r="66" spans="2:72" s="279" customFormat="1" ht="43.5" hidden="1" customHeight="1">
      <c r="B66" s="227">
        <v>6</v>
      </c>
      <c r="C66" s="227" t="s">
        <v>417</v>
      </c>
      <c r="D66" s="241" t="s">
        <v>418</v>
      </c>
      <c r="E66" s="227"/>
      <c r="F66" s="227"/>
      <c r="G66" s="227"/>
      <c r="H66" s="227"/>
      <c r="I66" s="227"/>
      <c r="J66" s="354"/>
      <c r="K66" s="362"/>
      <c r="L66" s="362"/>
      <c r="M66" s="362"/>
      <c r="N66" s="362"/>
      <c r="O66" s="362"/>
      <c r="P66" s="362"/>
      <c r="Q66" s="362"/>
      <c r="R66" s="362"/>
      <c r="S66" s="362"/>
      <c r="T66" s="362"/>
      <c r="U66" s="362"/>
      <c r="V66" s="362"/>
      <c r="W66" s="359"/>
      <c r="X66" s="359"/>
      <c r="Y66" s="359"/>
      <c r="Z66" s="359"/>
      <c r="AA66" s="359"/>
      <c r="AB66" s="359"/>
      <c r="AC66" s="359"/>
      <c r="AD66" s="359"/>
      <c r="AE66" s="359"/>
      <c r="AF66" s="359"/>
      <c r="AG66" s="359"/>
      <c r="AH66" s="359"/>
      <c r="AI66" s="359"/>
      <c r="AJ66" s="359"/>
      <c r="AK66" s="359"/>
      <c r="AL66" s="359"/>
      <c r="AM66" s="359"/>
      <c r="AN66" s="359"/>
      <c r="AO66" s="359"/>
      <c r="AP66" s="359"/>
      <c r="AQ66" s="359"/>
      <c r="AR66" s="359"/>
      <c r="AS66" s="359"/>
      <c r="AT66" s="358"/>
      <c r="AU66" s="359"/>
      <c r="AV66" s="359"/>
      <c r="AW66" s="359"/>
      <c r="AX66" s="359"/>
      <c r="AY66" s="359"/>
      <c r="AZ66" s="359"/>
      <c r="BA66" s="359"/>
      <c r="BB66" s="359"/>
      <c r="BC66" s="359"/>
      <c r="BD66" s="359"/>
      <c r="BE66" s="359"/>
      <c r="BF66" s="359"/>
      <c r="BG66" s="359"/>
      <c r="BH66" s="359"/>
      <c r="BI66" s="359"/>
      <c r="BJ66" s="359"/>
      <c r="BK66" s="359">
        <f t="shared" si="1"/>
        <v>0</v>
      </c>
      <c r="BL66" s="364">
        <f t="shared" si="0"/>
        <v>0</v>
      </c>
      <c r="BM66" s="365"/>
      <c r="BO66" s="366"/>
      <c r="BQ66" s="367"/>
      <c r="BR66" s="367"/>
      <c r="BS66" s="368"/>
      <c r="BT66" s="367"/>
    </row>
    <row r="67" spans="2:72" ht="45" hidden="1" customHeight="1">
      <c r="B67" s="227">
        <f>+B66+1</f>
        <v>7</v>
      </c>
      <c r="C67" s="227" t="s">
        <v>419</v>
      </c>
      <c r="D67" s="241" t="s">
        <v>238</v>
      </c>
      <c r="E67" s="229"/>
      <c r="F67" s="229"/>
      <c r="G67" s="229"/>
      <c r="H67" s="229"/>
      <c r="I67" s="229"/>
      <c r="J67" s="352"/>
      <c r="K67" s="362"/>
      <c r="L67" s="362"/>
      <c r="M67" s="362"/>
      <c r="N67" s="362"/>
      <c r="O67" s="362"/>
      <c r="P67" s="362"/>
      <c r="Q67" s="362"/>
      <c r="R67" s="362"/>
      <c r="S67" s="362"/>
      <c r="T67" s="362"/>
      <c r="U67" s="362"/>
      <c r="V67" s="362"/>
      <c r="W67" s="356"/>
      <c r="X67" s="356"/>
      <c r="Y67" s="356"/>
      <c r="Z67" s="356"/>
      <c r="AA67" s="356"/>
      <c r="AB67" s="356"/>
      <c r="AC67" s="356"/>
      <c r="AD67" s="356"/>
      <c r="AE67" s="356"/>
      <c r="AF67" s="356"/>
      <c r="AG67" s="356"/>
      <c r="AH67" s="356"/>
      <c r="AI67" s="356"/>
      <c r="AJ67" s="356"/>
      <c r="AK67" s="356"/>
      <c r="AL67" s="356"/>
      <c r="AM67" s="356"/>
      <c r="AN67" s="356"/>
      <c r="AO67" s="356"/>
      <c r="AP67" s="356"/>
      <c r="AQ67" s="356"/>
      <c r="AR67" s="356"/>
      <c r="AS67" s="356"/>
      <c r="AT67" s="359"/>
      <c r="AU67" s="356"/>
      <c r="AV67" s="356"/>
      <c r="AW67" s="356"/>
      <c r="AX67" s="356"/>
      <c r="AY67" s="356"/>
      <c r="AZ67" s="356"/>
      <c r="BA67" s="356"/>
      <c r="BB67" s="356"/>
      <c r="BC67" s="356"/>
      <c r="BD67" s="356"/>
      <c r="BE67" s="356"/>
      <c r="BF67" s="356"/>
      <c r="BG67" s="356"/>
      <c r="BH67" s="356"/>
      <c r="BI67" s="356"/>
      <c r="BJ67" s="356"/>
      <c r="BK67" s="359">
        <f t="shared" si="1"/>
        <v>0</v>
      </c>
      <c r="BL67" s="233">
        <f t="shared" si="0"/>
        <v>0</v>
      </c>
      <c r="BM67" s="234"/>
      <c r="BO67" s="235"/>
      <c r="BQ67" s="236"/>
      <c r="BR67" s="236"/>
      <c r="BS67" s="237"/>
      <c r="BT67" s="236"/>
    </row>
    <row r="68" spans="2:72" ht="36" hidden="1" customHeight="1">
      <c r="B68" s="227">
        <v>20</v>
      </c>
      <c r="C68" s="227" t="s">
        <v>239</v>
      </c>
      <c r="D68" s="241" t="s">
        <v>240</v>
      </c>
      <c r="E68" s="229"/>
      <c r="F68" s="229"/>
      <c r="G68" s="229"/>
      <c r="H68" s="229"/>
      <c r="I68" s="229"/>
      <c r="J68" s="352"/>
      <c r="K68" s="362"/>
      <c r="L68" s="362"/>
      <c r="M68" s="362"/>
      <c r="N68" s="362"/>
      <c r="O68" s="362"/>
      <c r="P68" s="362"/>
      <c r="Q68" s="362"/>
      <c r="R68" s="362"/>
      <c r="S68" s="362"/>
      <c r="T68" s="362"/>
      <c r="U68" s="362"/>
      <c r="V68" s="362"/>
      <c r="W68" s="356"/>
      <c r="X68" s="356"/>
      <c r="Y68" s="356"/>
      <c r="Z68" s="356"/>
      <c r="AA68" s="356"/>
      <c r="AB68" s="356"/>
      <c r="AC68" s="356"/>
      <c r="AD68" s="356"/>
      <c r="AE68" s="356"/>
      <c r="AF68" s="356"/>
      <c r="AG68" s="356"/>
      <c r="AH68" s="356"/>
      <c r="AI68" s="356"/>
      <c r="AJ68" s="356"/>
      <c r="AK68" s="356"/>
      <c r="AL68" s="356"/>
      <c r="AM68" s="356"/>
      <c r="AN68" s="356"/>
      <c r="AO68" s="356"/>
      <c r="AP68" s="356"/>
      <c r="AQ68" s="356"/>
      <c r="AR68" s="356"/>
      <c r="AS68" s="356"/>
      <c r="AT68" s="359"/>
      <c r="AU68" s="356"/>
      <c r="AV68" s="356"/>
      <c r="AW68" s="356"/>
      <c r="AX68" s="356"/>
      <c r="AY68" s="356"/>
      <c r="AZ68" s="356"/>
      <c r="BA68" s="356"/>
      <c r="BB68" s="356"/>
      <c r="BC68" s="356"/>
      <c r="BD68" s="356"/>
      <c r="BE68" s="356"/>
      <c r="BF68" s="356"/>
      <c r="BG68" s="356"/>
      <c r="BH68" s="356"/>
      <c r="BI68" s="356"/>
      <c r="BJ68" s="356"/>
      <c r="BK68" s="359">
        <f t="shared" si="1"/>
        <v>0</v>
      </c>
      <c r="BL68" s="233">
        <f t="shared" si="0"/>
        <v>0</v>
      </c>
      <c r="BM68" s="234"/>
      <c r="BO68" s="235"/>
      <c r="BQ68" s="236"/>
      <c r="BR68" s="236"/>
      <c r="BS68" s="237"/>
      <c r="BT68" s="236"/>
    </row>
    <row r="69" spans="2:72" ht="30" hidden="1" customHeight="1">
      <c r="B69" s="227">
        <f>+B68+1</f>
        <v>21</v>
      </c>
      <c r="C69" s="227" t="s">
        <v>241</v>
      </c>
      <c r="D69" s="241" t="s">
        <v>242</v>
      </c>
      <c r="E69" s="229"/>
      <c r="F69" s="229"/>
      <c r="G69" s="229"/>
      <c r="H69" s="229"/>
      <c r="I69" s="229"/>
      <c r="J69" s="352"/>
      <c r="K69" s="362"/>
      <c r="L69" s="362"/>
      <c r="M69" s="362"/>
      <c r="N69" s="362"/>
      <c r="O69" s="362"/>
      <c r="P69" s="362"/>
      <c r="Q69" s="362"/>
      <c r="R69" s="362"/>
      <c r="S69" s="362"/>
      <c r="T69" s="362"/>
      <c r="U69" s="362"/>
      <c r="V69" s="362"/>
      <c r="W69" s="356"/>
      <c r="X69" s="356"/>
      <c r="Y69" s="356"/>
      <c r="Z69" s="356"/>
      <c r="AA69" s="356"/>
      <c r="AB69" s="356"/>
      <c r="AC69" s="356"/>
      <c r="AD69" s="356"/>
      <c r="AE69" s="356"/>
      <c r="AF69" s="356"/>
      <c r="AG69" s="356"/>
      <c r="AH69" s="356"/>
      <c r="AI69" s="356"/>
      <c r="AJ69" s="356"/>
      <c r="AK69" s="356"/>
      <c r="AL69" s="356"/>
      <c r="AM69" s="356"/>
      <c r="AN69" s="356"/>
      <c r="AO69" s="356"/>
      <c r="AP69" s="356"/>
      <c r="AQ69" s="356"/>
      <c r="AR69" s="356"/>
      <c r="AS69" s="356"/>
      <c r="AT69" s="359"/>
      <c r="AU69" s="356"/>
      <c r="AV69" s="356"/>
      <c r="AW69" s="356"/>
      <c r="AX69" s="356"/>
      <c r="AY69" s="356"/>
      <c r="AZ69" s="356"/>
      <c r="BA69" s="356"/>
      <c r="BB69" s="356"/>
      <c r="BC69" s="356"/>
      <c r="BD69" s="356"/>
      <c r="BE69" s="356"/>
      <c r="BF69" s="356"/>
      <c r="BG69" s="356"/>
      <c r="BH69" s="356"/>
      <c r="BI69" s="356"/>
      <c r="BJ69" s="356"/>
      <c r="BK69" s="359">
        <f t="shared" si="1"/>
        <v>0</v>
      </c>
      <c r="BL69" s="233">
        <f t="shared" si="0"/>
        <v>0</v>
      </c>
      <c r="BM69" s="234"/>
      <c r="BO69" s="235"/>
      <c r="BQ69" s="236"/>
      <c r="BR69" s="236"/>
      <c r="BS69" s="237"/>
      <c r="BT69" s="236"/>
    </row>
    <row r="70" spans="2:72" ht="43.5" hidden="1" customHeight="1">
      <c r="B70" s="227">
        <v>11</v>
      </c>
      <c r="C70" s="227" t="s">
        <v>243</v>
      </c>
      <c r="D70" s="378" t="s">
        <v>244</v>
      </c>
      <c r="E70" s="331"/>
      <c r="F70" s="331"/>
      <c r="G70" s="331"/>
      <c r="H70" s="331"/>
      <c r="I70" s="331"/>
      <c r="J70" s="377"/>
      <c r="K70" s="362"/>
      <c r="L70" s="362"/>
      <c r="M70" s="362"/>
      <c r="N70" s="362"/>
      <c r="O70" s="362"/>
      <c r="P70" s="362"/>
      <c r="Q70" s="362"/>
      <c r="R70" s="362"/>
      <c r="S70" s="362"/>
      <c r="T70" s="362"/>
      <c r="U70" s="362"/>
      <c r="V70" s="362"/>
      <c r="W70" s="356"/>
      <c r="X70" s="356"/>
      <c r="Y70" s="356"/>
      <c r="Z70" s="356"/>
      <c r="AA70" s="356"/>
      <c r="AB70" s="356"/>
      <c r="AC70" s="356"/>
      <c r="AD70" s="356"/>
      <c r="AE70" s="356"/>
      <c r="AF70" s="356"/>
      <c r="AG70" s="356"/>
      <c r="AH70" s="356"/>
      <c r="AI70" s="356"/>
      <c r="AJ70" s="356"/>
      <c r="AK70" s="356"/>
      <c r="AL70" s="356"/>
      <c r="AM70" s="356"/>
      <c r="AN70" s="356"/>
      <c r="AO70" s="356"/>
      <c r="AP70" s="356"/>
      <c r="AQ70" s="356"/>
      <c r="AR70" s="356"/>
      <c r="AS70" s="356"/>
      <c r="AT70" s="359"/>
      <c r="AU70" s="356"/>
      <c r="AV70" s="356"/>
      <c r="AW70" s="356"/>
      <c r="AX70" s="356"/>
      <c r="AY70" s="356"/>
      <c r="AZ70" s="357"/>
      <c r="BA70" s="357"/>
      <c r="BB70" s="356"/>
      <c r="BC70" s="356"/>
      <c r="BD70" s="356"/>
      <c r="BE70" s="356"/>
      <c r="BF70" s="356"/>
      <c r="BG70" s="356"/>
      <c r="BH70" s="356"/>
      <c r="BI70" s="356"/>
      <c r="BJ70" s="356"/>
      <c r="BK70" s="359">
        <f t="shared" si="1"/>
        <v>0</v>
      </c>
      <c r="BL70" s="233">
        <f t="shared" si="0"/>
        <v>0</v>
      </c>
      <c r="BM70" s="234"/>
      <c r="BO70" s="235"/>
      <c r="BQ70" s="236"/>
      <c r="BR70" s="236"/>
      <c r="BS70" s="237"/>
      <c r="BT70" s="236"/>
    </row>
    <row r="71" spans="2:72" s="279" customFormat="1" ht="36" hidden="1" customHeight="1">
      <c r="B71" s="227">
        <v>7</v>
      </c>
      <c r="C71" s="227" t="s">
        <v>245</v>
      </c>
      <c r="D71" s="241" t="s">
        <v>246</v>
      </c>
      <c r="E71" s="227"/>
      <c r="F71" s="227"/>
      <c r="G71" s="227"/>
      <c r="H71" s="227"/>
      <c r="I71" s="227"/>
      <c r="J71" s="354"/>
      <c r="K71" s="362"/>
      <c r="L71" s="362"/>
      <c r="M71" s="362"/>
      <c r="N71" s="362"/>
      <c r="O71" s="362"/>
      <c r="P71" s="362"/>
      <c r="Q71" s="362"/>
      <c r="R71" s="362"/>
      <c r="S71" s="362"/>
      <c r="T71" s="362"/>
      <c r="U71" s="362"/>
      <c r="V71" s="362"/>
      <c r="W71" s="359"/>
      <c r="X71" s="359"/>
      <c r="Y71" s="359"/>
      <c r="Z71" s="359"/>
      <c r="AA71" s="359"/>
      <c r="AB71" s="359"/>
      <c r="AC71" s="359"/>
      <c r="AD71" s="359"/>
      <c r="AE71" s="359"/>
      <c r="AF71" s="359"/>
      <c r="AG71" s="359"/>
      <c r="AH71" s="359"/>
      <c r="AI71" s="359"/>
      <c r="AJ71" s="359"/>
      <c r="AK71" s="359"/>
      <c r="AL71" s="359"/>
      <c r="AM71" s="359"/>
      <c r="AN71" s="359"/>
      <c r="AO71" s="359"/>
      <c r="AP71" s="359"/>
      <c r="AQ71" s="359"/>
      <c r="AR71" s="359"/>
      <c r="AS71" s="359"/>
      <c r="AT71" s="358"/>
      <c r="AU71" s="359"/>
      <c r="AV71" s="359"/>
      <c r="AW71" s="359"/>
      <c r="AX71" s="359"/>
      <c r="AY71" s="359"/>
      <c r="AZ71" s="358"/>
      <c r="BA71" s="358"/>
      <c r="BB71" s="359"/>
      <c r="BC71" s="359"/>
      <c r="BD71" s="359"/>
      <c r="BE71" s="359"/>
      <c r="BF71" s="359"/>
      <c r="BG71" s="359"/>
      <c r="BH71" s="359"/>
      <c r="BI71" s="359"/>
      <c r="BJ71" s="359"/>
      <c r="BK71" s="359">
        <f t="shared" si="1"/>
        <v>0</v>
      </c>
      <c r="BL71" s="364">
        <f t="shared" si="0"/>
        <v>0</v>
      </c>
      <c r="BM71" s="365"/>
      <c r="BO71" s="366"/>
      <c r="BQ71" s="367"/>
      <c r="BR71" s="367"/>
      <c r="BS71" s="368"/>
      <c r="BT71" s="367"/>
    </row>
    <row r="72" spans="2:72" ht="37.5" hidden="1" customHeight="1">
      <c r="B72" s="227">
        <v>22</v>
      </c>
      <c r="C72" s="227" t="s">
        <v>247</v>
      </c>
      <c r="D72" s="241" t="s">
        <v>248</v>
      </c>
      <c r="E72" s="229"/>
      <c r="F72" s="229"/>
      <c r="G72" s="229"/>
      <c r="H72" s="229"/>
      <c r="I72" s="229"/>
      <c r="J72" s="352"/>
      <c r="K72" s="362"/>
      <c r="L72" s="362"/>
      <c r="M72" s="362"/>
      <c r="N72" s="362"/>
      <c r="O72" s="362"/>
      <c r="P72" s="362"/>
      <c r="Q72" s="362"/>
      <c r="R72" s="362"/>
      <c r="S72" s="362"/>
      <c r="T72" s="362"/>
      <c r="U72" s="362"/>
      <c r="V72" s="362"/>
      <c r="W72" s="356"/>
      <c r="X72" s="356"/>
      <c r="Y72" s="356"/>
      <c r="Z72" s="356"/>
      <c r="AA72" s="356"/>
      <c r="AB72" s="356"/>
      <c r="AC72" s="356"/>
      <c r="AD72" s="356"/>
      <c r="AE72" s="356"/>
      <c r="AF72" s="356"/>
      <c r="AG72" s="356"/>
      <c r="AH72" s="356"/>
      <c r="AI72" s="356"/>
      <c r="AJ72" s="356"/>
      <c r="AK72" s="356"/>
      <c r="AL72" s="356"/>
      <c r="AM72" s="356"/>
      <c r="AN72" s="356"/>
      <c r="AO72" s="356"/>
      <c r="AP72" s="356"/>
      <c r="AQ72" s="356"/>
      <c r="AR72" s="356"/>
      <c r="AS72" s="356"/>
      <c r="AT72" s="358"/>
      <c r="AU72" s="356"/>
      <c r="AV72" s="356"/>
      <c r="AW72" s="356"/>
      <c r="AX72" s="356"/>
      <c r="AY72" s="356"/>
      <c r="AZ72" s="357"/>
      <c r="BA72" s="357"/>
      <c r="BB72" s="356"/>
      <c r="BC72" s="356"/>
      <c r="BD72" s="356"/>
      <c r="BE72" s="356"/>
      <c r="BF72" s="356"/>
      <c r="BG72" s="356"/>
      <c r="BH72" s="356"/>
      <c r="BI72" s="356"/>
      <c r="BJ72" s="356"/>
      <c r="BK72" s="359">
        <f t="shared" si="1"/>
        <v>0</v>
      </c>
      <c r="BL72" s="233">
        <f t="shared" si="0"/>
        <v>0</v>
      </c>
      <c r="BM72" s="234"/>
      <c r="BO72" s="235"/>
      <c r="BQ72" s="236"/>
      <c r="BR72" s="236"/>
      <c r="BS72" s="237"/>
      <c r="BT72" s="236"/>
    </row>
    <row r="73" spans="2:72" ht="31.5" hidden="1" customHeight="1">
      <c r="B73" s="227">
        <v>14</v>
      </c>
      <c r="C73" s="227" t="s">
        <v>249</v>
      </c>
      <c r="D73" s="241" t="s">
        <v>543</v>
      </c>
      <c r="E73" s="229"/>
      <c r="F73" s="229"/>
      <c r="G73" s="229"/>
      <c r="H73" s="229"/>
      <c r="I73" s="229"/>
      <c r="J73" s="352"/>
      <c r="K73" s="362"/>
      <c r="L73" s="362"/>
      <c r="M73" s="362"/>
      <c r="N73" s="362"/>
      <c r="O73" s="362"/>
      <c r="P73" s="362"/>
      <c r="Q73" s="362"/>
      <c r="R73" s="362"/>
      <c r="S73" s="362"/>
      <c r="T73" s="362"/>
      <c r="U73" s="362"/>
      <c r="V73" s="362"/>
      <c r="W73" s="356"/>
      <c r="X73" s="356"/>
      <c r="Y73" s="356"/>
      <c r="Z73" s="356"/>
      <c r="AA73" s="356"/>
      <c r="AB73" s="356"/>
      <c r="AC73" s="356"/>
      <c r="AD73" s="356"/>
      <c r="AE73" s="356"/>
      <c r="AF73" s="356"/>
      <c r="AG73" s="356"/>
      <c r="AH73" s="356"/>
      <c r="AI73" s="356"/>
      <c r="AJ73" s="356"/>
      <c r="AK73" s="356"/>
      <c r="AL73" s="357"/>
      <c r="AM73" s="356"/>
      <c r="AN73" s="356"/>
      <c r="AO73" s="356"/>
      <c r="AP73" s="356"/>
      <c r="AQ73" s="356"/>
      <c r="AR73" s="356"/>
      <c r="AS73" s="356"/>
      <c r="AT73" s="359"/>
      <c r="AU73" s="356"/>
      <c r="AV73" s="356"/>
      <c r="AW73" s="356"/>
      <c r="AX73" s="356"/>
      <c r="AY73" s="356"/>
      <c r="AZ73" s="357"/>
      <c r="BA73" s="357"/>
      <c r="BB73" s="356"/>
      <c r="BC73" s="356"/>
      <c r="BD73" s="356"/>
      <c r="BE73" s="356"/>
      <c r="BF73" s="356"/>
      <c r="BG73" s="356"/>
      <c r="BH73" s="356"/>
      <c r="BI73" s="356"/>
      <c r="BJ73" s="356"/>
      <c r="BK73" s="359">
        <f t="shared" si="1"/>
        <v>0</v>
      </c>
      <c r="BL73" s="341">
        <f t="shared" si="0"/>
        <v>0</v>
      </c>
      <c r="BM73" s="234"/>
      <c r="BO73" s="235"/>
      <c r="BQ73" s="236"/>
      <c r="BR73" s="236"/>
      <c r="BS73" s="237"/>
      <c r="BT73" s="236"/>
    </row>
    <row r="74" spans="2:72" ht="31.5" hidden="1" customHeight="1">
      <c r="B74" s="227">
        <v>23</v>
      </c>
      <c r="C74" s="227" t="s">
        <v>544</v>
      </c>
      <c r="D74" s="241" t="s">
        <v>545</v>
      </c>
      <c r="E74" s="229"/>
      <c r="F74" s="229"/>
      <c r="G74" s="229"/>
      <c r="H74" s="229"/>
      <c r="I74" s="229"/>
      <c r="J74" s="352"/>
      <c r="K74" s="362"/>
      <c r="L74" s="362"/>
      <c r="M74" s="362"/>
      <c r="N74" s="362"/>
      <c r="O74" s="362"/>
      <c r="P74" s="362"/>
      <c r="Q74" s="362"/>
      <c r="R74" s="362"/>
      <c r="S74" s="362"/>
      <c r="T74" s="362"/>
      <c r="U74" s="362"/>
      <c r="V74" s="362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6"/>
      <c r="AS74" s="356"/>
      <c r="AT74" s="359"/>
      <c r="AU74" s="356"/>
      <c r="AV74" s="356"/>
      <c r="AW74" s="356"/>
      <c r="AX74" s="356"/>
      <c r="AY74" s="356"/>
      <c r="AZ74" s="357"/>
      <c r="BA74" s="357"/>
      <c r="BB74" s="356"/>
      <c r="BC74" s="356"/>
      <c r="BD74" s="356"/>
      <c r="BE74" s="356"/>
      <c r="BF74" s="356"/>
      <c r="BG74" s="356"/>
      <c r="BH74" s="356"/>
      <c r="BI74" s="356"/>
      <c r="BJ74" s="356"/>
      <c r="BK74" s="359">
        <f t="shared" si="1"/>
        <v>0</v>
      </c>
      <c r="BL74" s="233">
        <f t="shared" si="0"/>
        <v>0</v>
      </c>
      <c r="BM74" s="234"/>
      <c r="BO74" s="235"/>
      <c r="BQ74" s="236"/>
      <c r="BR74" s="236"/>
      <c r="BS74" s="237"/>
      <c r="BT74" s="236"/>
    </row>
    <row r="75" spans="2:72" ht="60" hidden="1" customHeight="1">
      <c r="B75" s="227">
        <v>3</v>
      </c>
      <c r="C75" s="227" t="s">
        <v>546</v>
      </c>
      <c r="D75" s="241" t="s">
        <v>547</v>
      </c>
      <c r="E75" s="229"/>
      <c r="F75" s="229"/>
      <c r="G75" s="229"/>
      <c r="H75" s="229"/>
      <c r="I75" s="229"/>
      <c r="J75" s="352"/>
      <c r="K75" s="362"/>
      <c r="L75" s="362"/>
      <c r="M75" s="362"/>
      <c r="N75" s="362"/>
      <c r="O75" s="362"/>
      <c r="P75" s="362"/>
      <c r="Q75" s="362"/>
      <c r="R75" s="362"/>
      <c r="S75" s="362"/>
      <c r="T75" s="362"/>
      <c r="U75" s="362"/>
      <c r="V75" s="362"/>
      <c r="W75" s="356"/>
      <c r="X75" s="356"/>
      <c r="Y75" s="356"/>
      <c r="Z75" s="356"/>
      <c r="AA75" s="356"/>
      <c r="AB75" s="356"/>
      <c r="AC75" s="356"/>
      <c r="AD75" s="356"/>
      <c r="AE75" s="356"/>
      <c r="AF75" s="356"/>
      <c r="AG75" s="356"/>
      <c r="AH75" s="356"/>
      <c r="AI75" s="356"/>
      <c r="AJ75" s="356"/>
      <c r="AK75" s="356"/>
      <c r="AL75" s="356"/>
      <c r="AM75" s="356"/>
      <c r="AN75" s="356"/>
      <c r="AO75" s="356"/>
      <c r="AP75" s="356"/>
      <c r="AQ75" s="356"/>
      <c r="AR75" s="356"/>
      <c r="AS75" s="357"/>
      <c r="AT75" s="359"/>
      <c r="AU75" s="356"/>
      <c r="AV75" s="356"/>
      <c r="AW75" s="356"/>
      <c r="AX75" s="356"/>
      <c r="AY75" s="356"/>
      <c r="AZ75" s="357"/>
      <c r="BA75" s="357"/>
      <c r="BB75" s="356"/>
      <c r="BC75" s="356"/>
      <c r="BD75" s="357"/>
      <c r="BE75" s="356"/>
      <c r="BF75" s="356"/>
      <c r="BG75" s="356"/>
      <c r="BH75" s="356"/>
      <c r="BI75" s="356"/>
      <c r="BJ75" s="356"/>
      <c r="BK75" s="359">
        <f t="shared" si="1"/>
        <v>0</v>
      </c>
      <c r="BL75" s="233">
        <f t="shared" si="0"/>
        <v>0</v>
      </c>
      <c r="BM75" s="234"/>
      <c r="BO75" s="235"/>
      <c r="BQ75" s="236"/>
      <c r="BR75" s="236"/>
      <c r="BS75" s="237"/>
      <c r="BT75" s="236"/>
    </row>
    <row r="76" spans="2:72" ht="60" hidden="1" customHeight="1">
      <c r="B76" s="227">
        <v>25</v>
      </c>
      <c r="C76" s="227" t="s">
        <v>548</v>
      </c>
      <c r="D76" s="241" t="s">
        <v>549</v>
      </c>
      <c r="E76" s="229"/>
      <c r="F76" s="229"/>
      <c r="G76" s="229"/>
      <c r="H76" s="229"/>
      <c r="I76" s="229"/>
      <c r="J76" s="352"/>
      <c r="K76" s="362"/>
      <c r="L76" s="362"/>
      <c r="M76" s="362"/>
      <c r="N76" s="362"/>
      <c r="O76" s="362"/>
      <c r="P76" s="362"/>
      <c r="Q76" s="362"/>
      <c r="R76" s="362"/>
      <c r="S76" s="362"/>
      <c r="T76" s="362"/>
      <c r="U76" s="362"/>
      <c r="V76" s="362"/>
      <c r="W76" s="356"/>
      <c r="X76" s="356"/>
      <c r="Y76" s="356"/>
      <c r="Z76" s="356"/>
      <c r="AA76" s="356"/>
      <c r="AB76" s="356"/>
      <c r="AC76" s="356"/>
      <c r="AD76" s="356"/>
      <c r="AE76" s="356"/>
      <c r="AF76" s="356"/>
      <c r="AG76" s="356"/>
      <c r="AH76" s="356"/>
      <c r="AI76" s="356"/>
      <c r="AJ76" s="356"/>
      <c r="AK76" s="356"/>
      <c r="AL76" s="356"/>
      <c r="AM76" s="356"/>
      <c r="AN76" s="356"/>
      <c r="AO76" s="356"/>
      <c r="AP76" s="356"/>
      <c r="AQ76" s="356"/>
      <c r="AR76" s="356"/>
      <c r="AS76" s="356"/>
      <c r="AT76" s="359"/>
      <c r="AU76" s="356"/>
      <c r="AV76" s="356"/>
      <c r="AW76" s="356"/>
      <c r="AX76" s="356"/>
      <c r="AY76" s="356"/>
      <c r="AZ76" s="357"/>
      <c r="BA76" s="357"/>
      <c r="BB76" s="356"/>
      <c r="BC76" s="356"/>
      <c r="BD76" s="356"/>
      <c r="BE76" s="356"/>
      <c r="BF76" s="356"/>
      <c r="BG76" s="356"/>
      <c r="BH76" s="356"/>
      <c r="BI76" s="356"/>
      <c r="BJ76" s="356"/>
      <c r="BK76" s="359">
        <f t="shared" si="1"/>
        <v>0</v>
      </c>
      <c r="BL76" s="233">
        <f t="shared" si="0"/>
        <v>0</v>
      </c>
      <c r="BM76" s="234"/>
      <c r="BO76" s="235"/>
      <c r="BQ76" s="236"/>
      <c r="BR76" s="236"/>
      <c r="BS76" s="237"/>
      <c r="BT76" s="236"/>
    </row>
    <row r="77" spans="2:72" s="279" customFormat="1" ht="72" hidden="1" customHeight="1">
      <c r="B77" s="227">
        <v>8</v>
      </c>
      <c r="C77" s="227" t="s">
        <v>550</v>
      </c>
      <c r="D77" s="241" t="s">
        <v>551</v>
      </c>
      <c r="E77" s="227"/>
      <c r="F77" s="227"/>
      <c r="G77" s="227"/>
      <c r="H77" s="227"/>
      <c r="I77" s="227"/>
      <c r="J77" s="354"/>
      <c r="K77" s="362"/>
      <c r="L77" s="362"/>
      <c r="M77" s="362"/>
      <c r="N77" s="362"/>
      <c r="O77" s="362"/>
      <c r="P77" s="362"/>
      <c r="Q77" s="362"/>
      <c r="R77" s="362"/>
      <c r="S77" s="362"/>
      <c r="T77" s="362"/>
      <c r="U77" s="362"/>
      <c r="V77" s="362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59"/>
      <c r="AS77" s="359"/>
      <c r="AT77" s="358"/>
      <c r="AU77" s="359"/>
      <c r="AV77" s="359"/>
      <c r="AW77" s="359"/>
      <c r="AX77" s="359"/>
      <c r="AY77" s="359"/>
      <c r="AZ77" s="358"/>
      <c r="BA77" s="358"/>
      <c r="BB77" s="359"/>
      <c r="BC77" s="359"/>
      <c r="BD77" s="359"/>
      <c r="BE77" s="359"/>
      <c r="BF77" s="359"/>
      <c r="BG77" s="359"/>
      <c r="BH77" s="359"/>
      <c r="BI77" s="359"/>
      <c r="BJ77" s="359"/>
      <c r="BK77" s="359">
        <f t="shared" si="1"/>
        <v>0</v>
      </c>
      <c r="BL77" s="364">
        <f t="shared" si="0"/>
        <v>0</v>
      </c>
      <c r="BM77" s="365"/>
      <c r="BO77" s="366"/>
      <c r="BQ77" s="367"/>
      <c r="BR77" s="367"/>
      <c r="BS77" s="368"/>
      <c r="BT77" s="367"/>
    </row>
    <row r="78" spans="2:72" ht="66" hidden="1" customHeight="1">
      <c r="B78" s="227">
        <v>15</v>
      </c>
      <c r="C78" s="227" t="s">
        <v>552</v>
      </c>
      <c r="D78" s="241" t="s">
        <v>553</v>
      </c>
      <c r="E78" s="229"/>
      <c r="F78" s="229"/>
      <c r="G78" s="229"/>
      <c r="H78" s="229"/>
      <c r="I78" s="229"/>
      <c r="J78" s="35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56"/>
      <c r="X78" s="356"/>
      <c r="Y78" s="356"/>
      <c r="Z78" s="356"/>
      <c r="AA78" s="356"/>
      <c r="AB78" s="356"/>
      <c r="AC78" s="356"/>
      <c r="AD78" s="356"/>
      <c r="AE78" s="356"/>
      <c r="AF78" s="356"/>
      <c r="AG78" s="356"/>
      <c r="AH78" s="356"/>
      <c r="AI78" s="356"/>
      <c r="AJ78" s="356"/>
      <c r="AK78" s="357"/>
      <c r="AL78" s="356"/>
      <c r="AM78" s="356"/>
      <c r="AN78" s="356"/>
      <c r="AO78" s="356"/>
      <c r="AP78" s="356"/>
      <c r="AQ78" s="356"/>
      <c r="AR78" s="356"/>
      <c r="AS78" s="356"/>
      <c r="AT78" s="359"/>
      <c r="AU78" s="356"/>
      <c r="AV78" s="356"/>
      <c r="AW78" s="356"/>
      <c r="AX78" s="356"/>
      <c r="AY78" s="356"/>
      <c r="AZ78" s="357"/>
      <c r="BA78" s="357"/>
      <c r="BB78" s="356"/>
      <c r="BC78" s="356"/>
      <c r="BD78" s="356"/>
      <c r="BE78" s="356"/>
      <c r="BF78" s="356"/>
      <c r="BG78" s="356"/>
      <c r="BH78" s="356"/>
      <c r="BI78" s="356"/>
      <c r="BJ78" s="356"/>
      <c r="BK78" s="359">
        <f t="shared" si="1"/>
        <v>0</v>
      </c>
      <c r="BL78" s="233">
        <f t="shared" si="0"/>
        <v>0</v>
      </c>
      <c r="BM78" s="234"/>
      <c r="BO78" s="235"/>
      <c r="BQ78" s="236"/>
      <c r="BR78" s="236"/>
      <c r="BS78" s="237"/>
      <c r="BT78" s="236"/>
    </row>
    <row r="79" spans="2:72" ht="52.5" customHeight="1">
      <c r="B79" s="227">
        <v>2</v>
      </c>
      <c r="C79" s="227" t="s">
        <v>554</v>
      </c>
      <c r="D79" s="241" t="s">
        <v>555</v>
      </c>
      <c r="E79" s="229"/>
      <c r="F79" s="229"/>
      <c r="G79" s="229"/>
      <c r="H79" s="229"/>
      <c r="I79" s="229"/>
      <c r="J79" s="352"/>
      <c r="K79" s="362"/>
      <c r="L79" s="362"/>
      <c r="M79" s="362"/>
      <c r="N79" s="362"/>
      <c r="O79" s="362"/>
      <c r="P79" s="362"/>
      <c r="Q79" s="362"/>
      <c r="R79" s="362"/>
      <c r="S79" s="362"/>
      <c r="T79" s="362"/>
      <c r="U79" s="362"/>
      <c r="V79" s="362"/>
      <c r="W79" s="356"/>
      <c r="X79" s="356"/>
      <c r="Y79" s="356"/>
      <c r="Z79" s="356"/>
      <c r="AA79" s="356"/>
      <c r="AB79" s="356"/>
      <c r="AC79" s="356"/>
      <c r="AD79" s="356"/>
      <c r="AE79" s="356"/>
      <c r="AF79" s="356"/>
      <c r="AG79" s="356"/>
      <c r="AH79" s="356"/>
      <c r="AI79" s="356"/>
      <c r="AJ79" s="356"/>
      <c r="AK79" s="356"/>
      <c r="AL79" s="356"/>
      <c r="AM79" s="356"/>
      <c r="AN79" s="356"/>
      <c r="AO79" s="356"/>
      <c r="AP79" s="356"/>
      <c r="AQ79" s="357">
        <f>1000000</f>
        <v>1000000</v>
      </c>
      <c r="AR79" s="356"/>
      <c r="AS79" s="356"/>
      <c r="AT79" s="359"/>
      <c r="AU79" s="356"/>
      <c r="AV79" s="356"/>
      <c r="AW79" s="356"/>
      <c r="AX79" s="356"/>
      <c r="AY79" s="356"/>
      <c r="AZ79" s="357"/>
      <c r="BA79" s="357"/>
      <c r="BB79" s="356"/>
      <c r="BC79" s="356"/>
      <c r="BD79" s="356"/>
      <c r="BE79" s="356"/>
      <c r="BF79" s="356"/>
      <c r="BG79" s="356"/>
      <c r="BH79" s="356"/>
      <c r="BI79" s="356"/>
      <c r="BJ79" s="356"/>
      <c r="BK79" s="359">
        <f t="shared" si="1"/>
        <v>0</v>
      </c>
      <c r="BL79" s="233">
        <f t="shared" ref="BL79:BL90" si="2">SUM(E79:BI79)</f>
        <v>1000000</v>
      </c>
      <c r="BM79" s="234"/>
      <c r="BO79" s="235"/>
      <c r="BQ79" s="236"/>
      <c r="BR79" s="236"/>
      <c r="BS79" s="237"/>
      <c r="BT79" s="236"/>
    </row>
    <row r="80" spans="2:72" ht="55.5" hidden="1" customHeight="1">
      <c r="B80" s="227">
        <v>16</v>
      </c>
      <c r="C80" s="227" t="s">
        <v>556</v>
      </c>
      <c r="D80" s="241" t="s">
        <v>557</v>
      </c>
      <c r="E80" s="229"/>
      <c r="F80" s="229"/>
      <c r="G80" s="229"/>
      <c r="H80" s="229"/>
      <c r="I80" s="229"/>
      <c r="J80" s="352"/>
      <c r="K80" s="362"/>
      <c r="L80" s="362"/>
      <c r="M80" s="362"/>
      <c r="N80" s="362"/>
      <c r="O80" s="362"/>
      <c r="P80" s="362"/>
      <c r="Q80" s="362"/>
      <c r="R80" s="362"/>
      <c r="S80" s="362"/>
      <c r="T80" s="362"/>
      <c r="U80" s="362"/>
      <c r="V80" s="362"/>
      <c r="W80" s="356"/>
      <c r="X80" s="356"/>
      <c r="Y80" s="356"/>
      <c r="Z80" s="356"/>
      <c r="AA80" s="356"/>
      <c r="AB80" s="356"/>
      <c r="AC80" s="356"/>
      <c r="AD80" s="356"/>
      <c r="AE80" s="356"/>
      <c r="AF80" s="356"/>
      <c r="AG80" s="356"/>
      <c r="AH80" s="356"/>
      <c r="AI80" s="356"/>
      <c r="AJ80" s="356"/>
      <c r="AK80" s="357"/>
      <c r="AL80" s="356"/>
      <c r="AM80" s="356"/>
      <c r="AN80" s="356"/>
      <c r="AO80" s="356"/>
      <c r="AP80" s="356"/>
      <c r="AQ80" s="356"/>
      <c r="AR80" s="356"/>
      <c r="AS80" s="356"/>
      <c r="AT80" s="359"/>
      <c r="AU80" s="356"/>
      <c r="AV80" s="356"/>
      <c r="AW80" s="356"/>
      <c r="AX80" s="356"/>
      <c r="AY80" s="356"/>
      <c r="AZ80" s="357"/>
      <c r="BA80" s="357"/>
      <c r="BB80" s="356"/>
      <c r="BC80" s="356"/>
      <c r="BD80" s="356"/>
      <c r="BE80" s="356"/>
      <c r="BF80" s="356"/>
      <c r="BG80" s="356"/>
      <c r="BH80" s="356"/>
      <c r="BI80" s="356"/>
      <c r="BJ80" s="356"/>
      <c r="BK80" s="359">
        <f t="shared" si="1"/>
        <v>0</v>
      </c>
      <c r="BL80" s="233">
        <f t="shared" si="2"/>
        <v>0</v>
      </c>
      <c r="BM80" s="234"/>
      <c r="BO80" s="235"/>
      <c r="BQ80" s="236"/>
      <c r="BR80" s="236"/>
      <c r="BS80" s="237"/>
      <c r="BT80" s="236"/>
    </row>
    <row r="81" spans="2:72" ht="64.5" hidden="1" customHeight="1">
      <c r="B81" s="227">
        <f>+B80+1</f>
        <v>17</v>
      </c>
      <c r="C81" s="227" t="s">
        <v>558</v>
      </c>
      <c r="D81" s="241" t="s">
        <v>559</v>
      </c>
      <c r="E81" s="229"/>
      <c r="F81" s="229"/>
      <c r="G81" s="229"/>
      <c r="H81" s="229"/>
      <c r="I81" s="229"/>
      <c r="J81" s="352"/>
      <c r="K81" s="362"/>
      <c r="L81" s="362"/>
      <c r="M81" s="362"/>
      <c r="N81" s="362"/>
      <c r="O81" s="362"/>
      <c r="P81" s="362"/>
      <c r="Q81" s="362"/>
      <c r="R81" s="362"/>
      <c r="S81" s="362"/>
      <c r="T81" s="362"/>
      <c r="U81" s="362"/>
      <c r="V81" s="362"/>
      <c r="W81" s="356"/>
      <c r="X81" s="356"/>
      <c r="Y81" s="356"/>
      <c r="Z81" s="356"/>
      <c r="AA81" s="356"/>
      <c r="AB81" s="356"/>
      <c r="AC81" s="356"/>
      <c r="AD81" s="356"/>
      <c r="AE81" s="356"/>
      <c r="AF81" s="356"/>
      <c r="AG81" s="356"/>
      <c r="AH81" s="356"/>
      <c r="AI81" s="356"/>
      <c r="AJ81" s="356"/>
      <c r="AK81" s="356"/>
      <c r="AL81" s="356"/>
      <c r="AM81" s="356"/>
      <c r="AN81" s="356"/>
      <c r="AO81" s="356"/>
      <c r="AP81" s="356"/>
      <c r="AQ81" s="356"/>
      <c r="AR81" s="356"/>
      <c r="AS81" s="356"/>
      <c r="AT81" s="359"/>
      <c r="AU81" s="356"/>
      <c r="AV81" s="356"/>
      <c r="AW81" s="356"/>
      <c r="AX81" s="356"/>
      <c r="AY81" s="356"/>
      <c r="AZ81" s="357"/>
      <c r="BA81" s="357"/>
      <c r="BB81" s="356"/>
      <c r="BC81" s="356"/>
      <c r="BD81" s="356"/>
      <c r="BE81" s="356"/>
      <c r="BF81" s="356"/>
      <c r="BG81" s="356"/>
      <c r="BH81" s="356"/>
      <c r="BI81" s="356"/>
      <c r="BJ81" s="356"/>
      <c r="BK81" s="359">
        <f t="shared" si="1"/>
        <v>0</v>
      </c>
      <c r="BL81" s="233">
        <f t="shared" si="2"/>
        <v>0</v>
      </c>
      <c r="BM81" s="234"/>
      <c r="BO81" s="235"/>
      <c r="BQ81" s="236"/>
      <c r="BR81" s="236"/>
      <c r="BS81" s="237"/>
      <c r="BT81" s="236"/>
    </row>
    <row r="82" spans="2:72" s="279" customFormat="1" ht="51" hidden="1" customHeight="1">
      <c r="B82" s="227">
        <v>9</v>
      </c>
      <c r="C82" s="227" t="s">
        <v>560</v>
      </c>
      <c r="D82" s="241" t="s">
        <v>313</v>
      </c>
      <c r="E82" s="227"/>
      <c r="F82" s="227"/>
      <c r="G82" s="227"/>
      <c r="H82" s="227"/>
      <c r="I82" s="227"/>
      <c r="J82" s="354"/>
      <c r="K82" s="362"/>
      <c r="L82" s="362"/>
      <c r="M82" s="362"/>
      <c r="N82" s="362"/>
      <c r="O82" s="362"/>
      <c r="P82" s="362"/>
      <c r="Q82" s="362"/>
      <c r="R82" s="362"/>
      <c r="S82" s="362"/>
      <c r="T82" s="362"/>
      <c r="U82" s="362"/>
      <c r="V82" s="362"/>
      <c r="W82" s="359"/>
      <c r="X82" s="359"/>
      <c r="Y82" s="359"/>
      <c r="Z82" s="359"/>
      <c r="AA82" s="359"/>
      <c r="AB82" s="359"/>
      <c r="AC82" s="359"/>
      <c r="AD82" s="359"/>
      <c r="AE82" s="359"/>
      <c r="AF82" s="359"/>
      <c r="AG82" s="359"/>
      <c r="AH82" s="359"/>
      <c r="AI82" s="359"/>
      <c r="AJ82" s="359"/>
      <c r="AK82" s="359"/>
      <c r="AL82" s="359"/>
      <c r="AM82" s="359"/>
      <c r="AN82" s="359"/>
      <c r="AO82" s="359"/>
      <c r="AP82" s="359"/>
      <c r="AQ82" s="359"/>
      <c r="AR82" s="359"/>
      <c r="AS82" s="359"/>
      <c r="AT82" s="358"/>
      <c r="AU82" s="359"/>
      <c r="AV82" s="359"/>
      <c r="AW82" s="359"/>
      <c r="AX82" s="359"/>
      <c r="AY82" s="359"/>
      <c r="AZ82" s="358"/>
      <c r="BA82" s="358"/>
      <c r="BB82" s="359"/>
      <c r="BC82" s="359"/>
      <c r="BD82" s="359"/>
      <c r="BE82" s="359"/>
      <c r="BF82" s="359"/>
      <c r="BG82" s="359"/>
      <c r="BH82" s="359"/>
      <c r="BI82" s="359"/>
      <c r="BJ82" s="359"/>
      <c r="BK82" s="359">
        <f t="shared" si="1"/>
        <v>0</v>
      </c>
      <c r="BL82" s="364">
        <f t="shared" si="2"/>
        <v>0</v>
      </c>
      <c r="BM82" s="365"/>
      <c r="BO82" s="366"/>
      <c r="BQ82" s="367"/>
      <c r="BR82" s="367"/>
      <c r="BS82" s="368"/>
      <c r="BT82" s="367"/>
    </row>
    <row r="83" spans="2:72" ht="78" hidden="1" customHeight="1">
      <c r="B83" s="227">
        <v>29</v>
      </c>
      <c r="C83" s="227" t="s">
        <v>314</v>
      </c>
      <c r="D83" s="227" t="s">
        <v>497</v>
      </c>
      <c r="E83" s="229"/>
      <c r="F83" s="229"/>
      <c r="G83" s="229"/>
      <c r="H83" s="229"/>
      <c r="I83" s="229"/>
      <c r="J83" s="229"/>
      <c r="K83" s="362"/>
      <c r="L83" s="362"/>
      <c r="M83" s="362"/>
      <c r="N83" s="362"/>
      <c r="O83" s="362"/>
      <c r="P83" s="362"/>
      <c r="Q83" s="362"/>
      <c r="R83" s="362"/>
      <c r="S83" s="362"/>
      <c r="T83" s="362"/>
      <c r="U83" s="362"/>
      <c r="V83" s="362"/>
      <c r="W83" s="356"/>
      <c r="X83" s="356"/>
      <c r="Y83" s="356"/>
      <c r="Z83" s="356"/>
      <c r="AA83" s="356"/>
      <c r="AB83" s="356"/>
      <c r="AC83" s="356"/>
      <c r="AD83" s="356"/>
      <c r="AE83" s="356"/>
      <c r="AF83" s="356"/>
      <c r="AG83" s="356"/>
      <c r="AH83" s="356"/>
      <c r="AI83" s="356"/>
      <c r="AJ83" s="356"/>
      <c r="AK83" s="356"/>
      <c r="AL83" s="356"/>
      <c r="AM83" s="356"/>
      <c r="AN83" s="356"/>
      <c r="AO83" s="356"/>
      <c r="AP83" s="356"/>
      <c r="AQ83" s="356"/>
      <c r="AR83" s="356"/>
      <c r="AS83" s="356"/>
      <c r="AT83" s="359"/>
      <c r="AU83" s="356"/>
      <c r="AV83" s="356"/>
      <c r="AW83" s="356"/>
      <c r="AX83" s="356"/>
      <c r="AY83" s="356"/>
      <c r="AZ83" s="357"/>
      <c r="BA83" s="357"/>
      <c r="BB83" s="356"/>
      <c r="BC83" s="356"/>
      <c r="BD83" s="356"/>
      <c r="BE83" s="356"/>
      <c r="BF83" s="356"/>
      <c r="BG83" s="356"/>
      <c r="BH83" s="356"/>
      <c r="BI83" s="356"/>
      <c r="BJ83" s="356"/>
      <c r="BK83" s="359">
        <f t="shared" si="1"/>
        <v>0</v>
      </c>
      <c r="BL83" s="233">
        <f t="shared" si="2"/>
        <v>0</v>
      </c>
      <c r="BM83" s="234"/>
      <c r="BO83" s="235"/>
      <c r="BQ83" s="236"/>
      <c r="BR83" s="236"/>
      <c r="BS83" s="237"/>
      <c r="BT83" s="236"/>
    </row>
    <row r="84" spans="2:72" ht="60" hidden="1" customHeight="1">
      <c r="B84" s="227">
        <v>17</v>
      </c>
      <c r="C84" s="227" t="s">
        <v>498</v>
      </c>
      <c r="D84" s="227" t="s">
        <v>499</v>
      </c>
      <c r="E84" s="229"/>
      <c r="F84" s="229"/>
      <c r="G84" s="229"/>
      <c r="H84" s="229"/>
      <c r="I84" s="229"/>
      <c r="J84" s="229"/>
      <c r="K84" s="362"/>
      <c r="L84" s="362"/>
      <c r="M84" s="362"/>
      <c r="N84" s="362"/>
      <c r="O84" s="362"/>
      <c r="P84" s="362"/>
      <c r="Q84" s="362"/>
      <c r="R84" s="362"/>
      <c r="S84" s="362"/>
      <c r="T84" s="362"/>
      <c r="U84" s="362"/>
      <c r="V84" s="362"/>
      <c r="W84" s="356"/>
      <c r="X84" s="356"/>
      <c r="Y84" s="356"/>
      <c r="Z84" s="356"/>
      <c r="AA84" s="356"/>
      <c r="AB84" s="356"/>
      <c r="AC84" s="356"/>
      <c r="AD84" s="356"/>
      <c r="AE84" s="356"/>
      <c r="AF84" s="356"/>
      <c r="AG84" s="356"/>
      <c r="AH84" s="356"/>
      <c r="AI84" s="356"/>
      <c r="AJ84" s="356"/>
      <c r="AK84" s="357"/>
      <c r="AL84" s="356"/>
      <c r="AM84" s="356"/>
      <c r="AN84" s="356"/>
      <c r="AO84" s="356"/>
      <c r="AP84" s="356"/>
      <c r="AQ84" s="356"/>
      <c r="AR84" s="356"/>
      <c r="AS84" s="356"/>
      <c r="AT84" s="359"/>
      <c r="AU84" s="356"/>
      <c r="AV84" s="356"/>
      <c r="AW84" s="356"/>
      <c r="AX84" s="356"/>
      <c r="AY84" s="356"/>
      <c r="AZ84" s="357"/>
      <c r="BA84" s="357"/>
      <c r="BB84" s="356"/>
      <c r="BC84" s="356"/>
      <c r="BD84" s="356"/>
      <c r="BE84" s="356"/>
      <c r="BF84" s="356"/>
      <c r="BG84" s="356"/>
      <c r="BH84" s="356"/>
      <c r="BI84" s="356"/>
      <c r="BJ84" s="356"/>
      <c r="BK84" s="359">
        <f t="shared" si="1"/>
        <v>0</v>
      </c>
      <c r="BL84" s="233">
        <f t="shared" si="2"/>
        <v>0</v>
      </c>
      <c r="BM84" s="234"/>
      <c r="BO84" s="235"/>
      <c r="BQ84" s="236"/>
      <c r="BR84" s="236"/>
      <c r="BS84" s="237"/>
      <c r="BT84" s="236"/>
    </row>
    <row r="85" spans="2:72" ht="76.5" hidden="1" customHeight="1">
      <c r="B85" s="227">
        <v>5</v>
      </c>
      <c r="C85" s="227" t="s">
        <v>500</v>
      </c>
      <c r="D85" s="227" t="s">
        <v>154</v>
      </c>
      <c r="E85" s="336"/>
      <c r="F85" s="336"/>
      <c r="G85" s="336"/>
      <c r="H85" s="336"/>
      <c r="I85" s="336"/>
      <c r="J85" s="352"/>
      <c r="K85" s="362"/>
      <c r="L85" s="362"/>
      <c r="M85" s="362"/>
      <c r="N85" s="362"/>
      <c r="O85" s="362"/>
      <c r="P85" s="362"/>
      <c r="Q85" s="362"/>
      <c r="R85" s="362"/>
      <c r="S85" s="362"/>
      <c r="T85" s="362"/>
      <c r="U85" s="362"/>
      <c r="V85" s="362"/>
      <c r="W85" s="356"/>
      <c r="X85" s="356"/>
      <c r="Y85" s="356"/>
      <c r="Z85" s="356"/>
      <c r="AA85" s="356"/>
      <c r="AB85" s="356"/>
      <c r="AC85" s="356"/>
      <c r="AD85" s="356"/>
      <c r="AE85" s="356"/>
      <c r="AF85" s="356"/>
      <c r="AG85" s="356"/>
      <c r="AH85" s="356"/>
      <c r="AI85" s="356"/>
      <c r="AJ85" s="356"/>
      <c r="AK85" s="356"/>
      <c r="AL85" s="356"/>
      <c r="AM85" s="356"/>
      <c r="AN85" s="356"/>
      <c r="AO85" s="356"/>
      <c r="AP85" s="356"/>
      <c r="AQ85" s="356"/>
      <c r="AR85" s="356"/>
      <c r="AS85" s="356"/>
      <c r="AT85" s="359"/>
      <c r="AU85" s="356"/>
      <c r="AV85" s="356"/>
      <c r="AW85" s="356"/>
      <c r="AX85" s="356"/>
      <c r="AY85" s="356"/>
      <c r="AZ85" s="357"/>
      <c r="BA85" s="357"/>
      <c r="BB85" s="356"/>
      <c r="BC85" s="356"/>
      <c r="BD85" s="356"/>
      <c r="BE85" s="356"/>
      <c r="BF85" s="356"/>
      <c r="BG85" s="356"/>
      <c r="BH85" s="356"/>
      <c r="BI85" s="356"/>
      <c r="BJ85" s="356"/>
      <c r="BK85" s="359">
        <f t="shared" si="1"/>
        <v>0</v>
      </c>
      <c r="BL85" s="233"/>
      <c r="BM85" s="234"/>
      <c r="BO85" s="235"/>
      <c r="BQ85" s="236"/>
      <c r="BR85" s="236"/>
      <c r="BS85" s="237"/>
      <c r="BT85" s="236"/>
    </row>
    <row r="86" spans="2:72" ht="55.5" customHeight="1">
      <c r="B86" s="227">
        <v>3</v>
      </c>
      <c r="C86" s="227" t="s">
        <v>155</v>
      </c>
      <c r="D86" s="227" t="s">
        <v>156</v>
      </c>
      <c r="E86" s="229"/>
      <c r="F86" s="229"/>
      <c r="G86" s="229"/>
      <c r="H86" s="229"/>
      <c r="I86" s="229"/>
      <c r="J86" s="229"/>
      <c r="K86" s="362"/>
      <c r="L86" s="362"/>
      <c r="M86" s="362"/>
      <c r="N86" s="362"/>
      <c r="O86" s="362"/>
      <c r="P86" s="362"/>
      <c r="Q86" s="362"/>
      <c r="R86" s="362"/>
      <c r="S86" s="362"/>
      <c r="T86" s="362"/>
      <c r="U86" s="362"/>
      <c r="V86" s="362"/>
      <c r="W86" s="356"/>
      <c r="X86" s="356"/>
      <c r="Y86" s="356"/>
      <c r="Z86" s="356"/>
      <c r="AA86" s="356"/>
      <c r="AB86" s="356"/>
      <c r="AC86" s="356"/>
      <c r="AD86" s="356"/>
      <c r="AE86" s="356"/>
      <c r="AF86" s="356"/>
      <c r="AG86" s="356"/>
      <c r="AH86" s="356"/>
      <c r="AI86" s="356"/>
      <c r="AJ86" s="356"/>
      <c r="AK86" s="356"/>
      <c r="AL86" s="356"/>
      <c r="AM86" s="356"/>
      <c r="AN86" s="356"/>
      <c r="AO86" s="356"/>
      <c r="AP86" s="357">
        <v>1000000</v>
      </c>
      <c r="AQ86" s="356"/>
      <c r="AR86" s="357"/>
      <c r="AS86" s="357"/>
      <c r="AT86" s="359"/>
      <c r="AU86" s="356"/>
      <c r="AV86" s="356"/>
      <c r="AW86" s="356"/>
      <c r="AX86" s="356"/>
      <c r="AY86" s="356"/>
      <c r="AZ86" s="357"/>
      <c r="BA86" s="357"/>
      <c r="BB86" s="356"/>
      <c r="BC86" s="356"/>
      <c r="BD86" s="356"/>
      <c r="BE86" s="356"/>
      <c r="BF86" s="356"/>
      <c r="BG86" s="356"/>
      <c r="BH86" s="356"/>
      <c r="BI86" s="356"/>
      <c r="BJ86" s="356"/>
      <c r="BK86" s="359">
        <f t="shared" si="1"/>
        <v>0</v>
      </c>
      <c r="BL86" s="233">
        <f t="shared" si="2"/>
        <v>1000000</v>
      </c>
      <c r="BM86" s="234"/>
      <c r="BO86" s="235"/>
      <c r="BQ86" s="236"/>
      <c r="BR86" s="236"/>
      <c r="BS86" s="237"/>
      <c r="BT86" s="236"/>
    </row>
    <row r="87" spans="2:72" ht="36.75" customHeight="1">
      <c r="B87" s="227"/>
      <c r="C87" s="239"/>
      <c r="D87" s="240" t="s">
        <v>157</v>
      </c>
      <c r="E87" s="332">
        <f t="shared" ref="E87:AV87" si="3">SUM(E14:E86)</f>
        <v>0</v>
      </c>
      <c r="F87" s="332"/>
      <c r="G87" s="332"/>
      <c r="H87" s="332">
        <f t="shared" si="3"/>
        <v>0</v>
      </c>
      <c r="I87" s="332">
        <f t="shared" si="3"/>
        <v>0</v>
      </c>
      <c r="J87" s="353">
        <f>J79+J34+J28</f>
        <v>0</v>
      </c>
      <c r="K87" s="353">
        <f t="shared" si="3"/>
        <v>0</v>
      </c>
      <c r="L87" s="353">
        <f t="shared" si="3"/>
        <v>0</v>
      </c>
      <c r="M87" s="353"/>
      <c r="N87" s="353">
        <f t="shared" si="3"/>
        <v>0</v>
      </c>
      <c r="O87" s="353">
        <f t="shared" si="3"/>
        <v>0</v>
      </c>
      <c r="P87" s="353">
        <f t="shared" si="3"/>
        <v>0</v>
      </c>
      <c r="Q87" s="353">
        <f t="shared" si="3"/>
        <v>0</v>
      </c>
      <c r="R87" s="353"/>
      <c r="S87" s="353">
        <f t="shared" si="3"/>
        <v>0</v>
      </c>
      <c r="T87" s="353">
        <f t="shared" si="3"/>
        <v>0</v>
      </c>
      <c r="U87" s="353">
        <f t="shared" si="3"/>
        <v>0</v>
      </c>
      <c r="V87" s="353">
        <f t="shared" si="3"/>
        <v>0</v>
      </c>
      <c r="W87" s="353">
        <f t="shared" si="3"/>
        <v>0</v>
      </c>
      <c r="X87" s="353">
        <f t="shared" si="3"/>
        <v>0</v>
      </c>
      <c r="Y87" s="353">
        <f t="shared" si="3"/>
        <v>0</v>
      </c>
      <c r="Z87" s="353">
        <f t="shared" si="3"/>
        <v>0</v>
      </c>
      <c r="AA87" s="353">
        <f t="shared" si="3"/>
        <v>0</v>
      </c>
      <c r="AB87" s="353">
        <f t="shared" si="3"/>
        <v>0</v>
      </c>
      <c r="AC87" s="353">
        <f t="shared" si="3"/>
        <v>0</v>
      </c>
      <c r="AD87" s="353">
        <f t="shared" si="3"/>
        <v>0</v>
      </c>
      <c r="AE87" s="353">
        <f t="shared" si="3"/>
        <v>0</v>
      </c>
      <c r="AF87" s="353">
        <f t="shared" si="3"/>
        <v>0</v>
      </c>
      <c r="AG87" s="353">
        <f t="shared" si="3"/>
        <v>0</v>
      </c>
      <c r="AH87" s="353">
        <f t="shared" si="3"/>
        <v>0</v>
      </c>
      <c r="AI87" s="353">
        <f t="shared" si="3"/>
        <v>0</v>
      </c>
      <c r="AJ87" s="353">
        <f t="shared" si="3"/>
        <v>0</v>
      </c>
      <c r="AK87" s="353">
        <f t="shared" si="3"/>
        <v>0</v>
      </c>
      <c r="AL87" s="353">
        <f t="shared" si="3"/>
        <v>0</v>
      </c>
      <c r="AM87" s="353">
        <f t="shared" si="3"/>
        <v>0</v>
      </c>
      <c r="AN87" s="353">
        <f t="shared" si="3"/>
        <v>0</v>
      </c>
      <c r="AO87" s="353">
        <f t="shared" si="3"/>
        <v>0</v>
      </c>
      <c r="AP87" s="353">
        <f>AP86+AP79+AP75+AP50+AP47</f>
        <v>1000000</v>
      </c>
      <c r="AQ87" s="353">
        <f>AQ86+AQ79+AQ75+AQ50+AQ47</f>
        <v>1000000</v>
      </c>
      <c r="AR87" s="353">
        <f>AR86+AR79+AR75+AR50+AR47</f>
        <v>500000</v>
      </c>
      <c r="AS87" s="353">
        <f>AS86+AS79+AS75+AS50+AS47</f>
        <v>0</v>
      </c>
      <c r="AT87" s="353">
        <f>AT79+AT34+AT28+AT62</f>
        <v>0</v>
      </c>
      <c r="AU87" s="353">
        <f t="shared" si="3"/>
        <v>0</v>
      </c>
      <c r="AV87" s="353">
        <f t="shared" si="3"/>
        <v>0</v>
      </c>
      <c r="AW87" s="353"/>
      <c r="AX87" s="353">
        <f t="shared" ref="AX87:BI87" si="4">SUM(AX14:AX86)</f>
        <v>0</v>
      </c>
      <c r="AY87" s="353">
        <f t="shared" si="4"/>
        <v>0</v>
      </c>
      <c r="AZ87" s="353">
        <f t="shared" si="4"/>
        <v>0</v>
      </c>
      <c r="BA87" s="353">
        <f t="shared" si="4"/>
        <v>0</v>
      </c>
      <c r="BB87" s="353">
        <f t="shared" si="4"/>
        <v>0</v>
      </c>
      <c r="BC87" s="353">
        <f t="shared" si="4"/>
        <v>0</v>
      </c>
      <c r="BD87" s="353">
        <f t="shared" si="4"/>
        <v>0</v>
      </c>
      <c r="BE87" s="353">
        <f t="shared" si="4"/>
        <v>0</v>
      </c>
      <c r="BF87" s="353">
        <f t="shared" si="4"/>
        <v>0</v>
      </c>
      <c r="BG87" s="353">
        <f t="shared" si="4"/>
        <v>0</v>
      </c>
      <c r="BH87" s="353">
        <f t="shared" si="4"/>
        <v>0</v>
      </c>
      <c r="BI87" s="353">
        <f t="shared" si="4"/>
        <v>0</v>
      </c>
      <c r="BJ87" s="353"/>
      <c r="BK87" s="359">
        <f>AT87+BJ87</f>
        <v>0</v>
      </c>
      <c r="BL87" s="341"/>
      <c r="BM87" s="234"/>
      <c r="BO87" s="235"/>
      <c r="BQ87" s="236"/>
      <c r="BR87" s="236"/>
      <c r="BS87" s="237"/>
      <c r="BT87" s="236"/>
    </row>
    <row r="88" spans="2:72" ht="36.75" hidden="1" customHeight="1">
      <c r="B88" s="227"/>
      <c r="C88" s="296">
        <v>13100000000</v>
      </c>
      <c r="D88" s="241" t="s">
        <v>158</v>
      </c>
      <c r="E88" s="246"/>
      <c r="F88" s="246"/>
      <c r="G88" s="246"/>
      <c r="H88" s="246"/>
      <c r="I88" s="246"/>
      <c r="J88" s="354"/>
      <c r="K88" s="357">
        <f>87784600-43892300-43892300</f>
        <v>0</v>
      </c>
      <c r="L88" s="357"/>
      <c r="M88" s="357"/>
      <c r="N88" s="357"/>
      <c r="O88" s="357"/>
      <c r="P88" s="357"/>
      <c r="Q88" s="357"/>
      <c r="R88" s="357"/>
      <c r="S88" s="357"/>
      <c r="T88" s="357"/>
      <c r="U88" s="357"/>
      <c r="V88" s="357"/>
      <c r="W88" s="357"/>
      <c r="X88" s="357"/>
      <c r="Y88" s="357"/>
      <c r="Z88" s="357"/>
      <c r="AA88" s="357"/>
      <c r="AB88" s="357"/>
      <c r="AC88" s="357"/>
      <c r="AD88" s="357"/>
      <c r="AE88" s="357"/>
      <c r="AF88" s="357"/>
      <c r="AG88" s="357"/>
      <c r="AH88" s="357"/>
      <c r="AI88" s="357"/>
      <c r="AJ88" s="357"/>
      <c r="AK88" s="357"/>
      <c r="AL88" s="357"/>
      <c r="AM88" s="357"/>
      <c r="AN88" s="357"/>
      <c r="AO88" s="357"/>
      <c r="AP88" s="357"/>
      <c r="AQ88" s="357"/>
      <c r="AR88" s="357"/>
      <c r="AS88" s="357"/>
      <c r="AT88" s="358"/>
      <c r="AU88" s="357"/>
      <c r="AV88" s="357"/>
      <c r="AW88" s="357"/>
      <c r="AX88" s="357"/>
      <c r="AY88" s="357"/>
      <c r="AZ88" s="357"/>
      <c r="BA88" s="357"/>
      <c r="BB88" s="357"/>
      <c r="BC88" s="357"/>
      <c r="BD88" s="357"/>
      <c r="BE88" s="357"/>
      <c r="BF88" s="357"/>
      <c r="BG88" s="357"/>
      <c r="BH88" s="357"/>
      <c r="BI88" s="357"/>
      <c r="BJ88" s="357"/>
      <c r="BK88" s="356">
        <f>SUM(M88:BI88)</f>
        <v>0</v>
      </c>
      <c r="BL88" s="233"/>
      <c r="BM88" s="234"/>
      <c r="BQ88" s="236"/>
      <c r="BR88" s="236"/>
      <c r="BS88" s="237"/>
      <c r="BT88" s="236"/>
    </row>
    <row r="89" spans="2:72" ht="36.75" hidden="1" customHeight="1">
      <c r="B89" s="227"/>
      <c r="C89" s="244"/>
      <c r="D89" s="241" t="s">
        <v>159</v>
      </c>
      <c r="E89" s="241"/>
      <c r="F89" s="241"/>
      <c r="G89" s="241"/>
      <c r="H89" s="241"/>
      <c r="I89" s="241"/>
      <c r="J89" s="227"/>
      <c r="K89" s="354"/>
      <c r="L89" s="354"/>
      <c r="M89" s="354"/>
      <c r="N89" s="354"/>
      <c r="O89" s="354"/>
      <c r="P89" s="227"/>
      <c r="Q89" s="227"/>
      <c r="R89" s="227"/>
      <c r="S89" s="227"/>
      <c r="T89" s="227"/>
      <c r="U89" s="354"/>
      <c r="V89" s="357"/>
      <c r="W89" s="357"/>
      <c r="X89" s="357"/>
      <c r="Y89" s="357"/>
      <c r="Z89" s="357"/>
      <c r="AA89" s="357"/>
      <c r="AB89" s="357"/>
      <c r="AC89" s="357"/>
      <c r="AD89" s="357"/>
      <c r="AE89" s="357"/>
      <c r="AF89" s="357"/>
      <c r="AG89" s="357"/>
      <c r="AH89" s="357"/>
      <c r="AI89" s="357"/>
      <c r="AJ89" s="357"/>
      <c r="AK89" s="357"/>
      <c r="AL89" s="357"/>
      <c r="AM89" s="357"/>
      <c r="AN89" s="357"/>
      <c r="AO89" s="357"/>
      <c r="AP89" s="357"/>
      <c r="AQ89" s="357"/>
      <c r="AR89" s="357"/>
      <c r="AS89" s="357"/>
      <c r="AT89" s="358"/>
      <c r="AU89" s="357"/>
      <c r="AV89" s="357"/>
      <c r="AW89" s="357"/>
      <c r="AX89" s="357"/>
      <c r="AY89" s="357"/>
      <c r="AZ89" s="357"/>
      <c r="BA89" s="357"/>
      <c r="BB89" s="357"/>
      <c r="BC89" s="357"/>
      <c r="BD89" s="357"/>
      <c r="BE89" s="357"/>
      <c r="BF89" s="357"/>
      <c r="BG89" s="357"/>
      <c r="BH89" s="357"/>
      <c r="BI89" s="357"/>
      <c r="BJ89" s="357"/>
      <c r="BK89" s="356">
        <f>BJ89</f>
        <v>0</v>
      </c>
      <c r="BL89" s="341"/>
      <c r="BM89" s="234"/>
      <c r="BQ89" s="236"/>
      <c r="BR89" s="236"/>
      <c r="BS89" s="237"/>
      <c r="BT89" s="236"/>
    </row>
    <row r="90" spans="2:72" ht="27" hidden="1" customHeight="1">
      <c r="B90" s="227">
        <v>33</v>
      </c>
      <c r="C90" s="245" t="s">
        <v>160</v>
      </c>
      <c r="D90" s="241" t="s">
        <v>161</v>
      </c>
      <c r="E90" s="241"/>
      <c r="F90" s="241"/>
      <c r="G90" s="241"/>
      <c r="H90" s="241"/>
      <c r="I90" s="241"/>
      <c r="J90" s="227"/>
      <c r="K90" s="354"/>
      <c r="L90" s="354"/>
      <c r="M90" s="354"/>
      <c r="N90" s="354"/>
      <c r="O90" s="354"/>
      <c r="P90" s="227"/>
      <c r="Q90" s="227"/>
      <c r="R90" s="227"/>
      <c r="S90" s="227"/>
      <c r="T90" s="227"/>
      <c r="U90" s="354">
        <f>4000000-4000000</f>
        <v>0</v>
      </c>
      <c r="V90" s="354"/>
      <c r="W90" s="357"/>
      <c r="X90" s="357"/>
      <c r="Y90" s="357"/>
      <c r="Z90" s="357"/>
      <c r="AA90" s="357"/>
      <c r="AB90" s="357"/>
      <c r="AC90" s="357"/>
      <c r="AD90" s="357"/>
      <c r="AE90" s="357"/>
      <c r="AF90" s="357"/>
      <c r="AG90" s="357"/>
      <c r="AH90" s="357"/>
      <c r="AI90" s="357"/>
      <c r="AJ90" s="357"/>
      <c r="AK90" s="357"/>
      <c r="AL90" s="357"/>
      <c r="AM90" s="357"/>
      <c r="AN90" s="357"/>
      <c r="AO90" s="357"/>
      <c r="AP90" s="357"/>
      <c r="AQ90" s="357"/>
      <c r="AR90" s="357"/>
      <c r="AS90" s="357"/>
      <c r="AT90" s="358"/>
      <c r="AU90" s="357"/>
      <c r="AV90" s="357"/>
      <c r="AW90" s="357"/>
      <c r="AX90" s="357"/>
      <c r="AY90" s="357"/>
      <c r="AZ90" s="357"/>
      <c r="BA90" s="357"/>
      <c r="BB90" s="357"/>
      <c r="BC90" s="357"/>
      <c r="BD90" s="357"/>
      <c r="BE90" s="357"/>
      <c r="BF90" s="357"/>
      <c r="BG90" s="357"/>
      <c r="BH90" s="357"/>
      <c r="BI90" s="357"/>
      <c r="BJ90" s="357"/>
      <c r="BK90" s="356">
        <f>SUM(M90:BI90)</f>
        <v>0</v>
      </c>
      <c r="BL90" s="233">
        <f t="shared" si="2"/>
        <v>0</v>
      </c>
      <c r="BM90" s="234"/>
      <c r="BQ90" s="236"/>
      <c r="BR90" s="236"/>
      <c r="BS90" s="237"/>
      <c r="BT90" s="236"/>
    </row>
    <row r="91" spans="2:72" s="247" customFormat="1" ht="41.25" customHeight="1">
      <c r="B91" s="845" t="s">
        <v>320</v>
      </c>
      <c r="C91" s="845"/>
      <c r="D91" s="845"/>
      <c r="E91" s="333">
        <f t="shared" ref="E91:J91" si="5">+E87+E88+E89+E90</f>
        <v>0</v>
      </c>
      <c r="F91" s="333">
        <f t="shared" si="5"/>
        <v>0</v>
      </c>
      <c r="G91" s="333">
        <f t="shared" si="5"/>
        <v>0</v>
      </c>
      <c r="H91" s="333">
        <f t="shared" si="5"/>
        <v>0</v>
      </c>
      <c r="I91" s="333">
        <f t="shared" si="5"/>
        <v>0</v>
      </c>
      <c r="J91" s="355">
        <f t="shared" si="5"/>
        <v>0</v>
      </c>
      <c r="K91" s="355">
        <f t="shared" ref="K91:AO91" si="6">+K87+K88+K89+K90</f>
        <v>0</v>
      </c>
      <c r="L91" s="355">
        <f t="shared" si="6"/>
        <v>0</v>
      </c>
      <c r="M91" s="355">
        <f t="shared" si="6"/>
        <v>0</v>
      </c>
      <c r="N91" s="355">
        <f t="shared" si="6"/>
        <v>0</v>
      </c>
      <c r="O91" s="355">
        <f t="shared" si="6"/>
        <v>0</v>
      </c>
      <c r="P91" s="355">
        <f t="shared" si="6"/>
        <v>0</v>
      </c>
      <c r="Q91" s="355">
        <f t="shared" si="6"/>
        <v>0</v>
      </c>
      <c r="R91" s="355">
        <f t="shared" si="6"/>
        <v>0</v>
      </c>
      <c r="S91" s="355">
        <f t="shared" si="6"/>
        <v>0</v>
      </c>
      <c r="T91" s="355">
        <f t="shared" si="6"/>
        <v>0</v>
      </c>
      <c r="U91" s="355">
        <f t="shared" si="6"/>
        <v>0</v>
      </c>
      <c r="V91" s="355">
        <f t="shared" si="6"/>
        <v>0</v>
      </c>
      <c r="W91" s="355">
        <f t="shared" si="6"/>
        <v>0</v>
      </c>
      <c r="X91" s="355">
        <f t="shared" si="6"/>
        <v>0</v>
      </c>
      <c r="Y91" s="355">
        <f t="shared" si="6"/>
        <v>0</v>
      </c>
      <c r="Z91" s="355">
        <f t="shared" si="6"/>
        <v>0</v>
      </c>
      <c r="AA91" s="355">
        <f t="shared" si="6"/>
        <v>0</v>
      </c>
      <c r="AB91" s="355">
        <f t="shared" si="6"/>
        <v>0</v>
      </c>
      <c r="AC91" s="355">
        <f t="shared" si="6"/>
        <v>0</v>
      </c>
      <c r="AD91" s="355">
        <f t="shared" si="6"/>
        <v>0</v>
      </c>
      <c r="AE91" s="355">
        <f t="shared" si="6"/>
        <v>0</v>
      </c>
      <c r="AF91" s="355">
        <f t="shared" si="6"/>
        <v>0</v>
      </c>
      <c r="AG91" s="355">
        <f t="shared" si="6"/>
        <v>0</v>
      </c>
      <c r="AH91" s="355">
        <f t="shared" si="6"/>
        <v>0</v>
      </c>
      <c r="AI91" s="355">
        <f t="shared" si="6"/>
        <v>0</v>
      </c>
      <c r="AJ91" s="355">
        <f t="shared" si="6"/>
        <v>0</v>
      </c>
      <c r="AK91" s="355">
        <f t="shared" si="6"/>
        <v>0</v>
      </c>
      <c r="AL91" s="355">
        <f t="shared" si="6"/>
        <v>0</v>
      </c>
      <c r="AM91" s="355">
        <f t="shared" si="6"/>
        <v>0</v>
      </c>
      <c r="AN91" s="355">
        <f t="shared" si="6"/>
        <v>0</v>
      </c>
      <c r="AO91" s="355">
        <f t="shared" si="6"/>
        <v>0</v>
      </c>
      <c r="AP91" s="355">
        <f>AP89+AP87</f>
        <v>1000000</v>
      </c>
      <c r="AQ91" s="355">
        <f>AQ89+AQ87</f>
        <v>1000000</v>
      </c>
      <c r="AR91" s="355">
        <f>AR89+AR87</f>
        <v>500000</v>
      </c>
      <c r="AS91" s="355">
        <f>AS89+AS87</f>
        <v>0</v>
      </c>
      <c r="AT91" s="355">
        <f t="shared" ref="AT91:BI91" si="7">+AT87+AT88+AT89+AT90</f>
        <v>0</v>
      </c>
      <c r="AU91" s="355">
        <f t="shared" si="7"/>
        <v>0</v>
      </c>
      <c r="AV91" s="355">
        <f t="shared" si="7"/>
        <v>0</v>
      </c>
      <c r="AW91" s="355">
        <f t="shared" si="7"/>
        <v>0</v>
      </c>
      <c r="AX91" s="355">
        <f t="shared" si="7"/>
        <v>0</v>
      </c>
      <c r="AY91" s="355">
        <f t="shared" si="7"/>
        <v>0</v>
      </c>
      <c r="AZ91" s="355">
        <f t="shared" si="7"/>
        <v>0</v>
      </c>
      <c r="BA91" s="355">
        <f t="shared" si="7"/>
        <v>0</v>
      </c>
      <c r="BB91" s="355">
        <f t="shared" si="7"/>
        <v>0</v>
      </c>
      <c r="BC91" s="355">
        <f t="shared" si="7"/>
        <v>0</v>
      </c>
      <c r="BD91" s="355">
        <f t="shared" si="7"/>
        <v>0</v>
      </c>
      <c r="BE91" s="355">
        <f t="shared" si="7"/>
        <v>0</v>
      </c>
      <c r="BF91" s="355">
        <f t="shared" si="7"/>
        <v>0</v>
      </c>
      <c r="BG91" s="355">
        <f t="shared" si="7"/>
        <v>0</v>
      </c>
      <c r="BH91" s="355">
        <f t="shared" si="7"/>
        <v>0</v>
      </c>
      <c r="BI91" s="355">
        <f t="shared" si="7"/>
        <v>0</v>
      </c>
      <c r="BJ91" s="355">
        <f>BJ89</f>
        <v>0</v>
      </c>
      <c r="BK91" s="363">
        <f>BK87</f>
        <v>0</v>
      </c>
      <c r="BL91" s="341"/>
      <c r="BM91" s="234"/>
      <c r="BQ91" s="236"/>
      <c r="BR91" s="236"/>
      <c r="BT91" s="236"/>
    </row>
    <row r="92" spans="2:72" s="250" customFormat="1" ht="51" customHeight="1">
      <c r="B92" s="248"/>
      <c r="C92" s="248"/>
      <c r="D92" s="288"/>
      <c r="E92" s="288"/>
      <c r="F92" s="288"/>
      <c r="G92" s="288"/>
      <c r="H92" s="288"/>
      <c r="I92" s="288"/>
      <c r="J92" s="288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8"/>
      <c r="X92" s="289"/>
      <c r="Y92" s="289"/>
      <c r="Z92" s="289"/>
      <c r="AA92" s="289"/>
      <c r="AB92" s="289"/>
      <c r="AC92" s="290"/>
      <c r="AD92" s="290"/>
      <c r="AE92" s="288" t="s">
        <v>489</v>
      </c>
      <c r="AF92" s="290"/>
      <c r="AG92" s="290"/>
      <c r="AH92" s="290"/>
      <c r="AI92" s="290"/>
      <c r="AJ92" s="290"/>
      <c r="AK92" s="290"/>
      <c r="AL92" s="290"/>
      <c r="AM92" s="290"/>
      <c r="AN92" s="290"/>
      <c r="AO92" s="290"/>
      <c r="AP92" s="290"/>
      <c r="AQ92" s="290"/>
      <c r="AR92" s="290"/>
      <c r="AS92" s="290"/>
      <c r="AT92" s="291"/>
      <c r="AU92" s="292"/>
      <c r="AV92" s="292"/>
      <c r="AW92" s="292"/>
      <c r="AX92" s="292"/>
      <c r="AY92" s="292"/>
      <c r="AZ92" s="292"/>
      <c r="BA92" s="292"/>
      <c r="BB92" s="292"/>
      <c r="BC92" s="292"/>
      <c r="BD92" s="292"/>
      <c r="BE92" s="292"/>
      <c r="BF92" s="292"/>
      <c r="BG92" s="292"/>
      <c r="BH92" s="292"/>
      <c r="BI92" s="293"/>
      <c r="BJ92" s="371"/>
      <c r="BK92" s="282"/>
      <c r="BL92" s="342"/>
      <c r="BM92" s="94"/>
    </row>
    <row r="93" spans="2:72" s="250" customFormat="1" ht="45.75" customHeight="1">
      <c r="B93" s="251"/>
      <c r="C93" s="251"/>
      <c r="D93" s="252"/>
      <c r="E93" s="252"/>
      <c r="F93" s="252"/>
      <c r="G93" s="252"/>
      <c r="H93" s="252"/>
      <c r="I93" s="252"/>
      <c r="J93" s="252"/>
      <c r="K93" s="249"/>
      <c r="L93" s="249"/>
      <c r="M93" s="249"/>
      <c r="N93" s="249"/>
      <c r="O93" s="249"/>
      <c r="P93" s="249"/>
      <c r="Q93" s="249"/>
      <c r="R93" s="249"/>
      <c r="S93" s="249"/>
      <c r="T93" s="249"/>
      <c r="U93" s="249"/>
      <c r="V93" s="249"/>
      <c r="W93" s="249"/>
      <c r="X93" s="249"/>
      <c r="Y93" s="249"/>
      <c r="Z93" s="249"/>
      <c r="AA93" s="249"/>
      <c r="AB93" s="249"/>
      <c r="AC93" s="249"/>
      <c r="AD93" s="249"/>
      <c r="AE93" s="249"/>
      <c r="AF93" s="249"/>
      <c r="AG93" s="249"/>
      <c r="AH93" s="249"/>
      <c r="AI93" s="249"/>
      <c r="AJ93" s="249"/>
      <c r="AK93" s="249"/>
      <c r="AL93" s="249"/>
      <c r="AM93" s="249"/>
      <c r="AN93" s="249"/>
      <c r="AO93" s="249"/>
      <c r="AP93" s="249"/>
      <c r="AQ93" s="249"/>
      <c r="AR93" s="249"/>
      <c r="AS93" s="249"/>
      <c r="AT93" s="274"/>
      <c r="AU93" s="249"/>
      <c r="AV93" s="249"/>
      <c r="AW93" s="249"/>
      <c r="AX93" s="249"/>
      <c r="AY93" s="249"/>
      <c r="AZ93" s="249"/>
      <c r="BA93" s="249"/>
      <c r="BB93" s="249"/>
      <c r="BC93" s="249"/>
      <c r="BD93" s="249"/>
      <c r="BE93" s="249"/>
      <c r="BF93" s="249"/>
      <c r="BG93" s="249"/>
      <c r="BH93" s="249"/>
      <c r="BI93" s="249"/>
      <c r="BJ93" s="249"/>
      <c r="BK93" s="295"/>
      <c r="BL93" s="343"/>
      <c r="BM93" s="253"/>
    </row>
    <row r="94" spans="2:72" s="258" customFormat="1" ht="20">
      <c r="B94" s="254"/>
      <c r="C94" s="254"/>
      <c r="D94" s="255"/>
      <c r="E94" s="255"/>
      <c r="F94" s="255"/>
      <c r="G94" s="255"/>
      <c r="H94" s="255"/>
      <c r="I94" s="255"/>
      <c r="J94" s="255"/>
      <c r="K94" s="256"/>
      <c r="L94" s="256">
        <f>+L93-L91</f>
        <v>0</v>
      </c>
      <c r="M94" s="256"/>
      <c r="N94" s="256"/>
      <c r="O94" s="256"/>
      <c r="P94" s="256"/>
      <c r="Q94" s="256"/>
      <c r="R94" s="256"/>
      <c r="S94" s="256"/>
      <c r="T94" s="256">
        <f>+T93-T91</f>
        <v>0</v>
      </c>
      <c r="U94" s="256"/>
      <c r="V94" s="256"/>
      <c r="W94" s="256"/>
      <c r="X94" s="256"/>
      <c r="Y94" s="256"/>
      <c r="Z94" s="256"/>
      <c r="AA94" s="256"/>
      <c r="AB94" s="256"/>
      <c r="AC94" s="256"/>
      <c r="AD94" s="256"/>
      <c r="AE94" s="256"/>
      <c r="AF94" s="256"/>
      <c r="AG94" s="256"/>
      <c r="AH94" s="256"/>
      <c r="AI94" s="256"/>
      <c r="AJ94" s="256"/>
      <c r="AK94" s="256"/>
      <c r="AL94" s="256"/>
      <c r="AM94" s="256"/>
      <c r="AN94" s="256"/>
      <c r="AO94" s="256"/>
      <c r="AP94" s="256"/>
      <c r="AQ94" s="256"/>
      <c r="AR94" s="256"/>
      <c r="AS94" s="256"/>
      <c r="AT94" s="275"/>
      <c r="AU94" s="256"/>
      <c r="AV94" s="256"/>
      <c r="AW94" s="256"/>
      <c r="AX94" s="256"/>
      <c r="AY94" s="256"/>
      <c r="AZ94" s="256"/>
      <c r="BA94" s="256"/>
      <c r="BB94" s="256"/>
      <c r="BC94" s="256"/>
      <c r="BD94" s="256"/>
      <c r="BE94" s="256"/>
      <c r="BF94" s="256"/>
      <c r="BG94" s="256"/>
      <c r="BH94" s="256"/>
      <c r="BI94" s="256"/>
      <c r="BJ94" s="256"/>
      <c r="BK94" s="294"/>
      <c r="BL94" s="257"/>
      <c r="BM94" s="257"/>
    </row>
    <row r="95" spans="2:72" s="258" customFormat="1" ht="22.5">
      <c r="B95" s="254"/>
      <c r="C95" s="254"/>
      <c r="D95" s="255"/>
      <c r="E95" s="255"/>
      <c r="F95" s="255"/>
      <c r="G95" s="255"/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9"/>
      <c r="AH95" s="259"/>
      <c r="AI95" s="259"/>
      <c r="AJ95" s="259"/>
      <c r="AK95" s="259"/>
      <c r="AL95" s="259"/>
      <c r="AM95" s="259"/>
      <c r="AN95" s="259"/>
      <c r="AO95" s="259"/>
      <c r="AP95" s="259"/>
      <c r="AQ95" s="259"/>
      <c r="AR95" s="259"/>
      <c r="AS95" s="259"/>
      <c r="AT95" s="276"/>
      <c r="AU95" s="259"/>
      <c r="AV95" s="259"/>
      <c r="AW95" s="259"/>
      <c r="AX95" s="259"/>
      <c r="AY95" s="259"/>
      <c r="AZ95" s="259"/>
      <c r="BA95" s="259"/>
      <c r="BB95" s="259"/>
      <c r="BC95" s="259"/>
      <c r="BD95" s="259"/>
      <c r="BE95" s="259"/>
      <c r="BF95" s="259"/>
      <c r="BG95" s="259"/>
      <c r="BH95" s="259"/>
      <c r="BI95" s="259"/>
      <c r="BJ95" s="259"/>
      <c r="BK95" s="260"/>
    </row>
    <row r="96" spans="2:72" ht="23">
      <c r="B96" s="261"/>
      <c r="C96" s="261"/>
      <c r="D96" s="262">
        <f>+D95-D91</f>
        <v>0</v>
      </c>
      <c r="E96" s="262"/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2"/>
      <c r="AH96" s="262"/>
      <c r="AI96" s="262"/>
      <c r="AJ96" s="262"/>
      <c r="AK96" s="262"/>
      <c r="AL96" s="262"/>
      <c r="AM96" s="262"/>
      <c r="AN96" s="262"/>
      <c r="AO96" s="262"/>
      <c r="AP96" s="262"/>
      <c r="AQ96" s="262"/>
      <c r="AR96" s="262"/>
      <c r="AS96" s="262"/>
      <c r="AT96" s="277"/>
      <c r="AU96" s="262"/>
      <c r="AV96" s="262"/>
      <c r="AW96" s="262"/>
      <c r="AX96" s="262"/>
      <c r="AY96" s="262"/>
      <c r="AZ96" s="262"/>
      <c r="BA96" s="262"/>
      <c r="BB96" s="262"/>
      <c r="BC96" s="262"/>
      <c r="BD96" s="262"/>
      <c r="BE96" s="262"/>
      <c r="BF96" s="262"/>
      <c r="BG96" s="262"/>
      <c r="BH96" s="262"/>
      <c r="BI96" s="262"/>
      <c r="BJ96" s="262"/>
      <c r="BK96" s="263"/>
      <c r="BL96" s="235"/>
      <c r="BM96" s="235"/>
    </row>
    <row r="97" spans="2:63" ht="17.5">
      <c r="B97" s="264"/>
      <c r="C97" s="264"/>
      <c r="D97" s="265"/>
      <c r="E97" s="265"/>
      <c r="F97" s="265"/>
      <c r="G97" s="265"/>
      <c r="H97" s="265"/>
      <c r="I97" s="265"/>
      <c r="J97" s="265"/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5"/>
      <c r="AH97" s="265"/>
      <c r="AI97" s="265"/>
      <c r="AJ97" s="265"/>
      <c r="AK97" s="265"/>
      <c r="AL97" s="265"/>
      <c r="AM97" s="265"/>
      <c r="AN97" s="265"/>
      <c r="AO97" s="265"/>
      <c r="AP97" s="265"/>
      <c r="AQ97" s="265"/>
      <c r="AR97" s="265"/>
      <c r="AS97" s="265"/>
      <c r="AT97" s="278"/>
      <c r="AU97" s="265"/>
      <c r="AV97" s="265"/>
      <c r="AW97" s="265"/>
      <c r="AX97" s="265"/>
      <c r="AY97" s="265"/>
      <c r="AZ97" s="265"/>
      <c r="BA97" s="265"/>
      <c r="BB97" s="265"/>
      <c r="BC97" s="265"/>
      <c r="BD97" s="265"/>
      <c r="BE97" s="265"/>
      <c r="BF97" s="265"/>
      <c r="BG97" s="265"/>
      <c r="BH97" s="265"/>
      <c r="BI97" s="265"/>
      <c r="BJ97" s="265"/>
      <c r="BK97" s="233"/>
    </row>
  </sheetData>
  <autoFilter ref="BL14:BL94"/>
  <mergeCells count="68">
    <mergeCell ref="AQ9:AS9"/>
    <mergeCell ref="S9:T10"/>
    <mergeCell ref="V9:V11"/>
    <mergeCell ref="BA10:BA11"/>
    <mergeCell ref="BJ9:BJ10"/>
    <mergeCell ref="AK9:AK11"/>
    <mergeCell ref="BF10:BF11"/>
    <mergeCell ref="AX10:AX11"/>
    <mergeCell ref="BG10:BG11"/>
    <mergeCell ref="AN10:AN11"/>
    <mergeCell ref="BH10:BH11"/>
    <mergeCell ref="E8:AS8"/>
    <mergeCell ref="U9:U11"/>
    <mergeCell ref="AG10:AG11"/>
    <mergeCell ref="AL9:AN9"/>
    <mergeCell ref="AM10:AM11"/>
    <mergeCell ref="E9:H9"/>
    <mergeCell ref="M9:M11"/>
    <mergeCell ref="Z10:Z11"/>
    <mergeCell ref="X9:Z9"/>
    <mergeCell ref="K10:K11"/>
    <mergeCell ref="L10:L11"/>
    <mergeCell ref="N9:N11"/>
    <mergeCell ref="E10:E11"/>
    <mergeCell ref="J10:J11"/>
    <mergeCell ref="G10:G11"/>
    <mergeCell ref="H10:H11"/>
    <mergeCell ref="I10:I11"/>
    <mergeCell ref="AC10:AC11"/>
    <mergeCell ref="AT8:BJ8"/>
    <mergeCell ref="B91:D91"/>
    <mergeCell ref="B8:B11"/>
    <mergeCell ref="D8:D11"/>
    <mergeCell ref="P9:P11"/>
    <mergeCell ref="C8:C11"/>
    <mergeCell ref="O9:O11"/>
    <mergeCell ref="K9:L9"/>
    <mergeCell ref="F10:F11"/>
    <mergeCell ref="I9:J9"/>
    <mergeCell ref="AY9:BH9"/>
    <mergeCell ref="B4:BK4"/>
    <mergeCell ref="BI1:BK1"/>
    <mergeCell ref="AJ1:AK1"/>
    <mergeCell ref="AB10:AB11"/>
    <mergeCell ref="AO9:AO11"/>
    <mergeCell ref="AF10:AF11"/>
    <mergeCell ref="AE10:AE11"/>
    <mergeCell ref="AL10:AL11"/>
    <mergeCell ref="BI2:BK2"/>
    <mergeCell ref="AT9:AT11"/>
    <mergeCell ref="BC10:BC11"/>
    <mergeCell ref="AZ10:AZ11"/>
    <mergeCell ref="AW10:AW11"/>
    <mergeCell ref="AU10:AU11"/>
    <mergeCell ref="C3:BK3"/>
    <mergeCell ref="BD10:BD11"/>
    <mergeCell ref="AV10:AV11"/>
    <mergeCell ref="Q9:Q11"/>
    <mergeCell ref="BK8:BK11"/>
    <mergeCell ref="BE10:BE11"/>
    <mergeCell ref="S12:T12"/>
    <mergeCell ref="AA10:AA11"/>
    <mergeCell ref="X10:X11"/>
    <mergeCell ref="W10:W11"/>
    <mergeCell ref="BB10:BB11"/>
    <mergeCell ref="AD10:AD11"/>
    <mergeCell ref="BI9:BI11"/>
    <mergeCell ref="AY10:AY11"/>
  </mergeCells>
  <phoneticPr fontId="0" type="noConversion"/>
  <printOptions horizontalCentered="1"/>
  <pageMargins left="0.15748031496062992" right="0" top="0.15748031496062992" bottom="0" header="0" footer="0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8</vt:i4>
      </vt:variant>
    </vt:vector>
  </HeadingPairs>
  <TitlesOfParts>
    <vt:vector size="12" baseType="lpstr">
      <vt:lpstr>Додаток_2</vt:lpstr>
      <vt:lpstr>Додаток_3</vt:lpstr>
      <vt:lpstr>Додаток_4</vt:lpstr>
      <vt:lpstr>Додаток_5</vt:lpstr>
      <vt:lpstr>Додаток_2!Заголовки_для_друку</vt:lpstr>
      <vt:lpstr>Додаток_3!Заголовки_для_друку</vt:lpstr>
      <vt:lpstr>Додаток_4!Заголовки_для_друку</vt:lpstr>
      <vt:lpstr>Додаток_5!Заголовки_для_друку</vt:lpstr>
      <vt:lpstr>Додаток_2!Область_друку</vt:lpstr>
      <vt:lpstr>Додаток_3!Область_друку</vt:lpstr>
      <vt:lpstr>Додаток_4!Область_друку</vt:lpstr>
      <vt:lpstr>Додаток_5!Область_друку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2023-06-20T07:52:05Z</cp:lastPrinted>
  <dcterms:created xsi:type="dcterms:W3CDTF">2001-11-23T10:13:52Z</dcterms:created>
  <dcterms:modified xsi:type="dcterms:W3CDTF">2023-06-29T14:32:59Z</dcterms:modified>
</cp:coreProperties>
</file>