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0" yWindow="0" windowWidth="20310" windowHeight="7020" tabRatio="781" activeTab="5"/>
  </bookViews>
  <sheets>
    <sheet name="дод1" sheetId="68" r:id="rId1"/>
    <sheet name="дод 2" sheetId="7" r:id="rId2"/>
    <sheet name="дод3" sheetId="76" r:id="rId3"/>
    <sheet name="дод4" sheetId="70" r:id="rId4"/>
    <sheet name="дод 5" sheetId="75" r:id="rId5"/>
    <sheet name="дод6" sheetId="69" r:id="rId6"/>
  </sheets>
  <externalReferences>
    <externalReference r:id="rId7"/>
    <externalReference r:id="rId8"/>
    <externalReference r:id="rId9"/>
    <externalReference r:id="rId10"/>
    <externalReference r:id="rId11"/>
    <externalReference r:id="rId12"/>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1" hidden="1">'дод 2'!$A$21:$Q$856</definedName>
    <definedName name="_xlnm._FilterDatabase" localSheetId="4" hidden="1">'дод 5'!$A$20:$K$809</definedName>
    <definedName name="_xlnm._FilterDatabase" localSheetId="0" hidden="1">дод1!$H$15:$H$143</definedName>
    <definedName name="_xlnm._FilterDatabase" localSheetId="2" hidden="1">дод3!$R$14:$R$45</definedName>
    <definedName name="_xlnm._FilterDatabase" localSheetId="3" hidden="1">дод4!$BQ$15:$BQ$95</definedName>
    <definedName name="_xlnm._FilterDatabase" localSheetId="5" hidden="1">дод6!$K$22:$K$527</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 localSheetId="4">#REF!</definedName>
    <definedName name="_xlnm.Database" localSheetId="2">#REF!</definedName>
    <definedName name="_xlnm.Database" localSheetId="3">#REF!</definedName>
    <definedName name="_xlnm.Database">#REF!</definedName>
    <definedName name="В68">#REF!</definedName>
    <definedName name="вс">#REF!</definedName>
    <definedName name="_xlnm.Print_Titles" localSheetId="1">'дод 2'!$12:$21</definedName>
    <definedName name="_xlnm.Print_Titles" localSheetId="4">'дод 5'!$11:$20</definedName>
    <definedName name="_xlnm.Print_Titles" localSheetId="0">дод1!$11:$16</definedName>
    <definedName name="_xlnm.Print_Titles" localSheetId="2">дод3!$9:$14</definedName>
    <definedName name="_xlnm.Print_Titles" localSheetId="3">дод4!$B:$D,дод4!$10:$15</definedName>
    <definedName name="_xlnm.Print_Titles" localSheetId="5">дод6!$13:$22</definedName>
    <definedName name="иори">#REF!</definedName>
    <definedName name="і">#REF!</definedName>
    <definedName name="область">#REF!</definedName>
    <definedName name="_xlnm.Print_Area" localSheetId="1">'дод 2'!$A$1:$P$577</definedName>
    <definedName name="_xlnm.Print_Area" localSheetId="4">'дод 5'!$A$1:$J$530</definedName>
    <definedName name="_xlnm.Print_Area" localSheetId="0">дод1!$B$2:$G$142</definedName>
    <definedName name="_xlnm.Print_Area" localSheetId="2">дод3!$A$1:$Q$49</definedName>
    <definedName name="_xlnm.Print_Area" localSheetId="3">дод4!$B$1:$BP$97</definedName>
    <definedName name="_xlnm.Print_Area" localSheetId="5">дод6!$A$1:$J$532</definedName>
  </definedNames>
  <calcPr calcId="145621" fullCalcOnLoad="1"/>
</workbook>
</file>

<file path=xl/calcChain.xml><?xml version="1.0" encoding="utf-8"?>
<calcChain xmlns="http://schemas.openxmlformats.org/spreadsheetml/2006/main">
  <c r="E491" i="7" l="1"/>
  <c r="E494" i="7"/>
  <c r="E495" i="7"/>
  <c r="E501" i="7"/>
  <c r="E500" i="7"/>
  <c r="E513" i="7"/>
  <c r="E515" i="7"/>
  <c r="E502" i="7"/>
  <c r="E524" i="7"/>
  <c r="E521" i="7"/>
  <c r="E519" i="7"/>
  <c r="E520" i="7"/>
  <c r="E522" i="7"/>
  <c r="E505" i="7"/>
  <c r="E503" i="7"/>
  <c r="E514" i="7"/>
  <c r="E499" i="7"/>
  <c r="E573" i="7"/>
  <c r="E523" i="7"/>
  <c r="E512" i="7"/>
  <c r="E509" i="7"/>
  <c r="E510" i="7"/>
  <c r="E518" i="7"/>
  <c r="E516" i="7"/>
  <c r="J491" i="7"/>
  <c r="J495" i="7"/>
  <c r="J501" i="7"/>
  <c r="J513" i="7"/>
  <c r="J515" i="7"/>
  <c r="J502" i="7"/>
  <c r="J524" i="7"/>
  <c r="J521" i="7"/>
  <c r="J519" i="7"/>
  <c r="J520" i="7"/>
  <c r="J522" i="7"/>
  <c r="J528" i="7"/>
  <c r="J505" i="7"/>
  <c r="J511" i="7"/>
  <c r="J503" i="7"/>
  <c r="J499" i="7"/>
  <c r="J573" i="7"/>
  <c r="J523" i="7"/>
  <c r="J517" i="7"/>
  <c r="J512" i="7"/>
  <c r="J509" i="7"/>
  <c r="J510" i="7"/>
  <c r="J518" i="7"/>
  <c r="J516" i="7"/>
  <c r="E62" i="68"/>
  <c r="D62" i="68"/>
  <c r="F307" i="7"/>
  <c r="O307" i="7"/>
  <c r="K307" i="7"/>
  <c r="K23" i="7"/>
  <c r="K22" i="7"/>
  <c r="K79" i="7"/>
  <c r="K134" i="7"/>
  <c r="K198" i="7"/>
  <c r="K237" i="7"/>
  <c r="K245" i="7"/>
  <c r="K286" i="7"/>
  <c r="K321" i="7"/>
  <c r="K327" i="7"/>
  <c r="K411" i="7"/>
  <c r="K425" i="7"/>
  <c r="K431" i="7"/>
  <c r="K467" i="7"/>
  <c r="K475" i="7"/>
  <c r="K489" i="7"/>
  <c r="K482" i="7"/>
  <c r="K395" i="7"/>
  <c r="F62" i="68"/>
  <c r="F121" i="68"/>
  <c r="J27" i="7"/>
  <c r="J23" i="7" s="1"/>
  <c r="J25" i="7"/>
  <c r="J29" i="7"/>
  <c r="J30" i="7"/>
  <c r="J31" i="7"/>
  <c r="J35" i="7"/>
  <c r="J36" i="7"/>
  <c r="J38" i="7"/>
  <c r="J39" i="7"/>
  <c r="J28" i="7"/>
  <c r="J32" i="7"/>
  <c r="J37" i="7"/>
  <c r="J41" i="7"/>
  <c r="J42" i="7"/>
  <c r="J47" i="7"/>
  <c r="J48" i="7"/>
  <c r="J49" i="7"/>
  <c r="J50" i="7"/>
  <c r="J51" i="7"/>
  <c r="J52" i="7"/>
  <c r="J53" i="7"/>
  <c r="J54" i="7"/>
  <c r="J55" i="7"/>
  <c r="J57" i="7"/>
  <c r="J58" i="7"/>
  <c r="J59" i="7"/>
  <c r="J60" i="7"/>
  <c r="J71" i="7"/>
  <c r="J72" i="7"/>
  <c r="J73" i="7"/>
  <c r="L74" i="7"/>
  <c r="J74" i="7" s="1"/>
  <c r="J75" i="7"/>
  <c r="J76" i="7"/>
  <c r="J77" i="7"/>
  <c r="J78" i="7"/>
  <c r="J80" i="7"/>
  <c r="J81" i="7"/>
  <c r="J82" i="7"/>
  <c r="J83" i="7"/>
  <c r="J89" i="7"/>
  <c r="J90" i="7"/>
  <c r="J93" i="7"/>
  <c r="J94" i="7"/>
  <c r="J95" i="7"/>
  <c r="J96" i="7"/>
  <c r="J97" i="7"/>
  <c r="J98" i="7"/>
  <c r="J99" i="7"/>
  <c r="J101" i="7"/>
  <c r="J102" i="7"/>
  <c r="J103" i="7"/>
  <c r="J104" i="7"/>
  <c r="J105" i="7"/>
  <c r="J106" i="7"/>
  <c r="J107" i="7"/>
  <c r="J108" i="7"/>
  <c r="J109" i="7"/>
  <c r="J110" i="7"/>
  <c r="J111" i="7"/>
  <c r="J112" i="7"/>
  <c r="J114" i="7"/>
  <c r="J115" i="7"/>
  <c r="J116" i="7"/>
  <c r="J117" i="7"/>
  <c r="J118" i="7"/>
  <c r="J119" i="7"/>
  <c r="J120" i="7"/>
  <c r="J121" i="7"/>
  <c r="J122" i="7"/>
  <c r="J123" i="7"/>
  <c r="J124" i="7"/>
  <c r="J125" i="7"/>
  <c r="J126" i="7"/>
  <c r="J127" i="7"/>
  <c r="J128" i="7"/>
  <c r="J129" i="7"/>
  <c r="J130" i="7"/>
  <c r="J131" i="7"/>
  <c r="J132" i="7"/>
  <c r="J133" i="7"/>
  <c r="J135" i="7"/>
  <c r="J136" i="7"/>
  <c r="J138" i="7"/>
  <c r="J134" i="7" s="1"/>
  <c r="J140" i="7"/>
  <c r="J146" i="7"/>
  <c r="J155" i="7"/>
  <c r="J156" i="7"/>
  <c r="J157" i="7"/>
  <c r="J158" i="7"/>
  <c r="J159" i="7"/>
  <c r="J161" i="7"/>
  <c r="J166" i="7"/>
  <c r="J168" i="7"/>
  <c r="J169" i="7"/>
  <c r="J171" i="7"/>
  <c r="J172" i="7"/>
  <c r="J180" i="7"/>
  <c r="J186" i="7"/>
  <c r="J183" i="7"/>
  <c r="J182" i="7"/>
  <c r="J139" i="7"/>
  <c r="J189" i="7"/>
  <c r="J137" i="7"/>
  <c r="J188" i="7"/>
  <c r="J196" i="7"/>
  <c r="J184" i="7"/>
  <c r="J187" i="7"/>
  <c r="J190" i="7"/>
  <c r="J199" i="7"/>
  <c r="J200" i="7"/>
  <c r="J201" i="7"/>
  <c r="J202" i="7"/>
  <c r="J203" i="7"/>
  <c r="J204" i="7"/>
  <c r="J206" i="7"/>
  <c r="J207" i="7"/>
  <c r="J208" i="7"/>
  <c r="J209" i="7"/>
  <c r="J210" i="7"/>
  <c r="J211" i="7"/>
  <c r="J212" i="7"/>
  <c r="J213" i="7"/>
  <c r="J214" i="7"/>
  <c r="J217" i="7"/>
  <c r="J218" i="7"/>
  <c r="J219" i="7"/>
  <c r="J220" i="7"/>
  <c r="J221" i="7"/>
  <c r="J223" i="7"/>
  <c r="J224" i="7"/>
  <c r="J225" i="7"/>
  <c r="J226" i="7"/>
  <c r="J227" i="7"/>
  <c r="J228" i="7"/>
  <c r="J229" i="7"/>
  <c r="J230" i="7"/>
  <c r="J231" i="7"/>
  <c r="J232" i="7"/>
  <c r="J233" i="7"/>
  <c r="J234" i="7"/>
  <c r="J235" i="7"/>
  <c r="J236" i="7"/>
  <c r="J198" i="7"/>
  <c r="J238" i="7"/>
  <c r="J239" i="7"/>
  <c r="J244" i="7"/>
  <c r="J243" i="7"/>
  <c r="J240" i="7"/>
  <c r="J247" i="7"/>
  <c r="J245" i="7" s="1"/>
  <c r="J248" i="7"/>
  <c r="J251" i="7"/>
  <c r="J253" i="7"/>
  <c r="J259" i="7"/>
  <c r="J261" i="7"/>
  <c r="J265" i="7"/>
  <c r="J269" i="7"/>
  <c r="J270" i="7"/>
  <c r="J281" i="7"/>
  <c r="J250" i="7"/>
  <c r="J249" i="7"/>
  <c r="J283" i="7"/>
  <c r="J276" i="7"/>
  <c r="J278" i="7"/>
  <c r="J284" i="7"/>
  <c r="J277" i="7"/>
  <c r="J299" i="7"/>
  <c r="J286" i="7" s="1"/>
  <c r="J300" i="7"/>
  <c r="J302" i="7"/>
  <c r="J303" i="7"/>
  <c r="J304" i="7"/>
  <c r="J305" i="7"/>
  <c r="J307" i="7"/>
  <c r="J308" i="7"/>
  <c r="J309" i="7"/>
  <c r="J310" i="7"/>
  <c r="J311" i="7"/>
  <c r="J312" i="7"/>
  <c r="J313" i="7"/>
  <c r="J320" i="7"/>
  <c r="J292" i="7"/>
  <c r="J301" i="7"/>
  <c r="J306" i="7"/>
  <c r="J289" i="7"/>
  <c r="J288" i="7"/>
  <c r="J287" i="7"/>
  <c r="J315" i="7"/>
  <c r="J317" i="7"/>
  <c r="J318" i="7"/>
  <c r="J316" i="7"/>
  <c r="J319" i="7"/>
  <c r="J322" i="7"/>
  <c r="J321" i="7" s="1"/>
  <c r="J323" i="7"/>
  <c r="J325" i="7"/>
  <c r="J324" i="7"/>
  <c r="J326" i="7"/>
  <c r="J330" i="7"/>
  <c r="J328" i="7"/>
  <c r="J332" i="7"/>
  <c r="J329" i="7"/>
  <c r="J331" i="7"/>
  <c r="J335" i="7"/>
  <c r="J336" i="7"/>
  <c r="J338" i="7"/>
  <c r="J339" i="7"/>
  <c r="J342" i="7"/>
  <c r="J343" i="7"/>
  <c r="J344" i="7"/>
  <c r="J345" i="7"/>
  <c r="J346" i="7"/>
  <c r="J347" i="7"/>
  <c r="J351" i="7"/>
  <c r="J348" i="7"/>
  <c r="J349" i="7"/>
  <c r="J353" i="7"/>
  <c r="J354" i="7"/>
  <c r="J355" i="7"/>
  <c r="J356" i="7"/>
  <c r="J357" i="7"/>
  <c r="J358" i="7"/>
  <c r="J359" i="7"/>
  <c r="J360" i="7"/>
  <c r="J361" i="7"/>
  <c r="J362" i="7"/>
  <c r="J364" i="7"/>
  <c r="J366" i="7"/>
  <c r="J367" i="7"/>
  <c r="J369" i="7"/>
  <c r="J370" i="7"/>
  <c r="J371" i="7"/>
  <c r="J378" i="7"/>
  <c r="J390" i="7"/>
  <c r="J392" i="7"/>
  <c r="J376" i="7"/>
  <c r="J377" i="7"/>
  <c r="J375" i="7"/>
  <c r="J389" i="7"/>
  <c r="J394" i="7"/>
  <c r="J387" i="7"/>
  <c r="J388" i="7"/>
  <c r="J393" i="7"/>
  <c r="J374" i="7"/>
  <c r="J373" i="7"/>
  <c r="J410" i="7"/>
  <c r="J407" i="7"/>
  <c r="J409" i="7"/>
  <c r="P409" i="7" s="1"/>
  <c r="J400" i="7"/>
  <c r="P400" i="7" s="1"/>
  <c r="J405" i="7"/>
  <c r="L411" i="7"/>
  <c r="O411" i="7"/>
  <c r="J411" i="7"/>
  <c r="J403" i="7"/>
  <c r="J406" i="7"/>
  <c r="P406" i="7" s="1"/>
  <c r="J416" i="7"/>
  <c r="J421" i="7"/>
  <c r="J424" i="7"/>
  <c r="J419" i="7"/>
  <c r="J420" i="7"/>
  <c r="J426" i="7"/>
  <c r="J425" i="7" s="1"/>
  <c r="J427" i="7"/>
  <c r="J428" i="7"/>
  <c r="J433" i="7"/>
  <c r="J431" i="7" s="1"/>
  <c r="J436" i="7"/>
  <c r="J435" i="7"/>
  <c r="J434" i="7"/>
  <c r="J432" i="7"/>
  <c r="J445" i="7"/>
  <c r="J449" i="7"/>
  <c r="J465" i="7"/>
  <c r="J454" i="7"/>
  <c r="J452" i="7"/>
  <c r="J453" i="7"/>
  <c r="J455" i="7"/>
  <c r="J456" i="7"/>
  <c r="J447" i="7"/>
  <c r="J461" i="7"/>
  <c r="J438" i="7"/>
  <c r="J459" i="7"/>
  <c r="J439" i="7"/>
  <c r="J442" i="7"/>
  <c r="J440" i="7"/>
  <c r="J441" i="7"/>
  <c r="J457" i="7"/>
  <c r="J443" i="7"/>
  <c r="J444" i="7"/>
  <c r="J470" i="7"/>
  <c r="J469" i="7"/>
  <c r="J468" i="7"/>
  <c r="J467" i="7" s="1"/>
  <c r="J472" i="7"/>
  <c r="J471" i="7"/>
  <c r="J474" i="7"/>
  <c r="J473" i="7"/>
  <c r="L482" i="7"/>
  <c r="L476" i="7" s="1"/>
  <c r="J476" i="7" s="1"/>
  <c r="J475" i="7" s="1"/>
  <c r="J478" i="7"/>
  <c r="J481" i="7"/>
  <c r="J479" i="7"/>
  <c r="J480" i="7"/>
  <c r="J482" i="7"/>
  <c r="J398" i="7"/>
  <c r="J396" i="7"/>
  <c r="J397" i="7"/>
  <c r="J395" i="7"/>
  <c r="E121" i="68"/>
  <c r="F23" i="7"/>
  <c r="E23" i="7" s="1"/>
  <c r="I23" i="7"/>
  <c r="E29" i="7"/>
  <c r="E30" i="7"/>
  <c r="E31" i="7"/>
  <c r="E33" i="7"/>
  <c r="E35" i="7"/>
  <c r="E38" i="7"/>
  <c r="E39" i="7"/>
  <c r="E34" i="7"/>
  <c r="E28" i="7"/>
  <c r="E32" i="7"/>
  <c r="E37" i="7"/>
  <c r="E41" i="7"/>
  <c r="E42" i="7"/>
  <c r="E43" i="7"/>
  <c r="E44" i="7"/>
  <c r="E45" i="7"/>
  <c r="E46" i="7"/>
  <c r="E47" i="7"/>
  <c r="E48" i="7"/>
  <c r="E49" i="7"/>
  <c r="E50" i="7"/>
  <c r="E52" i="7"/>
  <c r="E53" i="7"/>
  <c r="E54" i="7"/>
  <c r="E55" i="7"/>
  <c r="E56" i="7"/>
  <c r="E57" i="7"/>
  <c r="E58" i="7"/>
  <c r="E59" i="7"/>
  <c r="E60" i="7"/>
  <c r="E71" i="7"/>
  <c r="E72" i="7"/>
  <c r="E73" i="7"/>
  <c r="I74" i="7"/>
  <c r="E74" i="7" s="1"/>
  <c r="E75" i="7"/>
  <c r="E76" i="7"/>
  <c r="E77" i="7"/>
  <c r="E78" i="7"/>
  <c r="F79" i="7"/>
  <c r="E79" i="7" s="1"/>
  <c r="I79" i="7"/>
  <c r="E80" i="7"/>
  <c r="E81" i="7"/>
  <c r="E82" i="7"/>
  <c r="E83" i="7"/>
  <c r="I85"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5" i="7"/>
  <c r="E136" i="7"/>
  <c r="E138" i="7"/>
  <c r="E140" i="7"/>
  <c r="E146" i="7"/>
  <c r="E155" i="7"/>
  <c r="E156" i="7"/>
  <c r="E157" i="7"/>
  <c r="E158" i="7"/>
  <c r="E159" i="7"/>
  <c r="E161" i="7"/>
  <c r="E166" i="7"/>
  <c r="E168" i="7"/>
  <c r="E169" i="7"/>
  <c r="E170" i="7"/>
  <c r="E171" i="7"/>
  <c r="E172" i="7"/>
  <c r="E180" i="7"/>
  <c r="E186" i="7"/>
  <c r="E191" i="7"/>
  <c r="E194" i="7"/>
  <c r="E183" i="7"/>
  <c r="E182" i="7"/>
  <c r="E139" i="7"/>
  <c r="E193" i="7"/>
  <c r="E189" i="7"/>
  <c r="E137" i="7"/>
  <c r="E192" i="7"/>
  <c r="E188" i="7"/>
  <c r="E196" i="7"/>
  <c r="E184" i="7"/>
  <c r="E197" i="7"/>
  <c r="E190" i="7"/>
  <c r="E199" i="7"/>
  <c r="E200" i="7"/>
  <c r="E198" i="7" s="1"/>
  <c r="P198" i="7" s="1"/>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8" i="7"/>
  <c r="E239" i="7"/>
  <c r="E242" i="7"/>
  <c r="E241" i="7"/>
  <c r="E244" i="7"/>
  <c r="E243" i="7"/>
  <c r="E247" i="7"/>
  <c r="E245" i="7" s="1"/>
  <c r="P245" i="7" s="1"/>
  <c r="E248" i="7"/>
  <c r="E251" i="7"/>
  <c r="E253" i="7"/>
  <c r="E259" i="7"/>
  <c r="E261" i="7"/>
  <c r="E265" i="7"/>
  <c r="E269" i="7"/>
  <c r="E270" i="7"/>
  <c r="E281" i="7"/>
  <c r="E250" i="7"/>
  <c r="E249" i="7"/>
  <c r="E283" i="7"/>
  <c r="E276" i="7"/>
  <c r="E278" i="7"/>
  <c r="E284" i="7"/>
  <c r="E277" i="7"/>
  <c r="E299" i="7"/>
  <c r="E300" i="7"/>
  <c r="E302" i="7"/>
  <c r="E286" i="7" s="1"/>
  <c r="E303" i="7"/>
  <c r="P303" i="7" s="1"/>
  <c r="E304" i="7"/>
  <c r="P304" i="7" s="1"/>
  <c r="E305" i="7"/>
  <c r="E307" i="7"/>
  <c r="E308" i="7"/>
  <c r="E309" i="7"/>
  <c r="E310" i="7"/>
  <c r="P310" i="7" s="1"/>
  <c r="E311" i="7"/>
  <c r="P311" i="7" s="1"/>
  <c r="E312" i="7"/>
  <c r="E313" i="7"/>
  <c r="E320" i="7"/>
  <c r="E292" i="7"/>
  <c r="E301" i="7"/>
  <c r="P301" i="7" s="1"/>
  <c r="E306" i="7"/>
  <c r="P306" i="7" s="1"/>
  <c r="E289" i="7"/>
  <c r="E288" i="7"/>
  <c r="E287" i="7"/>
  <c r="E315" i="7"/>
  <c r="E317" i="7"/>
  <c r="P317" i="7" s="1"/>
  <c r="E318" i="7"/>
  <c r="P318" i="7" s="1"/>
  <c r="E316" i="7"/>
  <c r="E319" i="7"/>
  <c r="E322" i="7"/>
  <c r="E321" i="7" s="1"/>
  <c r="P321" i="7" s="1"/>
  <c r="E323" i="7"/>
  <c r="E325" i="7"/>
  <c r="E324" i="7"/>
  <c r="E326" i="7"/>
  <c r="E330" i="7"/>
  <c r="E333" i="7"/>
  <c r="E328" i="7"/>
  <c r="E332" i="7"/>
  <c r="E329" i="7"/>
  <c r="E331" i="7"/>
  <c r="E327" i="7"/>
  <c r="E335" i="7"/>
  <c r="E336" i="7"/>
  <c r="E337" i="7"/>
  <c r="E338" i="7"/>
  <c r="E339" i="7"/>
  <c r="E340" i="7"/>
  <c r="E341" i="7"/>
  <c r="E342" i="7"/>
  <c r="E343" i="7"/>
  <c r="E344" i="7"/>
  <c r="E345" i="7"/>
  <c r="E346" i="7"/>
  <c r="E351" i="7"/>
  <c r="E353" i="7"/>
  <c r="E354" i="7"/>
  <c r="E355" i="7"/>
  <c r="E356" i="7"/>
  <c r="E357" i="7"/>
  <c r="E358" i="7"/>
  <c r="P358" i="7" s="1"/>
  <c r="Q358" i="7" s="1"/>
  <c r="E359" i="7"/>
  <c r="E360" i="7"/>
  <c r="E361" i="7"/>
  <c r="E362" i="7"/>
  <c r="E363" i="7"/>
  <c r="E364" i="7"/>
  <c r="E365" i="7"/>
  <c r="E366" i="7"/>
  <c r="E367" i="7"/>
  <c r="E369" i="7"/>
  <c r="E370" i="7"/>
  <c r="E371" i="7"/>
  <c r="E378" i="7"/>
  <c r="E390" i="7"/>
  <c r="E392" i="7"/>
  <c r="E376" i="7"/>
  <c r="E377" i="7"/>
  <c r="E375" i="7"/>
  <c r="E389" i="7"/>
  <c r="E394" i="7"/>
  <c r="E386" i="7"/>
  <c r="E387" i="7"/>
  <c r="E388" i="7"/>
  <c r="E391" i="7"/>
  <c r="E393" i="7"/>
  <c r="E385" i="7"/>
  <c r="E374" i="7"/>
  <c r="E373" i="7"/>
  <c r="E372" i="7"/>
  <c r="E410" i="7"/>
  <c r="E407" i="7"/>
  <c r="E409" i="7"/>
  <c r="E400" i="7"/>
  <c r="E405" i="7"/>
  <c r="E411" i="7"/>
  <c r="E406" i="7"/>
  <c r="E416" i="7"/>
  <c r="E421" i="7"/>
  <c r="E424" i="7"/>
  <c r="E419" i="7"/>
  <c r="E420" i="7"/>
  <c r="E423" i="7"/>
  <c r="E422" i="7"/>
  <c r="E426" i="7"/>
  <c r="E433" i="7"/>
  <c r="P433" i="7" s="1"/>
  <c r="E436" i="7"/>
  <c r="E434" i="7"/>
  <c r="E432" i="7"/>
  <c r="E449" i="7"/>
  <c r="E465" i="7"/>
  <c r="E446" i="7"/>
  <c r="E454" i="7"/>
  <c r="E452" i="7"/>
  <c r="E453" i="7"/>
  <c r="E455" i="7"/>
  <c r="E456" i="7"/>
  <c r="E447" i="7"/>
  <c r="E461" i="7"/>
  <c r="E459" i="7"/>
  <c r="E440" i="7"/>
  <c r="E460" i="7"/>
  <c r="E457" i="7"/>
  <c r="E458" i="7"/>
  <c r="E470" i="7"/>
  <c r="E469" i="7"/>
  <c r="E476" i="7"/>
  <c r="E475" i="7" s="1"/>
  <c r="P475" i="7" s="1"/>
  <c r="Q475" i="7" s="1"/>
  <c r="E478" i="7"/>
  <c r="E481" i="7"/>
  <c r="E479" i="7"/>
  <c r="E480" i="7"/>
  <c r="E483" i="7"/>
  <c r="E484" i="7"/>
  <c r="E485" i="7"/>
  <c r="E487" i="7"/>
  <c r="E488" i="7"/>
  <c r="E398" i="7"/>
  <c r="P398" i="7" s="1"/>
  <c r="E396" i="7"/>
  <c r="P396" i="7" s="1"/>
  <c r="E397" i="7"/>
  <c r="P397" i="7" s="1"/>
  <c r="D121" i="68"/>
  <c r="P299" i="7"/>
  <c r="P300" i="7"/>
  <c r="P302" i="7"/>
  <c r="P305" i="7"/>
  <c r="P307" i="7"/>
  <c r="P308" i="7"/>
  <c r="P309" i="7"/>
  <c r="P312" i="7"/>
  <c r="P313" i="7"/>
  <c r="P320" i="7"/>
  <c r="P292" i="7"/>
  <c r="P289" i="7"/>
  <c r="P288" i="7"/>
  <c r="P287" i="7"/>
  <c r="P315" i="7"/>
  <c r="P316" i="7"/>
  <c r="P319" i="7"/>
  <c r="P410" i="7"/>
  <c r="P407" i="7"/>
  <c r="P405" i="7"/>
  <c r="P411" i="7"/>
  <c r="P426" i="7"/>
  <c r="P436" i="7"/>
  <c r="P434" i="7"/>
  <c r="P432" i="7"/>
  <c r="E23" i="76"/>
  <c r="M23" i="76"/>
  <c r="J23" i="76"/>
  <c r="N23" i="76" s="1"/>
  <c r="M25" i="76"/>
  <c r="F25" i="76"/>
  <c r="F22" i="76" s="1"/>
  <c r="N25" i="76"/>
  <c r="P25" i="76"/>
  <c r="E27" i="76"/>
  <c r="M27" i="76" s="1"/>
  <c r="N27" i="76"/>
  <c r="M30" i="76"/>
  <c r="N30" i="76"/>
  <c r="P30" i="76" s="1"/>
  <c r="J16" i="76"/>
  <c r="N16" i="76" s="1"/>
  <c r="J15" i="76"/>
  <c r="N15" i="76" s="1"/>
  <c r="L15" i="76"/>
  <c r="P15" i="76" s="1"/>
  <c r="Q15" i="76" s="1"/>
  <c r="M34" i="76"/>
  <c r="M40" i="76"/>
  <c r="M39" i="76" s="1"/>
  <c r="N40" i="76"/>
  <c r="M35" i="76"/>
  <c r="J35" i="76"/>
  <c r="N35" i="76"/>
  <c r="P35" i="76" s="1"/>
  <c r="M21" i="76"/>
  <c r="N21" i="76"/>
  <c r="P21" i="76"/>
  <c r="P20" i="76"/>
  <c r="P19" i="76" s="1"/>
  <c r="Q19" i="76" s="1"/>
  <c r="M43" i="76"/>
  <c r="P43" i="76" s="1"/>
  <c r="N43" i="76"/>
  <c r="P449" i="7"/>
  <c r="Q449" i="7" s="1"/>
  <c r="P481" i="7"/>
  <c r="Q481" i="7"/>
  <c r="G169" i="69"/>
  <c r="K169" i="69" s="1"/>
  <c r="J169" i="69"/>
  <c r="I336" i="75"/>
  <c r="I167" i="75"/>
  <c r="I111" i="75"/>
  <c r="I69" i="75"/>
  <c r="I22" i="75"/>
  <c r="I231" i="75"/>
  <c r="I275" i="75"/>
  <c r="I304" i="75"/>
  <c r="I310" i="75"/>
  <c r="I319" i="75"/>
  <c r="I356" i="75"/>
  <c r="I403" i="75"/>
  <c r="I440" i="75"/>
  <c r="I446" i="75"/>
  <c r="BO92" i="70"/>
  <c r="O343" i="7"/>
  <c r="K343" i="7"/>
  <c r="K334" i="7" s="1"/>
  <c r="G342" i="69"/>
  <c r="K342" i="69" s="1"/>
  <c r="J342" i="69"/>
  <c r="K354" i="75"/>
  <c r="P370" i="7"/>
  <c r="Q370" i="7" s="1"/>
  <c r="O23" i="76"/>
  <c r="O25" i="76"/>
  <c r="O30" i="76"/>
  <c r="O29" i="76"/>
  <c r="O22" i="76"/>
  <c r="K16" i="76"/>
  <c r="O16" i="76" s="1"/>
  <c r="O34" i="76"/>
  <c r="O32" i="76"/>
  <c r="K40" i="76"/>
  <c r="O40" i="76" s="1"/>
  <c r="O39" i="76" s="1"/>
  <c r="O35" i="76"/>
  <c r="K21" i="76"/>
  <c r="O21" i="76"/>
  <c r="O20" i="76" s="1"/>
  <c r="O19" i="76" s="1"/>
  <c r="K43" i="76"/>
  <c r="O43" i="76"/>
  <c r="O42" i="76"/>
  <c r="O41" i="76"/>
  <c r="N29" i="76"/>
  <c r="N39" i="76"/>
  <c r="N20" i="76"/>
  <c r="N19" i="76" s="1"/>
  <c r="N42" i="76"/>
  <c r="N41" i="76"/>
  <c r="M29" i="76"/>
  <c r="M15" i="76"/>
  <c r="M20" i="76"/>
  <c r="M19" i="76" s="1"/>
  <c r="L16" i="76"/>
  <c r="P16" i="76" s="1"/>
  <c r="Q16" i="76" s="1"/>
  <c r="M16" i="76"/>
  <c r="K17" i="76"/>
  <c r="O17" i="76" s="1"/>
  <c r="L17" i="76"/>
  <c r="M17" i="76"/>
  <c r="N17" i="76"/>
  <c r="P17" i="76"/>
  <c r="Q17" i="76" s="1"/>
  <c r="K18" i="76"/>
  <c r="L18" i="76"/>
  <c r="M18" i="76"/>
  <c r="N18" i="76"/>
  <c r="O18" i="76"/>
  <c r="P18" i="76"/>
  <c r="Q18" i="76" s="1"/>
  <c r="E20" i="76"/>
  <c r="E19" i="76"/>
  <c r="J20" i="76"/>
  <c r="J19" i="76"/>
  <c r="K20" i="76"/>
  <c r="K19" i="76" s="1"/>
  <c r="L21" i="76"/>
  <c r="L20" i="76"/>
  <c r="L19" i="76"/>
  <c r="F20" i="76"/>
  <c r="G20" i="76"/>
  <c r="H21" i="76"/>
  <c r="H20" i="76"/>
  <c r="I20" i="76"/>
  <c r="Q20" i="76"/>
  <c r="Q21" i="76"/>
  <c r="E22" i="76"/>
  <c r="E44" i="76" s="1"/>
  <c r="E45" i="76" s="1"/>
  <c r="G22" i="76"/>
  <c r="H27" i="76"/>
  <c r="H23" i="76"/>
  <c r="H22" i="76" s="1"/>
  <c r="H44" i="76" s="1"/>
  <c r="H25" i="76"/>
  <c r="I29" i="76"/>
  <c r="I22" i="76"/>
  <c r="J29" i="76"/>
  <c r="J22" i="76"/>
  <c r="K29" i="76"/>
  <c r="K22" i="76" s="1"/>
  <c r="L30" i="76"/>
  <c r="L29" i="76"/>
  <c r="L25" i="76"/>
  <c r="L22" i="76"/>
  <c r="H24" i="76"/>
  <c r="M24" i="76"/>
  <c r="N24" i="76"/>
  <c r="P24" i="76" s="1"/>
  <c r="O24" i="76"/>
  <c r="Q25" i="76"/>
  <c r="R25" i="76"/>
  <c r="H26" i="76"/>
  <c r="L26" i="76"/>
  <c r="M26" i="76"/>
  <c r="N26" i="76"/>
  <c r="O26" i="76"/>
  <c r="P26" i="76"/>
  <c r="H28" i="76"/>
  <c r="M28" i="76"/>
  <c r="P28" i="76" s="1"/>
  <c r="N28" i="76"/>
  <c r="E32" i="76"/>
  <c r="E31" i="76"/>
  <c r="F32" i="76"/>
  <c r="H32" i="76" s="1"/>
  <c r="H31" i="76" s="1"/>
  <c r="F31" i="76"/>
  <c r="F44" i="76" s="1"/>
  <c r="F45" i="76" s="1"/>
  <c r="G32" i="76"/>
  <c r="G31" i="76" s="1"/>
  <c r="I39" i="76"/>
  <c r="I32" i="76"/>
  <c r="I31" i="76" s="1"/>
  <c r="J32" i="76"/>
  <c r="J31" i="76" s="1"/>
  <c r="J39" i="76"/>
  <c r="K32" i="76"/>
  <c r="K39" i="76"/>
  <c r="K31" i="76" s="1"/>
  <c r="L40" i="76"/>
  <c r="L39" i="76" s="1"/>
  <c r="L31" i="76" s="1"/>
  <c r="L32" i="76"/>
  <c r="L35" i="76"/>
  <c r="H33" i="76"/>
  <c r="N33" i="76"/>
  <c r="P33" i="76" s="1"/>
  <c r="R33" i="76" s="1"/>
  <c r="F34" i="76"/>
  <c r="N34" i="76" s="1"/>
  <c r="N32" i="76" s="1"/>
  <c r="N31" i="76" s="1"/>
  <c r="H34" i="76"/>
  <c r="L36" i="76"/>
  <c r="M36" i="76"/>
  <c r="N36" i="76"/>
  <c r="O36" i="76"/>
  <c r="P36" i="76"/>
  <c r="Q36" i="76" s="1"/>
  <c r="R37" i="76"/>
  <c r="R38" i="76"/>
  <c r="E41" i="76"/>
  <c r="F41" i="76"/>
  <c r="G41" i="76"/>
  <c r="H41" i="76"/>
  <c r="I42" i="76"/>
  <c r="I41" i="76" s="1"/>
  <c r="J42" i="76"/>
  <c r="J41" i="76"/>
  <c r="K42" i="76"/>
  <c r="K41" i="76" s="1"/>
  <c r="L43" i="76"/>
  <c r="L42" i="76" s="1"/>
  <c r="L41" i="76" s="1"/>
  <c r="H45" i="76"/>
  <c r="H183" i="69"/>
  <c r="H210" i="69"/>
  <c r="H175" i="69"/>
  <c r="I183" i="69"/>
  <c r="I175" i="69" s="1"/>
  <c r="AM90" i="70"/>
  <c r="BP90" i="70" s="1"/>
  <c r="AM89" i="70"/>
  <c r="AM94" i="70" s="1"/>
  <c r="J343" i="69"/>
  <c r="K412" i="75"/>
  <c r="K327" i="75"/>
  <c r="G96" i="69"/>
  <c r="K96" i="69"/>
  <c r="J96" i="69"/>
  <c r="E89" i="70"/>
  <c r="E94" i="70" s="1"/>
  <c r="F89" i="70"/>
  <c r="F94" i="70"/>
  <c r="G94" i="70"/>
  <c r="H89" i="70"/>
  <c r="H94" i="70" s="1"/>
  <c r="I89" i="70"/>
  <c r="I94" i="70"/>
  <c r="J89" i="70"/>
  <c r="J94" i="70"/>
  <c r="K89" i="70"/>
  <c r="K94" i="70" s="1"/>
  <c r="L89" i="70"/>
  <c r="L94" i="70"/>
  <c r="M89" i="70"/>
  <c r="M94" i="70"/>
  <c r="N89" i="70"/>
  <c r="N94" i="70"/>
  <c r="O89" i="70"/>
  <c r="P89" i="70"/>
  <c r="P94" i="70"/>
  <c r="Q94" i="70"/>
  <c r="R89" i="70"/>
  <c r="R94" i="70" s="1"/>
  <c r="S89" i="70"/>
  <c r="S94" i="70"/>
  <c r="T89" i="70"/>
  <c r="T94" i="70"/>
  <c r="U89" i="70"/>
  <c r="U94" i="70" s="1"/>
  <c r="W94" i="70"/>
  <c r="Y89" i="70"/>
  <c r="Y94" i="70"/>
  <c r="Z89" i="70"/>
  <c r="Z94" i="70"/>
  <c r="AA89" i="70"/>
  <c r="AB89" i="70"/>
  <c r="AB94" i="70"/>
  <c r="AC89" i="70"/>
  <c r="AC94" i="70" s="1"/>
  <c r="AD94" i="70"/>
  <c r="AE89" i="70"/>
  <c r="AE94" i="70"/>
  <c r="AF89" i="70"/>
  <c r="AF94" i="70"/>
  <c r="AG89" i="70"/>
  <c r="AG94" i="70" s="1"/>
  <c r="AH89" i="70"/>
  <c r="AH94" i="70"/>
  <c r="AI89" i="70"/>
  <c r="AI94" i="70"/>
  <c r="AJ89" i="70"/>
  <c r="AJ94" i="70" s="1"/>
  <c r="AK89" i="70"/>
  <c r="AK94" i="70"/>
  <c r="AL89" i="70"/>
  <c r="AL94" i="70" s="1"/>
  <c r="AN89" i="70"/>
  <c r="AN94" i="70" s="1"/>
  <c r="AO89" i="70"/>
  <c r="AO94" i="70"/>
  <c r="AP89" i="70"/>
  <c r="AP94" i="70"/>
  <c r="AQ89" i="70"/>
  <c r="AQ94" i="70" s="1"/>
  <c r="AR89" i="70"/>
  <c r="AR94" i="70"/>
  <c r="AS89" i="70"/>
  <c r="AS94" i="70"/>
  <c r="AT89" i="70"/>
  <c r="AT94" i="70" s="1"/>
  <c r="AU89" i="70"/>
  <c r="AU94" i="70"/>
  <c r="AV89" i="70"/>
  <c r="AV94" i="70" s="1"/>
  <c r="AW89" i="70"/>
  <c r="AW94" i="70" s="1"/>
  <c r="AX89" i="70"/>
  <c r="AX94" i="70"/>
  <c r="AY89" i="70"/>
  <c r="AY94" i="70"/>
  <c r="AZ89" i="70"/>
  <c r="AZ94" i="70" s="1"/>
  <c r="BA94" i="70"/>
  <c r="BB89" i="70"/>
  <c r="BB94" i="70" s="1"/>
  <c r="BC89" i="70"/>
  <c r="BC94" i="70"/>
  <c r="BD89" i="70"/>
  <c r="BD94" i="70"/>
  <c r="BE89" i="70"/>
  <c r="BE94" i="70" s="1"/>
  <c r="BF89" i="70"/>
  <c r="BF94" i="70"/>
  <c r="BG89" i="70"/>
  <c r="BG94" i="70"/>
  <c r="BH89" i="70"/>
  <c r="BH94" i="70" s="1"/>
  <c r="BI89" i="70"/>
  <c r="BI94" i="70"/>
  <c r="BJ89" i="70"/>
  <c r="BJ94" i="70"/>
  <c r="BK89" i="70"/>
  <c r="BK94" i="70" s="1"/>
  <c r="BL89" i="70"/>
  <c r="BL94" i="70"/>
  <c r="BM89" i="70"/>
  <c r="BM94" i="70"/>
  <c r="BN89" i="70"/>
  <c r="BN94" i="70" s="1"/>
  <c r="BO89" i="70"/>
  <c r="BO94" i="70"/>
  <c r="BQ92" i="70"/>
  <c r="BQ91" i="70"/>
  <c r="BQ88" i="70"/>
  <c r="BQ87" i="70"/>
  <c r="BQ86" i="70"/>
  <c r="BQ85" i="70"/>
  <c r="BQ84" i="70"/>
  <c r="BQ83" i="70"/>
  <c r="BQ82" i="70"/>
  <c r="BQ81" i="70"/>
  <c r="BQ80" i="70"/>
  <c r="BQ79" i="70"/>
  <c r="BQ78" i="70"/>
  <c r="BQ77" i="70"/>
  <c r="BQ76" i="70"/>
  <c r="BQ75" i="70"/>
  <c r="BQ74" i="70"/>
  <c r="BQ73" i="70"/>
  <c r="BQ72" i="70"/>
  <c r="BQ71" i="70"/>
  <c r="BQ70" i="70"/>
  <c r="BQ69" i="70"/>
  <c r="BQ68" i="70"/>
  <c r="BQ67" i="70"/>
  <c r="BQ66" i="70"/>
  <c r="BQ65" i="70"/>
  <c r="BQ64" i="70"/>
  <c r="BQ63" i="70"/>
  <c r="BQ62" i="70"/>
  <c r="BQ61" i="70"/>
  <c r="BQ60" i="70"/>
  <c r="BQ59" i="70"/>
  <c r="BQ58" i="70"/>
  <c r="BQ57" i="70"/>
  <c r="BQ56" i="70"/>
  <c r="BQ55" i="70"/>
  <c r="BQ54" i="70"/>
  <c r="BQ53" i="70"/>
  <c r="BQ52" i="70"/>
  <c r="BQ51" i="70"/>
  <c r="BQ50" i="70"/>
  <c r="BQ49" i="70"/>
  <c r="BQ48" i="70"/>
  <c r="BQ47" i="70"/>
  <c r="BQ46" i="70"/>
  <c r="BQ45" i="70"/>
  <c r="BQ44" i="70"/>
  <c r="BQ43" i="70"/>
  <c r="BQ42" i="70"/>
  <c r="BQ41" i="70"/>
  <c r="BQ40" i="70"/>
  <c r="BQ39" i="70"/>
  <c r="BQ38" i="70"/>
  <c r="BQ37" i="70"/>
  <c r="BQ36" i="70"/>
  <c r="BQ35" i="70"/>
  <c r="BQ34" i="70"/>
  <c r="BQ33" i="70"/>
  <c r="BQ32" i="70"/>
  <c r="BQ31" i="70"/>
  <c r="BQ30" i="70"/>
  <c r="BQ29" i="70"/>
  <c r="BQ28" i="70"/>
  <c r="BQ27" i="70"/>
  <c r="BQ26" i="70"/>
  <c r="BQ25" i="70"/>
  <c r="BQ24" i="70"/>
  <c r="BQ23" i="70"/>
  <c r="BQ22" i="70"/>
  <c r="BQ21" i="70"/>
  <c r="BQ20" i="70"/>
  <c r="BQ19" i="70"/>
  <c r="BQ18" i="70"/>
  <c r="BQ17" i="70"/>
  <c r="BP92" i="70"/>
  <c r="BP89" i="70"/>
  <c r="BP87" i="70"/>
  <c r="BP85" i="70"/>
  <c r="BP84" i="70"/>
  <c r="BP83" i="70"/>
  <c r="BP82" i="70"/>
  <c r="BP81" i="70"/>
  <c r="BP80" i="70"/>
  <c r="BP79" i="70"/>
  <c r="BP78" i="70"/>
  <c r="BP77" i="70"/>
  <c r="BP76" i="70"/>
  <c r="BP75" i="70"/>
  <c r="BP74" i="70"/>
  <c r="BP73" i="70"/>
  <c r="BP72" i="70"/>
  <c r="BP68" i="70"/>
  <c r="BP67" i="70"/>
  <c r="BP66" i="70"/>
  <c r="BP65" i="70"/>
  <c r="BP64" i="70"/>
  <c r="BP63" i="70"/>
  <c r="BP62" i="70"/>
  <c r="BP61" i="70"/>
  <c r="BP60" i="70"/>
  <c r="BP59" i="70"/>
  <c r="BP58" i="70"/>
  <c r="BP57" i="70"/>
  <c r="BP56" i="70"/>
  <c r="BP53" i="70"/>
  <c r="BP52" i="70"/>
  <c r="BP49" i="70"/>
  <c r="BP48" i="70"/>
  <c r="BP47" i="70"/>
  <c r="BP46" i="70"/>
  <c r="BP39" i="70"/>
  <c r="BP37" i="70"/>
  <c r="BP36" i="70"/>
  <c r="BP35" i="70"/>
  <c r="BP34" i="70"/>
  <c r="BP33" i="70"/>
  <c r="BP32" i="70"/>
  <c r="BP31" i="70"/>
  <c r="BP30" i="70"/>
  <c r="BP29" i="70"/>
  <c r="BP28" i="70"/>
  <c r="BP27" i="70"/>
  <c r="BP26" i="70"/>
  <c r="BP25" i="70"/>
  <c r="BP24" i="70"/>
  <c r="BP23" i="70"/>
  <c r="BP22" i="70"/>
  <c r="BP21" i="70"/>
  <c r="BP18" i="70"/>
  <c r="BP17" i="70"/>
  <c r="F118" i="68"/>
  <c r="F119" i="68"/>
  <c r="F55" i="68"/>
  <c r="F120" i="68" s="1"/>
  <c r="F115" i="68"/>
  <c r="F116" i="68"/>
  <c r="F114" i="68"/>
  <c r="F41" i="68"/>
  <c r="F122" i="68" s="1"/>
  <c r="F123" i="68"/>
  <c r="F97" i="68"/>
  <c r="F103" i="68"/>
  <c r="F102" i="68" s="1"/>
  <c r="F108" i="68"/>
  <c r="E118" i="68"/>
  <c r="E119" i="68"/>
  <c r="E55" i="68"/>
  <c r="E120" i="68"/>
  <c r="E115" i="68"/>
  <c r="E116" i="68"/>
  <c r="E114" i="68"/>
  <c r="E41" i="68"/>
  <c r="E122" i="68" s="1"/>
  <c r="E123" i="68"/>
  <c r="E97" i="68"/>
  <c r="E103" i="68"/>
  <c r="E102" i="68" s="1"/>
  <c r="E108" i="68"/>
  <c r="D118" i="68"/>
  <c r="D119" i="68"/>
  <c r="D55" i="68"/>
  <c r="D120" i="68"/>
  <c r="D115" i="68"/>
  <c r="D114" i="68" s="1"/>
  <c r="D116" i="68"/>
  <c r="D41" i="68"/>
  <c r="D122" i="68"/>
  <c r="D123" i="68"/>
  <c r="D92" i="68"/>
  <c r="D91" i="68" s="1"/>
  <c r="D90" i="68" s="1"/>
  <c r="D97" i="68"/>
  <c r="D103" i="68"/>
  <c r="D108" i="68"/>
  <c r="D102" i="68"/>
  <c r="K92" i="75"/>
  <c r="K91" i="75"/>
  <c r="N437" i="7"/>
  <c r="M437" i="7"/>
  <c r="L437" i="7"/>
  <c r="I437" i="7"/>
  <c r="H437" i="7"/>
  <c r="G437" i="7"/>
  <c r="P444" i="7"/>
  <c r="Q444" i="7" s="1"/>
  <c r="O286" i="7"/>
  <c r="N286" i="7"/>
  <c r="M286" i="7"/>
  <c r="L286" i="7"/>
  <c r="I286" i="7"/>
  <c r="H286" i="7"/>
  <c r="G286" i="7"/>
  <c r="F286" i="7"/>
  <c r="J274" i="69"/>
  <c r="J282" i="69"/>
  <c r="J290" i="69"/>
  <c r="J281" i="69"/>
  <c r="J283" i="69"/>
  <c r="J284" i="69"/>
  <c r="J285" i="69"/>
  <c r="J296" i="69"/>
  <c r="J270" i="69"/>
  <c r="I270" i="69"/>
  <c r="H270" i="69"/>
  <c r="G286" i="69"/>
  <c r="K286" i="69"/>
  <c r="Q319" i="7"/>
  <c r="G385" i="69"/>
  <c r="K385" i="69" s="1"/>
  <c r="E22" i="75"/>
  <c r="E35" i="75"/>
  <c r="E21" i="75"/>
  <c r="G22" i="75"/>
  <c r="G35" i="75"/>
  <c r="G21" i="75" s="1"/>
  <c r="H22" i="75"/>
  <c r="H35" i="75"/>
  <c r="H21" i="75"/>
  <c r="I35" i="75"/>
  <c r="I21" i="75" s="1"/>
  <c r="J22" i="75"/>
  <c r="J21" i="75" s="1"/>
  <c r="J35" i="75"/>
  <c r="K23" i="75"/>
  <c r="K24" i="75"/>
  <c r="K25" i="75"/>
  <c r="K26" i="75"/>
  <c r="K27" i="75"/>
  <c r="K28" i="75"/>
  <c r="K29" i="75"/>
  <c r="K30" i="75"/>
  <c r="K31" i="75"/>
  <c r="K32" i="75"/>
  <c r="K33" i="75"/>
  <c r="K34" i="75"/>
  <c r="K35" i="75"/>
  <c r="K36" i="75"/>
  <c r="K37" i="75"/>
  <c r="K38" i="75"/>
  <c r="E50" i="75"/>
  <c r="E39" i="75"/>
  <c r="G50" i="75"/>
  <c r="K50" i="75" s="1"/>
  <c r="H50" i="75"/>
  <c r="H39" i="75" s="1"/>
  <c r="I50" i="75"/>
  <c r="I39" i="75" s="1"/>
  <c r="J50" i="75"/>
  <c r="J39" i="75" s="1"/>
  <c r="K40" i="75"/>
  <c r="K41" i="75"/>
  <c r="K42" i="75"/>
  <c r="K43" i="75"/>
  <c r="K44" i="75"/>
  <c r="K45" i="75"/>
  <c r="K46" i="75"/>
  <c r="K47" i="75"/>
  <c r="K48" i="75"/>
  <c r="K49" i="75"/>
  <c r="K51" i="75"/>
  <c r="K52" i="75"/>
  <c r="K53" i="75"/>
  <c r="K54" i="75"/>
  <c r="K55" i="75"/>
  <c r="K56" i="75"/>
  <c r="K57" i="75"/>
  <c r="K58" i="75"/>
  <c r="K59" i="75"/>
  <c r="K60" i="75"/>
  <c r="K61" i="75"/>
  <c r="K62" i="75"/>
  <c r="K63" i="75"/>
  <c r="K64" i="75"/>
  <c r="K65" i="75"/>
  <c r="K66" i="75"/>
  <c r="K67" i="75"/>
  <c r="K68" i="75"/>
  <c r="E69" i="75"/>
  <c r="K69" i="75" s="1"/>
  <c r="H69" i="75"/>
  <c r="J69" i="75"/>
  <c r="M69" i="75"/>
  <c r="K70" i="75"/>
  <c r="K71" i="75"/>
  <c r="K72" i="75"/>
  <c r="K73" i="75"/>
  <c r="K74" i="75"/>
  <c r="K75" i="75"/>
  <c r="K76" i="75"/>
  <c r="K77" i="75"/>
  <c r="K78" i="75"/>
  <c r="K79" i="75"/>
  <c r="K80" i="75"/>
  <c r="K81" i="75"/>
  <c r="K82" i="75"/>
  <c r="K83" i="75"/>
  <c r="K84" i="75"/>
  <c r="K85" i="75"/>
  <c r="K86" i="75"/>
  <c r="K87" i="75"/>
  <c r="K88" i="75"/>
  <c r="K89" i="75"/>
  <c r="K90" i="75"/>
  <c r="K93" i="75"/>
  <c r="K94" i="75"/>
  <c r="K95" i="75"/>
  <c r="K96" i="75"/>
  <c r="K97" i="75"/>
  <c r="K98" i="75"/>
  <c r="K99" i="75"/>
  <c r="K100" i="75"/>
  <c r="K101" i="75"/>
  <c r="K102" i="75"/>
  <c r="K103" i="75"/>
  <c r="K104" i="75"/>
  <c r="K105" i="75"/>
  <c r="K106" i="75"/>
  <c r="K107" i="75"/>
  <c r="K108" i="75"/>
  <c r="K109" i="75"/>
  <c r="K110" i="75"/>
  <c r="H111" i="75"/>
  <c r="J111" i="75"/>
  <c r="K111" i="75"/>
  <c r="M111" i="75"/>
  <c r="K112" i="75"/>
  <c r="K113" i="75"/>
  <c r="K114" i="75"/>
  <c r="K115" i="75"/>
  <c r="K116" i="75"/>
  <c r="K117" i="75"/>
  <c r="K118" i="75"/>
  <c r="K119" i="75"/>
  <c r="K120" i="75"/>
  <c r="K121" i="75"/>
  <c r="K122" i="75"/>
  <c r="K123" i="75"/>
  <c r="K124" i="75"/>
  <c r="K125" i="75"/>
  <c r="K126" i="75"/>
  <c r="K127" i="75"/>
  <c r="K128" i="75"/>
  <c r="K129" i="75"/>
  <c r="K130" i="75"/>
  <c r="K131" i="75"/>
  <c r="K132" i="75"/>
  <c r="K133" i="75"/>
  <c r="K134" i="75"/>
  <c r="K135" i="75"/>
  <c r="K136" i="75"/>
  <c r="K137" i="75"/>
  <c r="K138" i="75"/>
  <c r="K139" i="75"/>
  <c r="K140" i="75"/>
  <c r="K141" i="75"/>
  <c r="K142" i="75"/>
  <c r="K143" i="75"/>
  <c r="K144" i="75"/>
  <c r="K145" i="75"/>
  <c r="K146" i="75"/>
  <c r="K147" i="75"/>
  <c r="K148" i="75"/>
  <c r="K149" i="75"/>
  <c r="K150" i="75"/>
  <c r="K151" i="75"/>
  <c r="K152" i="75"/>
  <c r="K153" i="75"/>
  <c r="K154" i="75"/>
  <c r="K155" i="75"/>
  <c r="K156" i="75"/>
  <c r="K157" i="75"/>
  <c r="K158" i="75"/>
  <c r="K159" i="75"/>
  <c r="K160" i="75"/>
  <c r="K161" i="75"/>
  <c r="K162" i="75"/>
  <c r="K163" i="75"/>
  <c r="K164" i="75"/>
  <c r="K165" i="75"/>
  <c r="E166" i="75"/>
  <c r="G166" i="75"/>
  <c r="H166" i="75"/>
  <c r="I166" i="75"/>
  <c r="J166" i="75"/>
  <c r="K166" i="75" s="1"/>
  <c r="M166" i="75"/>
  <c r="H167" i="75"/>
  <c r="K167" i="75" s="1"/>
  <c r="K168" i="75"/>
  <c r="K169" i="75"/>
  <c r="K170" i="75"/>
  <c r="K171" i="75"/>
  <c r="K172" i="75"/>
  <c r="K173" i="75"/>
  <c r="K174" i="75"/>
  <c r="K175" i="75"/>
  <c r="K176" i="75"/>
  <c r="K177" i="75"/>
  <c r="K178" i="75"/>
  <c r="K179" i="75"/>
  <c r="K180" i="75"/>
  <c r="K181" i="75"/>
  <c r="K182" i="75"/>
  <c r="K183" i="75"/>
  <c r="K184" i="75"/>
  <c r="K185" i="75"/>
  <c r="K186" i="75"/>
  <c r="K187" i="75"/>
  <c r="K188" i="75"/>
  <c r="K189" i="75"/>
  <c r="K190" i="75"/>
  <c r="K191" i="75"/>
  <c r="K192" i="75"/>
  <c r="K193" i="75"/>
  <c r="K194" i="75"/>
  <c r="K195" i="75"/>
  <c r="K196" i="75"/>
  <c r="K197" i="75"/>
  <c r="K198" i="75"/>
  <c r="K199" i="75"/>
  <c r="K200" i="75"/>
  <c r="K201" i="75"/>
  <c r="K202" i="75"/>
  <c r="K203" i="75"/>
  <c r="K204" i="75"/>
  <c r="K205" i="75"/>
  <c r="K206" i="75"/>
  <c r="K207" i="75"/>
  <c r="K208" i="75"/>
  <c r="K209" i="75"/>
  <c r="K210" i="75"/>
  <c r="K211" i="75"/>
  <c r="K212" i="75"/>
  <c r="K213" i="75"/>
  <c r="K214" i="75"/>
  <c r="K215" i="75"/>
  <c r="K216" i="75"/>
  <c r="K217" i="75"/>
  <c r="K230" i="75"/>
  <c r="G231" i="75"/>
  <c r="K231" i="75" s="1"/>
  <c r="H231" i="75"/>
  <c r="J231" i="75"/>
  <c r="K232" i="75"/>
  <c r="K233" i="75"/>
  <c r="K234" i="75"/>
  <c r="K235" i="75"/>
  <c r="K236" i="75"/>
  <c r="K237" i="75"/>
  <c r="H238" i="75"/>
  <c r="I314" i="75"/>
  <c r="I315" i="75"/>
  <c r="K315" i="75" s="1"/>
  <c r="I316" i="75"/>
  <c r="K316" i="75" s="1"/>
  <c r="I317" i="75"/>
  <c r="I318" i="75"/>
  <c r="L238" i="75"/>
  <c r="K239" i="75"/>
  <c r="K240" i="75"/>
  <c r="K241" i="75"/>
  <c r="K242" i="75"/>
  <c r="K243" i="75"/>
  <c r="K244" i="75"/>
  <c r="K245" i="75"/>
  <c r="K246" i="75"/>
  <c r="K247" i="75"/>
  <c r="K248" i="75"/>
  <c r="K249" i="75"/>
  <c r="K250" i="75"/>
  <c r="K251" i="75"/>
  <c r="K252" i="75"/>
  <c r="K253" i="75"/>
  <c r="K254" i="75"/>
  <c r="K255" i="75"/>
  <c r="K256" i="75"/>
  <c r="K257" i="75"/>
  <c r="K258" i="75"/>
  <c r="K259" i="75"/>
  <c r="K260" i="75"/>
  <c r="K261" i="75"/>
  <c r="K262" i="75"/>
  <c r="K263" i="75"/>
  <c r="K264" i="75"/>
  <c r="K265" i="75"/>
  <c r="K266" i="75"/>
  <c r="K267" i="75"/>
  <c r="K268" i="75"/>
  <c r="K269" i="75"/>
  <c r="K270" i="75"/>
  <c r="K271" i="75"/>
  <c r="K272" i="75"/>
  <c r="K273" i="75"/>
  <c r="K274" i="75"/>
  <c r="H275" i="75"/>
  <c r="K275" i="75" s="1"/>
  <c r="K276" i="75"/>
  <c r="K277" i="75"/>
  <c r="K278" i="75"/>
  <c r="K279" i="75"/>
  <c r="K280" i="75"/>
  <c r="K281" i="75"/>
  <c r="K282" i="75"/>
  <c r="K283" i="75"/>
  <c r="K284" i="75"/>
  <c r="K285" i="75"/>
  <c r="K286" i="75"/>
  <c r="K287" i="75"/>
  <c r="K288" i="75"/>
  <c r="K289" i="75"/>
  <c r="K290" i="75"/>
  <c r="K291" i="75"/>
  <c r="K292" i="75"/>
  <c r="K293" i="75"/>
  <c r="K294" i="75"/>
  <c r="K295" i="75"/>
  <c r="K296" i="75"/>
  <c r="K297" i="75"/>
  <c r="K298" i="75"/>
  <c r="K299" i="75"/>
  <c r="K300" i="75"/>
  <c r="K301" i="75"/>
  <c r="K302" i="75"/>
  <c r="K303" i="75"/>
  <c r="G304" i="75"/>
  <c r="H304" i="75"/>
  <c r="J304" i="75"/>
  <c r="K305" i="75"/>
  <c r="K306" i="75"/>
  <c r="K307" i="75"/>
  <c r="K309" i="75"/>
  <c r="G310" i="75"/>
  <c r="K310" i="75" s="1"/>
  <c r="H310" i="75"/>
  <c r="J310" i="75"/>
  <c r="K311" i="75"/>
  <c r="K312" i="75"/>
  <c r="K313" i="75"/>
  <c r="K317" i="75"/>
  <c r="K318" i="75"/>
  <c r="G319" i="75"/>
  <c r="K319" i="75" s="1"/>
  <c r="H319" i="75"/>
  <c r="J319" i="75"/>
  <c r="K320" i="75"/>
  <c r="K321" i="75"/>
  <c r="K322" i="75"/>
  <c r="K323" i="75"/>
  <c r="K324" i="75"/>
  <c r="K325" i="75"/>
  <c r="K326" i="75"/>
  <c r="K328" i="75"/>
  <c r="K329" i="75"/>
  <c r="K330" i="75"/>
  <c r="K331" i="75"/>
  <c r="K332" i="75"/>
  <c r="K333" i="75"/>
  <c r="K334" i="75"/>
  <c r="K335" i="75"/>
  <c r="E336" i="75"/>
  <c r="G336" i="75"/>
  <c r="H336" i="75"/>
  <c r="J336" i="75"/>
  <c r="K336" i="75"/>
  <c r="K337" i="75"/>
  <c r="K338" i="75"/>
  <c r="K339" i="75"/>
  <c r="K340" i="75"/>
  <c r="K341" i="75"/>
  <c r="K342" i="75"/>
  <c r="L342" i="75"/>
  <c r="K343" i="75"/>
  <c r="K344" i="75"/>
  <c r="K345" i="75"/>
  <c r="K346" i="75"/>
  <c r="K347" i="75"/>
  <c r="K348" i="75"/>
  <c r="K349" i="75"/>
  <c r="K350" i="75"/>
  <c r="K351" i="75"/>
  <c r="K352" i="75"/>
  <c r="K353" i="75"/>
  <c r="K355" i="75"/>
  <c r="E356" i="75"/>
  <c r="G356" i="75"/>
  <c r="H356" i="75"/>
  <c r="J356" i="75"/>
  <c r="K356" i="75"/>
  <c r="K357" i="75"/>
  <c r="K358" i="75"/>
  <c r="K359" i="75"/>
  <c r="K360" i="75"/>
  <c r="K361" i="75"/>
  <c r="K362" i="75"/>
  <c r="K363" i="75"/>
  <c r="K364" i="75"/>
  <c r="K365" i="75"/>
  <c r="K366" i="75"/>
  <c r="K367" i="75"/>
  <c r="K368" i="75"/>
  <c r="K369" i="75"/>
  <c r="K370" i="75"/>
  <c r="K371" i="75"/>
  <c r="K372" i="75"/>
  <c r="K373" i="75"/>
  <c r="E379" i="75"/>
  <c r="E374" i="75"/>
  <c r="K374" i="75" s="1"/>
  <c r="G379" i="75"/>
  <c r="G374" i="75"/>
  <c r="H379" i="75"/>
  <c r="H374" i="75"/>
  <c r="I379" i="75"/>
  <c r="I374" i="75" s="1"/>
  <c r="J379" i="75"/>
  <c r="J374" i="75" s="1"/>
  <c r="K375" i="75"/>
  <c r="K376" i="75"/>
  <c r="K377" i="75"/>
  <c r="K378" i="75"/>
  <c r="K380" i="75"/>
  <c r="K381" i="75"/>
  <c r="K382" i="75"/>
  <c r="K383" i="75"/>
  <c r="K384" i="75"/>
  <c r="K385" i="75"/>
  <c r="K386" i="75"/>
  <c r="K387" i="75"/>
  <c r="E390" i="75"/>
  <c r="E388" i="75" s="1"/>
  <c r="K388" i="75" s="1"/>
  <c r="G390" i="75"/>
  <c r="G388" i="75"/>
  <c r="H390" i="75"/>
  <c r="H388" i="75" s="1"/>
  <c r="I390" i="75"/>
  <c r="I388" i="75" s="1"/>
  <c r="J390" i="75"/>
  <c r="J388" i="75"/>
  <c r="K389" i="75"/>
  <c r="K391" i="75"/>
  <c r="K392" i="75"/>
  <c r="K393" i="75"/>
  <c r="K394" i="75"/>
  <c r="K395" i="75"/>
  <c r="K396" i="75"/>
  <c r="K397" i="75"/>
  <c r="G398" i="75"/>
  <c r="H398" i="75"/>
  <c r="I400" i="75"/>
  <c r="I398" i="75" s="1"/>
  <c r="K398" i="75" s="1"/>
  <c r="I401" i="75"/>
  <c r="J398" i="75"/>
  <c r="K399" i="75"/>
  <c r="K401" i="75"/>
  <c r="K402" i="75"/>
  <c r="G403" i="75"/>
  <c r="K403" i="75" s="1"/>
  <c r="H403" i="75"/>
  <c r="J403" i="75"/>
  <c r="K404" i="75"/>
  <c r="K405" i="75"/>
  <c r="G413" i="75"/>
  <c r="G406" i="75" s="1"/>
  <c r="G408" i="75"/>
  <c r="G409" i="75"/>
  <c r="H413" i="75"/>
  <c r="H406" i="75" s="1"/>
  <c r="H408" i="75"/>
  <c r="H409" i="75"/>
  <c r="K409" i="75" s="1"/>
  <c r="I413" i="75"/>
  <c r="I408" i="75"/>
  <c r="I409" i="75"/>
  <c r="I425" i="75"/>
  <c r="K425" i="75" s="1"/>
  <c r="J413" i="75"/>
  <c r="J406" i="75" s="1"/>
  <c r="J408" i="75"/>
  <c r="J409" i="75"/>
  <c r="K407" i="75"/>
  <c r="E408" i="75"/>
  <c r="K408" i="75" s="1"/>
  <c r="E409" i="75"/>
  <c r="K410" i="75"/>
  <c r="K411" i="75"/>
  <c r="E413" i="75"/>
  <c r="K413" i="75" s="1"/>
  <c r="K414" i="75"/>
  <c r="K415" i="75"/>
  <c r="K416" i="75"/>
  <c r="K417" i="75"/>
  <c r="K418" i="75"/>
  <c r="K419" i="75"/>
  <c r="K420" i="75"/>
  <c r="K421" i="75"/>
  <c r="K422" i="75"/>
  <c r="K423" i="75"/>
  <c r="K424" i="75"/>
  <c r="K426" i="75"/>
  <c r="K427" i="75"/>
  <c r="K428" i="75"/>
  <c r="K429" i="75"/>
  <c r="K430" i="75"/>
  <c r="K431" i="75"/>
  <c r="K432" i="75"/>
  <c r="K433" i="75"/>
  <c r="E435" i="75"/>
  <c r="E434" i="75" s="1"/>
  <c r="G435" i="75"/>
  <c r="G434" i="75" s="1"/>
  <c r="H435" i="75"/>
  <c r="H434" i="75"/>
  <c r="I435" i="75"/>
  <c r="I434" i="75" s="1"/>
  <c r="J435" i="75"/>
  <c r="J434" i="75" s="1"/>
  <c r="K436" i="75"/>
  <c r="K437" i="75"/>
  <c r="K438" i="75"/>
  <c r="K439" i="75"/>
  <c r="E440" i="75"/>
  <c r="G440" i="75"/>
  <c r="H440" i="75"/>
  <c r="J440" i="75"/>
  <c r="K440" i="75" s="1"/>
  <c r="K441" i="75"/>
  <c r="K442" i="75"/>
  <c r="K443" i="75"/>
  <c r="K444" i="75"/>
  <c r="K445" i="75"/>
  <c r="E446" i="75"/>
  <c r="K446" i="75" s="1"/>
  <c r="G446" i="75"/>
  <c r="H446" i="75"/>
  <c r="J446" i="75"/>
  <c r="K447" i="75"/>
  <c r="K448" i="75"/>
  <c r="K449" i="75"/>
  <c r="K450" i="75"/>
  <c r="K451" i="75"/>
  <c r="K452" i="75"/>
  <c r="K453" i="75"/>
  <c r="K454" i="75"/>
  <c r="K455" i="75"/>
  <c r="K456" i="75"/>
  <c r="K457" i="75"/>
  <c r="K458" i="75"/>
  <c r="K459" i="75"/>
  <c r="K460" i="75"/>
  <c r="K461" i="75"/>
  <c r="K462" i="75"/>
  <c r="K463" i="75"/>
  <c r="K464" i="75"/>
  <c r="K465" i="75"/>
  <c r="K466" i="75"/>
  <c r="K467" i="75"/>
  <c r="K468" i="75"/>
  <c r="K469" i="75"/>
  <c r="K470" i="75"/>
  <c r="K471" i="75"/>
  <c r="K472" i="75"/>
  <c r="K473" i="75"/>
  <c r="K474" i="75"/>
  <c r="K475" i="75"/>
  <c r="K476" i="75"/>
  <c r="K477" i="75"/>
  <c r="K478" i="75"/>
  <c r="K479" i="75"/>
  <c r="K480" i="75"/>
  <c r="K481" i="75"/>
  <c r="K482" i="75"/>
  <c r="K483" i="75"/>
  <c r="K484" i="75"/>
  <c r="K485" i="75"/>
  <c r="K486" i="75"/>
  <c r="K487" i="75"/>
  <c r="K488" i="75"/>
  <c r="K489" i="75"/>
  <c r="K490" i="75"/>
  <c r="K491" i="75"/>
  <c r="K492" i="75"/>
  <c r="K493" i="75"/>
  <c r="K494" i="75"/>
  <c r="K495" i="75"/>
  <c r="K496" i="75"/>
  <c r="K497" i="75"/>
  <c r="K498" i="75"/>
  <c r="K499" i="75"/>
  <c r="K500" i="75"/>
  <c r="K501" i="75"/>
  <c r="K502" i="75"/>
  <c r="K503" i="75"/>
  <c r="K504" i="75"/>
  <c r="K505" i="75"/>
  <c r="K506" i="75"/>
  <c r="K507" i="75"/>
  <c r="K508" i="75"/>
  <c r="K509" i="75"/>
  <c r="K510" i="75"/>
  <c r="K511" i="75"/>
  <c r="K512" i="75"/>
  <c r="K513" i="75"/>
  <c r="K514" i="75"/>
  <c r="K515" i="75"/>
  <c r="K516" i="75"/>
  <c r="K517" i="75"/>
  <c r="K518" i="75"/>
  <c r="K519" i="75"/>
  <c r="K520" i="75"/>
  <c r="K521" i="75"/>
  <c r="K522" i="75"/>
  <c r="K523" i="75"/>
  <c r="K524" i="75"/>
  <c r="K525" i="75"/>
  <c r="K526" i="75"/>
  <c r="G528" i="75"/>
  <c r="H528" i="75"/>
  <c r="J528" i="75"/>
  <c r="K528" i="75" s="1"/>
  <c r="K563" i="75"/>
  <c r="K564" i="75"/>
  <c r="K565" i="75"/>
  <c r="K566" i="75"/>
  <c r="K567" i="75"/>
  <c r="K568" i="75"/>
  <c r="K569" i="75"/>
  <c r="K570" i="75"/>
  <c r="K571" i="75"/>
  <c r="K572" i="75"/>
  <c r="K573" i="75"/>
  <c r="K574" i="75"/>
  <c r="K575" i="75"/>
  <c r="K576" i="75"/>
  <c r="K577" i="75"/>
  <c r="K578" i="75"/>
  <c r="K579" i="75"/>
  <c r="K580" i="75"/>
  <c r="K581" i="75"/>
  <c r="K582" i="75"/>
  <c r="K583" i="75"/>
  <c r="K584" i="75"/>
  <c r="K585" i="75"/>
  <c r="K586" i="75"/>
  <c r="K587" i="75"/>
  <c r="K588" i="75"/>
  <c r="K589" i="75"/>
  <c r="K590" i="75"/>
  <c r="K591" i="75"/>
  <c r="K592" i="75"/>
  <c r="K593" i="75"/>
  <c r="K594" i="75"/>
  <c r="K595" i="75"/>
  <c r="K596" i="75"/>
  <c r="K597" i="75"/>
  <c r="K598" i="75"/>
  <c r="K599" i="75"/>
  <c r="K600" i="75"/>
  <c r="K601" i="75"/>
  <c r="K602" i="75"/>
  <c r="K603" i="75"/>
  <c r="K604" i="75"/>
  <c r="K605" i="75"/>
  <c r="K606" i="75"/>
  <c r="K607" i="75"/>
  <c r="K608" i="75"/>
  <c r="K609" i="75"/>
  <c r="K610" i="75"/>
  <c r="K611" i="75"/>
  <c r="K612" i="75"/>
  <c r="K613" i="75"/>
  <c r="K614" i="75"/>
  <c r="K615" i="75"/>
  <c r="K616" i="75"/>
  <c r="K617" i="75"/>
  <c r="K618" i="75"/>
  <c r="K619" i="75"/>
  <c r="K620" i="75"/>
  <c r="K621" i="75"/>
  <c r="K622" i="75"/>
  <c r="K623" i="75"/>
  <c r="K624" i="75"/>
  <c r="K625" i="75"/>
  <c r="K626" i="75"/>
  <c r="K627" i="75"/>
  <c r="K628" i="75"/>
  <c r="K629" i="75"/>
  <c r="K630" i="75"/>
  <c r="K631" i="75"/>
  <c r="K632" i="75"/>
  <c r="K633" i="75"/>
  <c r="K634" i="75"/>
  <c r="K635" i="75"/>
  <c r="K636" i="75"/>
  <c r="K637" i="75"/>
  <c r="K638" i="75"/>
  <c r="K639" i="75"/>
  <c r="K640" i="75"/>
  <c r="K641" i="75"/>
  <c r="K642" i="75"/>
  <c r="K643" i="75"/>
  <c r="K644" i="75"/>
  <c r="K645" i="75"/>
  <c r="K646" i="75"/>
  <c r="K647" i="75"/>
  <c r="K648" i="75"/>
  <c r="K649" i="75"/>
  <c r="K650" i="75"/>
  <c r="K651" i="75"/>
  <c r="K652" i="75"/>
  <c r="K653" i="75"/>
  <c r="K654" i="75"/>
  <c r="K655" i="75"/>
  <c r="K656" i="75"/>
  <c r="K657" i="75"/>
  <c r="K658" i="75"/>
  <c r="K659" i="75"/>
  <c r="K660" i="75"/>
  <c r="K661" i="75"/>
  <c r="K662" i="75"/>
  <c r="K663" i="75"/>
  <c r="K664" i="75"/>
  <c r="K665" i="75"/>
  <c r="K666" i="75"/>
  <c r="K667" i="75"/>
  <c r="K668" i="75"/>
  <c r="K669" i="75"/>
  <c r="K670" i="75"/>
  <c r="K671" i="75"/>
  <c r="K672" i="75"/>
  <c r="K673" i="75"/>
  <c r="K674" i="75"/>
  <c r="K675" i="75"/>
  <c r="K676" i="75"/>
  <c r="K677" i="75"/>
  <c r="K678" i="75"/>
  <c r="K679" i="75"/>
  <c r="K680" i="75"/>
  <c r="K681" i="75"/>
  <c r="K682" i="75"/>
  <c r="K683" i="75"/>
  <c r="K684" i="75"/>
  <c r="K685" i="75"/>
  <c r="K686" i="75"/>
  <c r="K687" i="75"/>
  <c r="K688" i="75"/>
  <c r="K689" i="75"/>
  <c r="K690" i="75"/>
  <c r="K691" i="75"/>
  <c r="K692" i="75"/>
  <c r="K693" i="75"/>
  <c r="K694" i="75"/>
  <c r="K695" i="75"/>
  <c r="K696" i="75"/>
  <c r="K697" i="75"/>
  <c r="K698" i="75"/>
  <c r="K699" i="75"/>
  <c r="K700" i="75"/>
  <c r="K701" i="75"/>
  <c r="K702" i="75"/>
  <c r="K703" i="75"/>
  <c r="K704" i="75"/>
  <c r="K705" i="75"/>
  <c r="K706" i="75"/>
  <c r="K707" i="75"/>
  <c r="K708" i="75"/>
  <c r="K709" i="75"/>
  <c r="K710" i="75"/>
  <c r="K711" i="75"/>
  <c r="K712" i="75"/>
  <c r="K713" i="75"/>
  <c r="K714" i="75"/>
  <c r="K715" i="75"/>
  <c r="K716" i="75"/>
  <c r="K717" i="75"/>
  <c r="K718" i="75"/>
  <c r="K719" i="75"/>
  <c r="K720" i="75"/>
  <c r="K721" i="75"/>
  <c r="K722" i="75"/>
  <c r="K723" i="75"/>
  <c r="K724" i="75"/>
  <c r="K725" i="75"/>
  <c r="K726" i="75"/>
  <c r="K727" i="75"/>
  <c r="K728" i="75"/>
  <c r="K729" i="75"/>
  <c r="K730" i="75"/>
  <c r="K731" i="75"/>
  <c r="K732" i="75"/>
  <c r="K733" i="75"/>
  <c r="K734" i="75"/>
  <c r="K735" i="75"/>
  <c r="K736" i="75"/>
  <c r="K737" i="75"/>
  <c r="K738" i="75"/>
  <c r="K739" i="75"/>
  <c r="K740" i="75"/>
  <c r="K741" i="75"/>
  <c r="K742" i="75"/>
  <c r="K743" i="75"/>
  <c r="K744" i="75"/>
  <c r="K745" i="75"/>
  <c r="K746" i="75"/>
  <c r="K747" i="75"/>
  <c r="K748" i="75"/>
  <c r="K749" i="75"/>
  <c r="K750" i="75"/>
  <c r="K751" i="75"/>
  <c r="K752" i="75"/>
  <c r="K753" i="75"/>
  <c r="K754" i="75"/>
  <c r="K755" i="75"/>
  <c r="K756" i="75"/>
  <c r="K757" i="75"/>
  <c r="K758" i="75"/>
  <c r="K759" i="75"/>
  <c r="K760" i="75"/>
  <c r="K761" i="75"/>
  <c r="K762" i="75"/>
  <c r="K763" i="75"/>
  <c r="K764" i="75"/>
  <c r="K765" i="75"/>
  <c r="K766" i="75"/>
  <c r="K767" i="75"/>
  <c r="K768" i="75"/>
  <c r="K769" i="75"/>
  <c r="K770" i="75"/>
  <c r="K771" i="75"/>
  <c r="K772" i="75"/>
  <c r="K773" i="75"/>
  <c r="K774" i="75"/>
  <c r="K775" i="75"/>
  <c r="K776" i="75"/>
  <c r="K777" i="75"/>
  <c r="K778" i="75"/>
  <c r="K779" i="75"/>
  <c r="K780" i="75"/>
  <c r="K781" i="75"/>
  <c r="K782" i="75"/>
  <c r="K783" i="75"/>
  <c r="K784" i="75"/>
  <c r="K785" i="75"/>
  <c r="K786" i="75"/>
  <c r="K787" i="75"/>
  <c r="K788" i="75"/>
  <c r="K789" i="75"/>
  <c r="K790" i="75"/>
  <c r="K791" i="75"/>
  <c r="K792" i="75"/>
  <c r="K793" i="75"/>
  <c r="K794" i="75"/>
  <c r="K795" i="75"/>
  <c r="K796" i="75"/>
  <c r="K797" i="75"/>
  <c r="K798" i="75"/>
  <c r="K799" i="75"/>
  <c r="K800" i="75"/>
  <c r="K801" i="75"/>
  <c r="K802" i="75"/>
  <c r="K803" i="75"/>
  <c r="K804" i="75"/>
  <c r="K805" i="75"/>
  <c r="K806" i="75"/>
  <c r="K807" i="75"/>
  <c r="K808" i="75"/>
  <c r="K809" i="75"/>
  <c r="N372" i="7"/>
  <c r="M372" i="7"/>
  <c r="L372" i="7"/>
  <c r="I372" i="7"/>
  <c r="H372" i="7"/>
  <c r="G372" i="7"/>
  <c r="F372" i="7"/>
  <c r="P373" i="7"/>
  <c r="Q373" i="7" s="1"/>
  <c r="J79" i="69"/>
  <c r="G318" i="69"/>
  <c r="K318" i="69"/>
  <c r="J318" i="69"/>
  <c r="O134" i="7"/>
  <c r="N134" i="7"/>
  <c r="M134" i="7"/>
  <c r="L134" i="7"/>
  <c r="I134" i="7"/>
  <c r="H134" i="7"/>
  <c r="G134" i="7"/>
  <c r="F134" i="7"/>
  <c r="O245" i="7"/>
  <c r="N245" i="7"/>
  <c r="M245" i="7"/>
  <c r="L245" i="7"/>
  <c r="I245" i="7"/>
  <c r="H245" i="7"/>
  <c r="G245" i="7"/>
  <c r="F245" i="7"/>
  <c r="Q316" i="7"/>
  <c r="E282" i="7"/>
  <c r="P282" i="7" s="1"/>
  <c r="Q282" i="7" s="1"/>
  <c r="J282" i="7"/>
  <c r="P190" i="7"/>
  <c r="Q190" i="7" s="1"/>
  <c r="P119" i="7"/>
  <c r="Q119" i="7" s="1"/>
  <c r="H463" i="69"/>
  <c r="I463" i="69"/>
  <c r="G463" i="69"/>
  <c r="G469" i="69"/>
  <c r="K469" i="69" s="1"/>
  <c r="G285" i="69"/>
  <c r="K285" i="69" s="1"/>
  <c r="J306" i="69"/>
  <c r="J309" i="69"/>
  <c r="J305" i="69" s="1"/>
  <c r="J307" i="69"/>
  <c r="J308" i="69"/>
  <c r="I305" i="69"/>
  <c r="H305" i="69"/>
  <c r="G308" i="69"/>
  <c r="K308" i="69" s="1"/>
  <c r="G307" i="69"/>
  <c r="K307" i="69" s="1"/>
  <c r="G296" i="69"/>
  <c r="K296" i="69"/>
  <c r="N327" i="7"/>
  <c r="M327" i="7"/>
  <c r="L327" i="7"/>
  <c r="I327" i="7"/>
  <c r="H327" i="7"/>
  <c r="G327" i="7"/>
  <c r="F327" i="7"/>
  <c r="P331" i="7"/>
  <c r="Q331" i="7" s="1"/>
  <c r="Q317" i="7"/>
  <c r="G323" i="69"/>
  <c r="K323" i="69"/>
  <c r="J323" i="69"/>
  <c r="P168" i="7"/>
  <c r="Q168" i="7" s="1"/>
  <c r="N334" i="7"/>
  <c r="M334" i="7"/>
  <c r="L334" i="7"/>
  <c r="H334" i="7"/>
  <c r="G334" i="7"/>
  <c r="F334" i="7"/>
  <c r="I349" i="7"/>
  <c r="E349" i="7" s="1"/>
  <c r="P349" i="7"/>
  <c r="Q349" i="7" s="1"/>
  <c r="P126" i="7"/>
  <c r="Q126" i="7" s="1"/>
  <c r="Q315" i="7"/>
  <c r="B19" i="70"/>
  <c r="B20" i="70"/>
  <c r="B22" i="70"/>
  <c r="B26" i="70"/>
  <c r="B27" i="70" s="1"/>
  <c r="B28" i="70" s="1"/>
  <c r="B31" i="70"/>
  <c r="B32" i="70" s="1"/>
  <c r="B36" i="70"/>
  <c r="B38" i="70"/>
  <c r="B41" i="70"/>
  <c r="B42" i="70"/>
  <c r="B43" i="70"/>
  <c r="B44" i="70" s="1"/>
  <c r="B45" i="70" s="1"/>
  <c r="B51" i="70"/>
  <c r="B55" i="70"/>
  <c r="B59" i="70"/>
  <c r="B62" i="70"/>
  <c r="B65" i="70"/>
  <c r="B66" i="70" s="1"/>
  <c r="B70" i="70"/>
  <c r="B71" i="70" s="1"/>
  <c r="B72" i="70" s="1"/>
  <c r="B73" i="70"/>
  <c r="B76" i="70"/>
  <c r="B79" i="70"/>
  <c r="B80" i="70"/>
  <c r="B82" i="70"/>
  <c r="B86" i="70"/>
  <c r="B88" i="70"/>
  <c r="J148" i="69"/>
  <c r="AA93" i="70"/>
  <c r="BP88" i="70"/>
  <c r="BP86" i="70"/>
  <c r="BP71" i="70"/>
  <c r="BP70" i="70"/>
  <c r="BP69" i="70"/>
  <c r="BP55" i="70"/>
  <c r="BP54" i="70"/>
  <c r="BP51" i="70"/>
  <c r="BP50" i="70"/>
  <c r="BP45" i="70"/>
  <c r="BP44" i="70"/>
  <c r="BP43" i="70"/>
  <c r="BP42" i="70"/>
  <c r="BP41" i="70"/>
  <c r="BP40" i="70"/>
  <c r="BP38" i="70"/>
  <c r="BP20" i="70"/>
  <c r="BP19" i="70"/>
  <c r="BP16" i="70"/>
  <c r="G258" i="69"/>
  <c r="K258" i="69"/>
  <c r="J258" i="69"/>
  <c r="H233" i="69"/>
  <c r="G256" i="69"/>
  <c r="K256" i="69" s="1"/>
  <c r="J256" i="69"/>
  <c r="G99" i="69"/>
  <c r="K99" i="69" s="1"/>
  <c r="J99" i="69"/>
  <c r="G95" i="69"/>
  <c r="K95" i="69" s="1"/>
  <c r="J95" i="69"/>
  <c r="J391" i="69"/>
  <c r="J383" i="69"/>
  <c r="J390" i="69"/>
  <c r="J384" i="69"/>
  <c r="I378" i="69"/>
  <c r="H389" i="69"/>
  <c r="H378" i="69"/>
  <c r="G378" i="69" s="1"/>
  <c r="G393" i="69"/>
  <c r="K393" i="69"/>
  <c r="I348" i="7"/>
  <c r="E348" i="7" s="1"/>
  <c r="P348" i="7"/>
  <c r="Q348" i="7"/>
  <c r="J94" i="69"/>
  <c r="J73" i="69" s="1"/>
  <c r="J97" i="69"/>
  <c r="J100" i="69"/>
  <c r="J101" i="69"/>
  <c r="J120" i="69"/>
  <c r="J126" i="69"/>
  <c r="J135" i="69"/>
  <c r="J150" i="69"/>
  <c r="J151" i="69"/>
  <c r="J128" i="69"/>
  <c r="J152" i="69"/>
  <c r="J153" i="69"/>
  <c r="J154" i="69"/>
  <c r="J155" i="69"/>
  <c r="J168" i="69"/>
  <c r="J170" i="69"/>
  <c r="J171" i="69"/>
  <c r="J174" i="69"/>
  <c r="J368" i="69"/>
  <c r="I370" i="69"/>
  <c r="J370" i="69"/>
  <c r="J369" i="69"/>
  <c r="J353" i="69"/>
  <c r="J437" i="69"/>
  <c r="J438" i="69"/>
  <c r="J449" i="69"/>
  <c r="J436" i="69"/>
  <c r="J435" i="69"/>
  <c r="J447" i="69"/>
  <c r="J448" i="69"/>
  <c r="J431" i="69"/>
  <c r="J429" i="69"/>
  <c r="J521" i="69"/>
  <c r="J486" i="69"/>
  <c r="J255" i="69"/>
  <c r="J233" i="69" s="1"/>
  <c r="J257" i="69"/>
  <c r="J268" i="69"/>
  <c r="J377" i="69"/>
  <c r="J374" i="69"/>
  <c r="J397" i="69"/>
  <c r="J414" i="69"/>
  <c r="J413" i="69" s="1"/>
  <c r="J415" i="69"/>
  <c r="J416" i="69"/>
  <c r="J422" i="69"/>
  <c r="J420" i="69" s="1"/>
  <c r="J423" i="69"/>
  <c r="J425" i="69"/>
  <c r="J424" i="69"/>
  <c r="J421" i="69"/>
  <c r="J464" i="69"/>
  <c r="J467" i="69"/>
  <c r="J473" i="69"/>
  <c r="J463" i="69" s="1"/>
  <c r="J469" i="69"/>
  <c r="J471" i="69"/>
  <c r="J470" i="69"/>
  <c r="J472" i="69"/>
  <c r="I73" i="69"/>
  <c r="G73" i="69" s="1"/>
  <c r="I174" i="69"/>
  <c r="I117" i="69"/>
  <c r="I353" i="69"/>
  <c r="I397" i="69"/>
  <c r="G397" i="69" s="1"/>
  <c r="K397" i="69" s="1"/>
  <c r="I431" i="69"/>
  <c r="I429" i="69"/>
  <c r="G429" i="69" s="1"/>
  <c r="K429" i="69" s="1"/>
  <c r="I486" i="69"/>
  <c r="I233" i="69"/>
  <c r="I374" i="69"/>
  <c r="I413" i="69"/>
  <c r="I420" i="69"/>
  <c r="H73" i="69"/>
  <c r="H153" i="69"/>
  <c r="H174" i="69"/>
  <c r="H117" i="69"/>
  <c r="G117" i="69" s="1"/>
  <c r="K117" i="69" s="1"/>
  <c r="H353" i="69"/>
  <c r="H374" i="69"/>
  <c r="G374" i="69" s="1"/>
  <c r="H413" i="69"/>
  <c r="H420" i="69"/>
  <c r="H431" i="69"/>
  <c r="H439" i="69"/>
  <c r="G439" i="69" s="1"/>
  <c r="K439" i="69" s="1"/>
  <c r="H486" i="69"/>
  <c r="G486" i="69" s="1"/>
  <c r="H397" i="69"/>
  <c r="G233" i="69"/>
  <c r="G353" i="69"/>
  <c r="K353" i="69" s="1"/>
  <c r="G413" i="69"/>
  <c r="K413" i="69" s="1"/>
  <c r="G420" i="69"/>
  <c r="K420" i="69" s="1"/>
  <c r="G466" i="69"/>
  <c r="G437" i="69"/>
  <c r="K437" i="69"/>
  <c r="O79" i="7"/>
  <c r="N79" i="7"/>
  <c r="M79" i="7"/>
  <c r="L79" i="7"/>
  <c r="H79" i="7"/>
  <c r="G79" i="7"/>
  <c r="N74" i="7"/>
  <c r="M74" i="7"/>
  <c r="H74" i="7"/>
  <c r="F195" i="7"/>
  <c r="E195" i="7" s="1"/>
  <c r="BQ16" i="70"/>
  <c r="O90" i="70"/>
  <c r="P97" i="70"/>
  <c r="Z97" i="70"/>
  <c r="G154" i="69"/>
  <c r="K154" i="69" s="1"/>
  <c r="I37" i="69"/>
  <c r="I23" i="69"/>
  <c r="I42" i="69"/>
  <c r="G42" i="69" s="1"/>
  <c r="K42" i="69" s="1"/>
  <c r="I227" i="69"/>
  <c r="G227" i="69" s="1"/>
  <c r="K227" i="69" s="1"/>
  <c r="I299" i="69"/>
  <c r="I313" i="69"/>
  <c r="I328" i="69"/>
  <c r="I457" i="69"/>
  <c r="I456" i="69"/>
  <c r="I474" i="69"/>
  <c r="J37" i="69"/>
  <c r="J23" i="69" s="1"/>
  <c r="J42" i="69"/>
  <c r="J183" i="69"/>
  <c r="J222" i="69"/>
  <c r="J223" i="69"/>
  <c r="J175" i="69"/>
  <c r="J232" i="69"/>
  <c r="J227" i="69"/>
  <c r="J302" i="69"/>
  <c r="J303" i="69"/>
  <c r="J299" i="69"/>
  <c r="J319" i="69"/>
  <c r="J313" i="69" s="1"/>
  <c r="J320" i="69"/>
  <c r="J322" i="69"/>
  <c r="J324" i="69"/>
  <c r="J325" i="69"/>
  <c r="J340" i="69"/>
  <c r="J328" i="69" s="1"/>
  <c r="J341" i="69"/>
  <c r="J344" i="69"/>
  <c r="J345" i="69"/>
  <c r="J462" i="69"/>
  <c r="J457" i="69"/>
  <c r="J456" i="69" s="1"/>
  <c r="J474" i="69"/>
  <c r="G310" i="69"/>
  <c r="K310" i="69"/>
  <c r="BP93" i="70"/>
  <c r="R15" i="70"/>
  <c r="G15" i="70"/>
  <c r="F528" i="7"/>
  <c r="E528" i="7" s="1"/>
  <c r="O500" i="7"/>
  <c r="O514" i="7"/>
  <c r="J514" i="7" s="1"/>
  <c r="I486" i="7"/>
  <c r="E486" i="7" s="1"/>
  <c r="P486" i="7" s="1"/>
  <c r="F468" i="7"/>
  <c r="E468" i="7" s="1"/>
  <c r="I471" i="7"/>
  <c r="E471" i="7" s="1"/>
  <c r="F445" i="7"/>
  <c r="F439" i="7"/>
  <c r="E439" i="7" s="1"/>
  <c r="O446" i="7"/>
  <c r="P442" i="7"/>
  <c r="O460" i="7"/>
  <c r="J460" i="7" s="1"/>
  <c r="O458" i="7"/>
  <c r="J458" i="7" s="1"/>
  <c r="P443" i="7"/>
  <c r="Q443" i="7"/>
  <c r="I435" i="7"/>
  <c r="F417" i="7"/>
  <c r="E417" i="7" s="1"/>
  <c r="O423" i="7"/>
  <c r="J423" i="7" s="1"/>
  <c r="L417" i="7"/>
  <c r="L415" i="7" s="1"/>
  <c r="O417" i="7"/>
  <c r="O422" i="7"/>
  <c r="J422" i="7" s="1"/>
  <c r="I427" i="7"/>
  <c r="E427" i="7" s="1"/>
  <c r="P427" i="7" s="1"/>
  <c r="I428" i="7"/>
  <c r="E428" i="7" s="1"/>
  <c r="P428" i="7" s="1"/>
  <c r="Q428" i="7" s="1"/>
  <c r="F404" i="7"/>
  <c r="E404" i="7" s="1"/>
  <c r="O404" i="7"/>
  <c r="J404" i="7" s="1"/>
  <c r="F403" i="7"/>
  <c r="E403" i="7" s="1"/>
  <c r="P403" i="7" s="1"/>
  <c r="O386" i="7"/>
  <c r="O391" i="7"/>
  <c r="J391" i="7" s="1"/>
  <c r="O385" i="7"/>
  <c r="J385" i="7" s="1"/>
  <c r="P369" i="7"/>
  <c r="Q369" i="7"/>
  <c r="O363" i="7"/>
  <c r="L368" i="7"/>
  <c r="J368" i="7" s="1"/>
  <c r="I347" i="7"/>
  <c r="I350" i="7"/>
  <c r="E350" i="7" s="1"/>
  <c r="O340" i="7"/>
  <c r="J340" i="7" s="1"/>
  <c r="O341" i="7"/>
  <c r="J341" i="7" s="1"/>
  <c r="P341" i="7"/>
  <c r="Q341" i="7"/>
  <c r="O350" i="7"/>
  <c r="O333" i="7"/>
  <c r="J333" i="7" s="1"/>
  <c r="J327" i="7" s="1"/>
  <c r="P329" i="7"/>
  <c r="Q329" i="7"/>
  <c r="Q307" i="7"/>
  <c r="P247" i="7"/>
  <c r="F240" i="7"/>
  <c r="O241" i="7"/>
  <c r="J241" i="7" s="1"/>
  <c r="F84" i="7"/>
  <c r="E84" i="7" s="1"/>
  <c r="F86" i="7"/>
  <c r="F87" i="7"/>
  <c r="E87" i="7" s="1"/>
  <c r="F88" i="7"/>
  <c r="E88" i="7" s="1"/>
  <c r="P75" i="7"/>
  <c r="L84" i="7"/>
  <c r="J84" i="7" s="1"/>
  <c r="L86" i="7"/>
  <c r="L87" i="7"/>
  <c r="J87" i="7" s="1"/>
  <c r="L88" i="7"/>
  <c r="J88" i="7" s="1"/>
  <c r="P90" i="7"/>
  <c r="O92" i="7"/>
  <c r="J92" i="7" s="1"/>
  <c r="P92" i="7" s="1"/>
  <c r="Q92" i="7" s="1"/>
  <c r="O100" i="7"/>
  <c r="J100" i="7" s="1"/>
  <c r="L113" i="7"/>
  <c r="O113" i="7"/>
  <c r="F51" i="7"/>
  <c r="E51" i="7" s="1"/>
  <c r="L44" i="7"/>
  <c r="O44" i="7"/>
  <c r="O33" i="7"/>
  <c r="J33" i="7" s="1"/>
  <c r="O34" i="7"/>
  <c r="J34" i="7" s="1"/>
  <c r="F36" i="7"/>
  <c r="E36" i="7" s="1"/>
  <c r="O467" i="7"/>
  <c r="N467" i="7"/>
  <c r="M467" i="7"/>
  <c r="L467" i="7"/>
  <c r="H467" i="7"/>
  <c r="G467" i="7"/>
  <c r="F467" i="7"/>
  <c r="K100" i="7"/>
  <c r="K113" i="7"/>
  <c r="K44" i="7"/>
  <c r="K40" i="7" s="1"/>
  <c r="K368" i="7"/>
  <c r="K352" i="7" s="1"/>
  <c r="K386" i="7"/>
  <c r="K391" i="7"/>
  <c r="K385" i="7"/>
  <c r="K404" i="7"/>
  <c r="K399" i="7" s="1"/>
  <c r="K423" i="7"/>
  <c r="K415" i="7" s="1"/>
  <c r="K417" i="7"/>
  <c r="K458" i="7"/>
  <c r="K437" i="7" s="1"/>
  <c r="F94" i="68"/>
  <c r="F92" i="68" s="1"/>
  <c r="F91" i="68" s="1"/>
  <c r="F90" i="68" s="1"/>
  <c r="E94" i="68"/>
  <c r="E92" i="68" s="1"/>
  <c r="E91" i="68" s="1"/>
  <c r="E90" i="68" s="1"/>
  <c r="G152" i="69"/>
  <c r="K152" i="69"/>
  <c r="G390" i="69"/>
  <c r="K390" i="69"/>
  <c r="G389" i="69"/>
  <c r="K389" i="69"/>
  <c r="G388" i="69"/>
  <c r="K388" i="69"/>
  <c r="G387" i="69"/>
  <c r="K387" i="69"/>
  <c r="G386" i="69"/>
  <c r="K386" i="69"/>
  <c r="G384" i="69"/>
  <c r="K384" i="69"/>
  <c r="G383" i="69"/>
  <c r="K383" i="69"/>
  <c r="G382" i="69"/>
  <c r="K382" i="69"/>
  <c r="G381" i="69"/>
  <c r="K381" i="69"/>
  <c r="G380" i="69"/>
  <c r="K380" i="69"/>
  <c r="G379" i="69"/>
  <c r="K379" i="69"/>
  <c r="K378" i="69"/>
  <c r="G392" i="69"/>
  <c r="K392" i="69" s="1"/>
  <c r="G189" i="69"/>
  <c r="G186" i="69"/>
  <c r="K186" i="69"/>
  <c r="G436" i="69"/>
  <c r="K436" i="69" s="1"/>
  <c r="G471" i="69"/>
  <c r="K471" i="69"/>
  <c r="G472" i="69"/>
  <c r="K472" i="69"/>
  <c r="G465" i="69"/>
  <c r="K465" i="69" s="1"/>
  <c r="J465" i="69"/>
  <c r="N489" i="7"/>
  <c r="M489" i="7"/>
  <c r="L489" i="7"/>
  <c r="I489" i="7"/>
  <c r="H489" i="7"/>
  <c r="G489" i="7"/>
  <c r="F489" i="7"/>
  <c r="P516" i="7"/>
  <c r="Q516" i="7"/>
  <c r="P470" i="7"/>
  <c r="Q470" i="7" s="1"/>
  <c r="G322" i="69"/>
  <c r="K322" i="69"/>
  <c r="P74" i="7"/>
  <c r="Q74" i="7" s="1"/>
  <c r="P76" i="7"/>
  <c r="Q76" i="7" s="1"/>
  <c r="P77" i="7"/>
  <c r="P78" i="7"/>
  <c r="P96" i="7"/>
  <c r="P98" i="7"/>
  <c r="Q98" i="7" s="1"/>
  <c r="P107" i="7"/>
  <c r="P108" i="7"/>
  <c r="P132" i="7"/>
  <c r="G126" i="69"/>
  <c r="K126" i="69"/>
  <c r="G128" i="69"/>
  <c r="K128" i="69" s="1"/>
  <c r="H37" i="69"/>
  <c r="H42" i="69"/>
  <c r="H227" i="69"/>
  <c r="H299" i="69"/>
  <c r="G299" i="69" s="1"/>
  <c r="K299" i="69" s="1"/>
  <c r="H313" i="69"/>
  <c r="G313" i="69" s="1"/>
  <c r="K313" i="69" s="1"/>
  <c r="H328" i="69"/>
  <c r="H457" i="69"/>
  <c r="H456" i="69" s="1"/>
  <c r="H460" i="69"/>
  <c r="H474" i="69"/>
  <c r="G324" i="69"/>
  <c r="K324" i="69" s="1"/>
  <c r="G447" i="69"/>
  <c r="K447" i="69" s="1"/>
  <c r="G448" i="69"/>
  <c r="K448" i="69"/>
  <c r="G320" i="69"/>
  <c r="K320" i="69"/>
  <c r="G268" i="69"/>
  <c r="K268" i="69" s="1"/>
  <c r="G170" i="69"/>
  <c r="K170" i="69"/>
  <c r="P284" i="7"/>
  <c r="Q284" i="7" s="1"/>
  <c r="P374" i="7"/>
  <c r="Q374" i="7" s="1"/>
  <c r="G168" i="69"/>
  <c r="K168" i="69"/>
  <c r="P332" i="7"/>
  <c r="Q332" i="7"/>
  <c r="P184" i="7"/>
  <c r="Q184" i="7" s="1"/>
  <c r="G101" i="69"/>
  <c r="K101" i="69"/>
  <c r="G325" i="69"/>
  <c r="K325" i="69"/>
  <c r="P196" i="7"/>
  <c r="Q196" i="7"/>
  <c r="G155" i="69"/>
  <c r="K155" i="69" s="1"/>
  <c r="G79" i="69"/>
  <c r="K79" i="69" s="1"/>
  <c r="G78" i="69"/>
  <c r="K78" i="69"/>
  <c r="G479" i="69"/>
  <c r="K479" i="69" s="1"/>
  <c r="G478" i="69"/>
  <c r="K478" i="69" s="1"/>
  <c r="G366" i="69"/>
  <c r="K366" i="69"/>
  <c r="G223" i="69"/>
  <c r="K223" i="69"/>
  <c r="G222" i="69"/>
  <c r="K222" i="69" s="1"/>
  <c r="N86" i="7"/>
  <c r="N87" i="7"/>
  <c r="N88" i="7"/>
  <c r="N100" i="7"/>
  <c r="M85" i="7"/>
  <c r="M100" i="7"/>
  <c r="I70" i="7"/>
  <c r="H86" i="7"/>
  <c r="H85" i="7"/>
  <c r="H87" i="7"/>
  <c r="H84" i="7"/>
  <c r="H88" i="7"/>
  <c r="H100" i="7"/>
  <c r="H109" i="7"/>
  <c r="G86" i="7"/>
  <c r="G87" i="7"/>
  <c r="G85" i="7" s="1"/>
  <c r="G70" i="7" s="1"/>
  <c r="G84" i="7"/>
  <c r="G88" i="7"/>
  <c r="G100" i="7"/>
  <c r="G109" i="7"/>
  <c r="Q132" i="7"/>
  <c r="G100" i="69"/>
  <c r="K100" i="69" s="1"/>
  <c r="G403" i="69"/>
  <c r="K403" i="69"/>
  <c r="G402" i="69"/>
  <c r="K402" i="69"/>
  <c r="G401" i="69"/>
  <c r="K401" i="69" s="1"/>
  <c r="G365" i="69"/>
  <c r="K365" i="69"/>
  <c r="P385" i="7"/>
  <c r="Q385" i="7"/>
  <c r="P227" i="7"/>
  <c r="Q227" i="7" s="1"/>
  <c r="G421" i="69"/>
  <c r="K421" i="69"/>
  <c r="O431" i="7"/>
  <c r="N431" i="7"/>
  <c r="M431" i="7"/>
  <c r="L431" i="7"/>
  <c r="H431" i="7"/>
  <c r="G431" i="7"/>
  <c r="F431" i="7"/>
  <c r="Q432" i="7"/>
  <c r="G438" i="69"/>
  <c r="K438" i="69" s="1"/>
  <c r="D99" i="70"/>
  <c r="P212" i="7"/>
  <c r="Q212" i="7"/>
  <c r="G24" i="69"/>
  <c r="K24" i="69"/>
  <c r="G25" i="69"/>
  <c r="K25" i="69"/>
  <c r="G26" i="69"/>
  <c r="K26" i="69"/>
  <c r="G27" i="69"/>
  <c r="K27" i="69"/>
  <c r="G28" i="69"/>
  <c r="K28" i="69"/>
  <c r="G29" i="69"/>
  <c r="K29" i="69"/>
  <c r="G30" i="69"/>
  <c r="K30" i="69"/>
  <c r="G31" i="69"/>
  <c r="K31" i="69"/>
  <c r="G32" i="69"/>
  <c r="K32" i="69"/>
  <c r="G33" i="69"/>
  <c r="K33" i="69"/>
  <c r="G34" i="69"/>
  <c r="K34" i="69"/>
  <c r="G35" i="69"/>
  <c r="K35" i="69"/>
  <c r="G36" i="69"/>
  <c r="K36" i="69"/>
  <c r="G38" i="69"/>
  <c r="K38" i="69"/>
  <c r="G39" i="69"/>
  <c r="K39" i="69"/>
  <c r="G40" i="69"/>
  <c r="K40" i="69"/>
  <c r="G41" i="69"/>
  <c r="K41" i="69"/>
  <c r="G43" i="69"/>
  <c r="K43" i="69"/>
  <c r="G44" i="69"/>
  <c r="K44" i="69"/>
  <c r="G45" i="69"/>
  <c r="K45" i="69"/>
  <c r="G46" i="69"/>
  <c r="K46" i="69"/>
  <c r="G47" i="69"/>
  <c r="K47" i="69"/>
  <c r="G48" i="69"/>
  <c r="K48" i="69"/>
  <c r="G49" i="69"/>
  <c r="K49" i="69"/>
  <c r="G50" i="69"/>
  <c r="K50" i="69"/>
  <c r="G51" i="69"/>
  <c r="K51" i="69"/>
  <c r="G52" i="69"/>
  <c r="K52" i="69"/>
  <c r="G53" i="69"/>
  <c r="K53" i="69"/>
  <c r="G54" i="69"/>
  <c r="K54" i="69"/>
  <c r="G55" i="69"/>
  <c r="K55" i="69"/>
  <c r="G56" i="69"/>
  <c r="K56" i="69"/>
  <c r="G57" i="69"/>
  <c r="K57" i="69"/>
  <c r="G58" i="69"/>
  <c r="K58" i="69"/>
  <c r="G59" i="69"/>
  <c r="K59" i="69"/>
  <c r="G60" i="69"/>
  <c r="K60" i="69"/>
  <c r="G61" i="69"/>
  <c r="K61" i="69"/>
  <c r="G62" i="69"/>
  <c r="K62" i="69"/>
  <c r="G63" i="69"/>
  <c r="K63" i="69"/>
  <c r="G64" i="69"/>
  <c r="K64" i="69"/>
  <c r="G65" i="69"/>
  <c r="K65" i="69"/>
  <c r="G66" i="69"/>
  <c r="K66" i="69"/>
  <c r="G67" i="69"/>
  <c r="K67" i="69"/>
  <c r="G68" i="69"/>
  <c r="K68" i="69"/>
  <c r="G69" i="69"/>
  <c r="K69" i="69"/>
  <c r="G70" i="69"/>
  <c r="K70" i="69"/>
  <c r="G71" i="69"/>
  <c r="K71" i="69"/>
  <c r="G72" i="69"/>
  <c r="K72" i="69"/>
  <c r="K73" i="69"/>
  <c r="G74" i="69"/>
  <c r="K74" i="69" s="1"/>
  <c r="G75" i="69"/>
  <c r="K75" i="69"/>
  <c r="G76" i="69"/>
  <c r="K76" i="69"/>
  <c r="G77" i="69"/>
  <c r="K77" i="69" s="1"/>
  <c r="G80" i="69"/>
  <c r="K80" i="69"/>
  <c r="G81" i="69"/>
  <c r="K81" i="69"/>
  <c r="G82" i="69"/>
  <c r="K82" i="69" s="1"/>
  <c r="G83" i="69"/>
  <c r="K83" i="69"/>
  <c r="G84" i="69"/>
  <c r="K84" i="69" s="1"/>
  <c r="G85" i="69"/>
  <c r="K85" i="69" s="1"/>
  <c r="G86" i="69"/>
  <c r="K86" i="69"/>
  <c r="G87" i="69"/>
  <c r="K87" i="69" s="1"/>
  <c r="G88" i="69"/>
  <c r="K88" i="69" s="1"/>
  <c r="G89" i="69"/>
  <c r="K89" i="69"/>
  <c r="G90" i="69"/>
  <c r="K90" i="69"/>
  <c r="G91" i="69"/>
  <c r="K91" i="69" s="1"/>
  <c r="G92" i="69"/>
  <c r="K92" i="69"/>
  <c r="G93" i="69"/>
  <c r="K93" i="69"/>
  <c r="G94" i="69"/>
  <c r="K94" i="69" s="1"/>
  <c r="G97" i="69"/>
  <c r="G102" i="69"/>
  <c r="K102" i="69"/>
  <c r="G103" i="69"/>
  <c r="K103" i="69"/>
  <c r="G104" i="69"/>
  <c r="K104" i="69"/>
  <c r="G105" i="69"/>
  <c r="K105" i="69"/>
  <c r="G106" i="69"/>
  <c r="K106" i="69"/>
  <c r="G107" i="69"/>
  <c r="K107" i="69"/>
  <c r="G108" i="69"/>
  <c r="K108" i="69"/>
  <c r="G109" i="69"/>
  <c r="K109" i="69"/>
  <c r="G110" i="69"/>
  <c r="K110" i="69"/>
  <c r="G111" i="69"/>
  <c r="K111" i="69"/>
  <c r="G112" i="69"/>
  <c r="K112" i="69"/>
  <c r="G113" i="69"/>
  <c r="K113" i="69"/>
  <c r="G114" i="69"/>
  <c r="K114" i="69"/>
  <c r="G115" i="69"/>
  <c r="K115" i="69"/>
  <c r="G116" i="69"/>
  <c r="K116" i="69"/>
  <c r="G118" i="69"/>
  <c r="K118" i="69"/>
  <c r="G119" i="69"/>
  <c r="K119" i="69"/>
  <c r="G120" i="69"/>
  <c r="K120" i="69"/>
  <c r="G121" i="69"/>
  <c r="K121" i="69"/>
  <c r="G122" i="69"/>
  <c r="K122" i="69"/>
  <c r="G123" i="69"/>
  <c r="K123" i="69"/>
  <c r="G124" i="69"/>
  <c r="K124" i="69"/>
  <c r="G125" i="69"/>
  <c r="K125" i="69"/>
  <c r="G127" i="69"/>
  <c r="K127" i="69"/>
  <c r="G129" i="69"/>
  <c r="K129" i="69"/>
  <c r="G130" i="69"/>
  <c r="K130" i="69"/>
  <c r="G131" i="69"/>
  <c r="K131" i="69"/>
  <c r="G132" i="69"/>
  <c r="K132" i="69"/>
  <c r="G133" i="69"/>
  <c r="K133" i="69"/>
  <c r="G134" i="69"/>
  <c r="K134" i="69"/>
  <c r="G135" i="69"/>
  <c r="K135" i="69"/>
  <c r="G136" i="69"/>
  <c r="K136" i="69"/>
  <c r="G137" i="69"/>
  <c r="K137" i="69"/>
  <c r="G138" i="69"/>
  <c r="K138" i="69"/>
  <c r="G139" i="69"/>
  <c r="K139" i="69"/>
  <c r="G140" i="69"/>
  <c r="K140" i="69"/>
  <c r="G141" i="69"/>
  <c r="K141" i="69"/>
  <c r="G142" i="69"/>
  <c r="K142" i="69"/>
  <c r="G143" i="69"/>
  <c r="K143" i="69"/>
  <c r="G144" i="69"/>
  <c r="K144" i="69"/>
  <c r="G145" i="69"/>
  <c r="K145" i="69"/>
  <c r="G146" i="69"/>
  <c r="K146" i="69"/>
  <c r="G147" i="69"/>
  <c r="K147" i="69"/>
  <c r="G148" i="69"/>
  <c r="G149" i="69"/>
  <c r="K149" i="69" s="1"/>
  <c r="G150" i="69"/>
  <c r="K150" i="69"/>
  <c r="G151" i="69"/>
  <c r="K151" i="69"/>
  <c r="G153" i="69"/>
  <c r="K153" i="69" s="1"/>
  <c r="G156" i="69"/>
  <c r="K156" i="69"/>
  <c r="G157" i="69"/>
  <c r="K157" i="69" s="1"/>
  <c r="G158" i="69"/>
  <c r="K158" i="69" s="1"/>
  <c r="G159" i="69"/>
  <c r="K159" i="69"/>
  <c r="G160" i="69"/>
  <c r="K160" i="69" s="1"/>
  <c r="G161" i="69"/>
  <c r="K161" i="69" s="1"/>
  <c r="G162" i="69"/>
  <c r="K162" i="69"/>
  <c r="G163" i="69"/>
  <c r="K163" i="69"/>
  <c r="G164" i="69"/>
  <c r="K164" i="69" s="1"/>
  <c r="G165" i="69"/>
  <c r="K165" i="69"/>
  <c r="G166" i="69"/>
  <c r="K166" i="69"/>
  <c r="G167" i="69"/>
  <c r="K167" i="69" s="1"/>
  <c r="G171" i="69"/>
  <c r="K171" i="69"/>
  <c r="G172" i="69"/>
  <c r="K172" i="69"/>
  <c r="G173" i="69"/>
  <c r="K173" i="69" s="1"/>
  <c r="G176" i="69"/>
  <c r="K176" i="69"/>
  <c r="G177" i="69"/>
  <c r="K177" i="69"/>
  <c r="G178" i="69"/>
  <c r="K178" i="69" s="1"/>
  <c r="G179" i="69"/>
  <c r="K179" i="69"/>
  <c r="G180" i="69"/>
  <c r="K180" i="69" s="1"/>
  <c r="G181" i="69"/>
  <c r="K181" i="69" s="1"/>
  <c r="G182" i="69"/>
  <c r="K182" i="69"/>
  <c r="G183" i="69"/>
  <c r="K183" i="69" s="1"/>
  <c r="G184" i="69"/>
  <c r="K184" i="69" s="1"/>
  <c r="G185" i="69"/>
  <c r="K185" i="69"/>
  <c r="G187" i="69"/>
  <c r="K187" i="69"/>
  <c r="G188" i="69"/>
  <c r="K188" i="69" s="1"/>
  <c r="K189" i="69"/>
  <c r="G190" i="69"/>
  <c r="K190" i="69"/>
  <c r="G191" i="69"/>
  <c r="K191" i="69"/>
  <c r="G192" i="69"/>
  <c r="K192" i="69"/>
  <c r="G193" i="69"/>
  <c r="K193" i="69"/>
  <c r="G194" i="69"/>
  <c r="K194" i="69"/>
  <c r="G195" i="69"/>
  <c r="K195" i="69"/>
  <c r="G196" i="69"/>
  <c r="K196" i="69"/>
  <c r="G197" i="69"/>
  <c r="K197" i="69"/>
  <c r="G198" i="69"/>
  <c r="K198" i="69"/>
  <c r="G199" i="69"/>
  <c r="K199" i="69"/>
  <c r="G200" i="69"/>
  <c r="K200" i="69"/>
  <c r="G201" i="69"/>
  <c r="K201" i="69"/>
  <c r="G202" i="69"/>
  <c r="K202" i="69"/>
  <c r="G203" i="69"/>
  <c r="K203" i="69"/>
  <c r="G204" i="69"/>
  <c r="K204" i="69"/>
  <c r="G205" i="69"/>
  <c r="K205" i="69"/>
  <c r="G206" i="69"/>
  <c r="K206" i="69"/>
  <c r="G207" i="69"/>
  <c r="K207" i="69"/>
  <c r="G208" i="69"/>
  <c r="K208" i="69"/>
  <c r="G209" i="69"/>
  <c r="K209" i="69"/>
  <c r="G210" i="69"/>
  <c r="K210" i="69"/>
  <c r="G211" i="69"/>
  <c r="K211" i="69"/>
  <c r="G212" i="69"/>
  <c r="K212" i="69"/>
  <c r="G213" i="69"/>
  <c r="K213" i="69"/>
  <c r="G214" i="69"/>
  <c r="K214" i="69"/>
  <c r="G215" i="69"/>
  <c r="K215" i="69"/>
  <c r="G216" i="69"/>
  <c r="K216" i="69"/>
  <c r="G217" i="69"/>
  <c r="K217" i="69"/>
  <c r="G218" i="69"/>
  <c r="K218" i="69"/>
  <c r="G219" i="69"/>
  <c r="K219" i="69"/>
  <c r="G220" i="69"/>
  <c r="K220" i="69"/>
  <c r="G221" i="69"/>
  <c r="K221" i="69"/>
  <c r="G224" i="69"/>
  <c r="K224" i="69"/>
  <c r="G225" i="69"/>
  <c r="K225" i="69"/>
  <c r="G226" i="69"/>
  <c r="K226" i="69"/>
  <c r="G228" i="69"/>
  <c r="K228" i="69" s="1"/>
  <c r="G229" i="69"/>
  <c r="K229" i="69"/>
  <c r="G230" i="69"/>
  <c r="K230" i="69"/>
  <c r="G231" i="69"/>
  <c r="K231" i="69" s="1"/>
  <c r="G232" i="69"/>
  <c r="K232" i="69"/>
  <c r="G234" i="69"/>
  <c r="K234" i="69"/>
  <c r="G235" i="69"/>
  <c r="K235" i="69" s="1"/>
  <c r="G236" i="69"/>
  <c r="K236" i="69"/>
  <c r="G237" i="69"/>
  <c r="K237" i="69"/>
  <c r="G238" i="69"/>
  <c r="K238" i="69" s="1"/>
  <c r="G239" i="69"/>
  <c r="K239" i="69"/>
  <c r="G240" i="69"/>
  <c r="K240" i="69"/>
  <c r="G241" i="69"/>
  <c r="K241" i="69" s="1"/>
  <c r="G242" i="69"/>
  <c r="K242" i="69"/>
  <c r="G243" i="69"/>
  <c r="K243" i="69"/>
  <c r="G244" i="69"/>
  <c r="K244" i="69" s="1"/>
  <c r="G245" i="69"/>
  <c r="K245" i="69"/>
  <c r="G246" i="69"/>
  <c r="K246" i="69"/>
  <c r="G247" i="69"/>
  <c r="K247" i="69" s="1"/>
  <c r="G248" i="69"/>
  <c r="K248" i="69"/>
  <c r="G249" i="69"/>
  <c r="K249" i="69"/>
  <c r="G250" i="69"/>
  <c r="K250" i="69" s="1"/>
  <c r="G251" i="69"/>
  <c r="K251" i="69"/>
  <c r="G252" i="69"/>
  <c r="K252" i="69"/>
  <c r="G253" i="69"/>
  <c r="K253" i="69" s="1"/>
  <c r="G254" i="69"/>
  <c r="K254" i="69"/>
  <c r="G255" i="69"/>
  <c r="K255" i="69"/>
  <c r="G257" i="69"/>
  <c r="G259" i="69"/>
  <c r="K259" i="69"/>
  <c r="G260" i="69"/>
  <c r="K260" i="69" s="1"/>
  <c r="G261" i="69"/>
  <c r="K261" i="69"/>
  <c r="G262" i="69"/>
  <c r="K262" i="69" s="1"/>
  <c r="G263" i="69"/>
  <c r="K263" i="69" s="1"/>
  <c r="G264" i="69"/>
  <c r="K264" i="69"/>
  <c r="G265" i="69"/>
  <c r="K265" i="69" s="1"/>
  <c r="G266" i="69"/>
  <c r="K266" i="69" s="1"/>
  <c r="G267" i="69"/>
  <c r="K267" i="69"/>
  <c r="G269" i="69"/>
  <c r="K269" i="69"/>
  <c r="G270" i="69"/>
  <c r="K270" i="69" s="1"/>
  <c r="G271" i="69"/>
  <c r="K271" i="69"/>
  <c r="G272" i="69"/>
  <c r="K272" i="69"/>
  <c r="G273" i="69"/>
  <c r="K273" i="69" s="1"/>
  <c r="G274" i="69"/>
  <c r="K274" i="69"/>
  <c r="G275" i="69"/>
  <c r="K275" i="69"/>
  <c r="G276" i="69"/>
  <c r="K276" i="69" s="1"/>
  <c r="G277" i="69"/>
  <c r="K277" i="69"/>
  <c r="G278" i="69"/>
  <c r="K278" i="69"/>
  <c r="G279" i="69"/>
  <c r="K279" i="69" s="1"/>
  <c r="G280" i="69"/>
  <c r="K280" i="69"/>
  <c r="G281" i="69"/>
  <c r="K281" i="69" s="1"/>
  <c r="G282" i="69"/>
  <c r="K282" i="69" s="1"/>
  <c r="G283" i="69"/>
  <c r="K283" i="69"/>
  <c r="G284" i="69"/>
  <c r="K284" i="69" s="1"/>
  <c r="G287" i="69"/>
  <c r="K287" i="69" s="1"/>
  <c r="J287" i="69"/>
  <c r="G288" i="69"/>
  <c r="K288" i="69"/>
  <c r="J288" i="69"/>
  <c r="G289" i="69"/>
  <c r="K289" i="69" s="1"/>
  <c r="J289" i="69"/>
  <c r="G290" i="69"/>
  <c r="K290" i="69"/>
  <c r="G291" i="69"/>
  <c r="K291" i="69"/>
  <c r="G292" i="69"/>
  <c r="K292" i="69"/>
  <c r="G293" i="69"/>
  <c r="K293" i="69"/>
  <c r="G294" i="69"/>
  <c r="K294" i="69"/>
  <c r="G295" i="69"/>
  <c r="K295" i="69"/>
  <c r="G297" i="69"/>
  <c r="K297" i="69"/>
  <c r="G298" i="69"/>
  <c r="K298" i="69"/>
  <c r="G300" i="69"/>
  <c r="K300" i="69" s="1"/>
  <c r="G301" i="69"/>
  <c r="K301" i="69"/>
  <c r="G302" i="69"/>
  <c r="K302" i="69"/>
  <c r="G303" i="69"/>
  <c r="K303" i="69" s="1"/>
  <c r="G304" i="69"/>
  <c r="K304" i="69"/>
  <c r="G305" i="69"/>
  <c r="K305" i="69"/>
  <c r="G306" i="69"/>
  <c r="K306" i="69" s="1"/>
  <c r="G309" i="69"/>
  <c r="K309" i="69"/>
  <c r="G311" i="69"/>
  <c r="K311" i="69"/>
  <c r="G312" i="69"/>
  <c r="K312" i="69" s="1"/>
  <c r="G314" i="69"/>
  <c r="K314" i="69"/>
  <c r="G315" i="69"/>
  <c r="K315" i="69"/>
  <c r="G316" i="69"/>
  <c r="K316" i="69" s="1"/>
  <c r="G317" i="69"/>
  <c r="K317" i="69"/>
  <c r="G319" i="69"/>
  <c r="K319" i="69"/>
  <c r="G321" i="69"/>
  <c r="K321" i="69" s="1"/>
  <c r="G326" i="69"/>
  <c r="K326" i="69"/>
  <c r="G327" i="69"/>
  <c r="K327" i="69"/>
  <c r="G328" i="69"/>
  <c r="K328" i="69" s="1"/>
  <c r="G329" i="69"/>
  <c r="K329" i="69"/>
  <c r="G330" i="69"/>
  <c r="K330" i="69"/>
  <c r="G331" i="69"/>
  <c r="K331" i="69" s="1"/>
  <c r="G332" i="69"/>
  <c r="K332" i="69"/>
  <c r="G333" i="69"/>
  <c r="K333" i="69"/>
  <c r="G334" i="69"/>
  <c r="K334" i="69" s="1"/>
  <c r="G335" i="69"/>
  <c r="K335" i="69"/>
  <c r="G336" i="69"/>
  <c r="K336" i="69"/>
  <c r="G337" i="69"/>
  <c r="K337" i="69" s="1"/>
  <c r="G338" i="69"/>
  <c r="K338" i="69"/>
  <c r="G339" i="69"/>
  <c r="K339" i="69"/>
  <c r="G340" i="69"/>
  <c r="K340" i="69" s="1"/>
  <c r="G341" i="69"/>
  <c r="K341" i="69"/>
  <c r="G343" i="69"/>
  <c r="K343" i="69"/>
  <c r="G344" i="69"/>
  <c r="K344" i="69" s="1"/>
  <c r="G345" i="69"/>
  <c r="K345" i="69"/>
  <c r="G346" i="69"/>
  <c r="K346" i="69"/>
  <c r="G347" i="69"/>
  <c r="K347" i="69" s="1"/>
  <c r="G348" i="69"/>
  <c r="K348" i="69"/>
  <c r="G350" i="69"/>
  <c r="K350" i="69"/>
  <c r="G351" i="69"/>
  <c r="K351" i="69" s="1"/>
  <c r="G352" i="69"/>
  <c r="K352" i="69"/>
  <c r="G354" i="69"/>
  <c r="K354" i="69"/>
  <c r="G355" i="69"/>
  <c r="K355" i="69" s="1"/>
  <c r="G356" i="69"/>
  <c r="K356" i="69"/>
  <c r="G357" i="69"/>
  <c r="K357" i="69"/>
  <c r="G358" i="69"/>
  <c r="K358" i="69" s="1"/>
  <c r="G359" i="69"/>
  <c r="K359" i="69"/>
  <c r="G360" i="69"/>
  <c r="K360" i="69"/>
  <c r="G361" i="69"/>
  <c r="K361" i="69" s="1"/>
  <c r="G362" i="69"/>
  <c r="K362" i="69"/>
  <c r="G363" i="69"/>
  <c r="K363" i="69"/>
  <c r="G367" i="69"/>
  <c r="K367" i="69" s="1"/>
  <c r="G368" i="69"/>
  <c r="K368" i="69"/>
  <c r="G369" i="69"/>
  <c r="K369" i="69"/>
  <c r="G370" i="69"/>
  <c r="K370" i="69" s="1"/>
  <c r="G371" i="69"/>
  <c r="K371" i="69"/>
  <c r="G372" i="69"/>
  <c r="K372" i="69"/>
  <c r="G373" i="69"/>
  <c r="K373" i="69" s="1"/>
  <c r="G375" i="69"/>
  <c r="K375" i="69"/>
  <c r="G376" i="69"/>
  <c r="K376" i="69"/>
  <c r="G377" i="69"/>
  <c r="K377" i="69" s="1"/>
  <c r="G391" i="69"/>
  <c r="K391" i="69"/>
  <c r="G394" i="69"/>
  <c r="K394" i="69"/>
  <c r="G395" i="69"/>
  <c r="K395" i="69" s="1"/>
  <c r="G396" i="69"/>
  <c r="K396" i="69"/>
  <c r="G398" i="69"/>
  <c r="K398" i="69"/>
  <c r="G399" i="69"/>
  <c r="K399" i="69" s="1"/>
  <c r="G400" i="69"/>
  <c r="K400" i="69"/>
  <c r="G404" i="69"/>
  <c r="K404" i="69"/>
  <c r="G405" i="69"/>
  <c r="K405" i="69" s="1"/>
  <c r="G406" i="69"/>
  <c r="K406" i="69"/>
  <c r="G407" i="69"/>
  <c r="K407" i="69"/>
  <c r="G408" i="69"/>
  <c r="K408" i="69" s="1"/>
  <c r="G409" i="69"/>
  <c r="K409" i="69"/>
  <c r="G410" i="69"/>
  <c r="K410" i="69"/>
  <c r="G411" i="69"/>
  <c r="K411" i="69" s="1"/>
  <c r="G412" i="69"/>
  <c r="K412" i="69"/>
  <c r="G414" i="69"/>
  <c r="K414" i="69"/>
  <c r="G415" i="69"/>
  <c r="K415" i="69" s="1"/>
  <c r="G416" i="69"/>
  <c r="K416" i="69" s="1"/>
  <c r="G417" i="69"/>
  <c r="K417" i="69" s="1"/>
  <c r="G418" i="69"/>
  <c r="K418" i="69" s="1"/>
  <c r="G422" i="69"/>
  <c r="K422" i="69"/>
  <c r="G423" i="69"/>
  <c r="K423" i="69"/>
  <c r="G424" i="69"/>
  <c r="K424" i="69" s="1"/>
  <c r="G425" i="69"/>
  <c r="K425" i="69"/>
  <c r="G426" i="69"/>
  <c r="K426" i="69"/>
  <c r="G428" i="69"/>
  <c r="K428" i="69" s="1"/>
  <c r="G430" i="69"/>
  <c r="K430" i="69"/>
  <c r="G431" i="69"/>
  <c r="K431" i="69" s="1"/>
  <c r="G432" i="69"/>
  <c r="K432" i="69"/>
  <c r="G433" i="69"/>
  <c r="K433" i="69" s="1"/>
  <c r="G434" i="69"/>
  <c r="K434" i="69" s="1"/>
  <c r="G435" i="69"/>
  <c r="K435" i="69" s="1"/>
  <c r="G440" i="69"/>
  <c r="K440" i="69" s="1"/>
  <c r="G441" i="69"/>
  <c r="K441" i="69" s="1"/>
  <c r="G442" i="69"/>
  <c r="K442" i="69"/>
  <c r="G443" i="69"/>
  <c r="K443" i="69" s="1"/>
  <c r="G444" i="69"/>
  <c r="K444" i="69"/>
  <c r="G445" i="69"/>
  <c r="K445" i="69" s="1"/>
  <c r="G446" i="69"/>
  <c r="K446" i="69" s="1"/>
  <c r="G449" i="69"/>
  <c r="K449" i="69" s="1"/>
  <c r="G450" i="69"/>
  <c r="K450" i="69" s="1"/>
  <c r="G451" i="69"/>
  <c r="K451" i="69" s="1"/>
  <c r="G452" i="69"/>
  <c r="K452" i="69"/>
  <c r="G453" i="69"/>
  <c r="K453" i="69"/>
  <c r="G454" i="69"/>
  <c r="K454" i="69" s="1"/>
  <c r="G455" i="69"/>
  <c r="K455" i="69"/>
  <c r="G456" i="69"/>
  <c r="K456" i="69" s="1"/>
  <c r="G457" i="69"/>
  <c r="K457" i="69" s="1"/>
  <c r="G458" i="69"/>
  <c r="K458" i="69" s="1"/>
  <c r="G459" i="69"/>
  <c r="K459" i="69"/>
  <c r="G460" i="69"/>
  <c r="K460" i="69" s="1"/>
  <c r="G461" i="69"/>
  <c r="K461" i="69" s="1"/>
  <c r="G462" i="69"/>
  <c r="K462" i="69"/>
  <c r="G464" i="69"/>
  <c r="K466" i="69"/>
  <c r="G467" i="69"/>
  <c r="K467" i="69" s="1"/>
  <c r="G468" i="69"/>
  <c r="K468" i="69"/>
  <c r="G470" i="69"/>
  <c r="K470" i="69" s="1"/>
  <c r="G473" i="69"/>
  <c r="G474" i="69"/>
  <c r="K474" i="69" s="1"/>
  <c r="G475" i="69"/>
  <c r="K475" i="69"/>
  <c r="G476" i="69"/>
  <c r="K476" i="69"/>
  <c r="G477" i="69"/>
  <c r="K477" i="69" s="1"/>
  <c r="G480" i="69"/>
  <c r="K480" i="69"/>
  <c r="G481" i="69"/>
  <c r="K481" i="69"/>
  <c r="G482" i="69"/>
  <c r="G483" i="69"/>
  <c r="G484" i="69"/>
  <c r="G485" i="69"/>
  <c r="G487" i="69"/>
  <c r="K487" i="69"/>
  <c r="G488" i="69"/>
  <c r="K488" i="69" s="1"/>
  <c r="G489" i="69"/>
  <c r="K489" i="69"/>
  <c r="G490" i="69"/>
  <c r="K490" i="69"/>
  <c r="G491" i="69"/>
  <c r="K491" i="69" s="1"/>
  <c r="G492" i="69"/>
  <c r="K492" i="69"/>
  <c r="G493" i="69"/>
  <c r="K493" i="69"/>
  <c r="G494" i="69"/>
  <c r="K494" i="69" s="1"/>
  <c r="G495" i="69"/>
  <c r="K495" i="69"/>
  <c r="G496" i="69"/>
  <c r="K496" i="69"/>
  <c r="G497" i="69"/>
  <c r="K497" i="69" s="1"/>
  <c r="G498" i="69"/>
  <c r="K498" i="69"/>
  <c r="G499" i="69"/>
  <c r="K499" i="69"/>
  <c r="G500" i="69"/>
  <c r="K500" i="69" s="1"/>
  <c r="G501" i="69"/>
  <c r="K501" i="69"/>
  <c r="G502" i="69"/>
  <c r="K502" i="69"/>
  <c r="G503" i="69"/>
  <c r="K503" i="69" s="1"/>
  <c r="G504" i="69"/>
  <c r="K504" i="69"/>
  <c r="G505" i="69"/>
  <c r="K505" i="69"/>
  <c r="G506" i="69"/>
  <c r="K506" i="69" s="1"/>
  <c r="G507" i="69"/>
  <c r="K507" i="69"/>
  <c r="G508" i="69"/>
  <c r="K508" i="69"/>
  <c r="G509" i="69"/>
  <c r="K509" i="69" s="1"/>
  <c r="G510" i="69"/>
  <c r="K510" i="69"/>
  <c r="G511" i="69"/>
  <c r="K511" i="69"/>
  <c r="G512" i="69"/>
  <c r="K512" i="69" s="1"/>
  <c r="G513" i="69"/>
  <c r="K513" i="69"/>
  <c r="G514" i="69"/>
  <c r="K514" i="69"/>
  <c r="G515" i="69"/>
  <c r="K515" i="69" s="1"/>
  <c r="G516" i="69"/>
  <c r="K516" i="69"/>
  <c r="G517" i="69"/>
  <c r="K517" i="69"/>
  <c r="G518" i="69"/>
  <c r="K518" i="69" s="1"/>
  <c r="G519" i="69"/>
  <c r="K519" i="69"/>
  <c r="G520" i="69"/>
  <c r="K520" i="69"/>
  <c r="G521" i="69"/>
  <c r="O395" i="7"/>
  <c r="N395" i="7"/>
  <c r="M395" i="7"/>
  <c r="L395" i="7"/>
  <c r="I395" i="7"/>
  <c r="H395" i="7"/>
  <c r="G395" i="7"/>
  <c r="F395" i="7"/>
  <c r="Q397" i="7"/>
  <c r="O23" i="7"/>
  <c r="O22" i="7"/>
  <c r="O40" i="7"/>
  <c r="O198" i="7"/>
  <c r="O321" i="7"/>
  <c r="O399" i="7"/>
  <c r="O415" i="7"/>
  <c r="O425" i="7"/>
  <c r="O475" i="7"/>
  <c r="O482" i="7"/>
  <c r="N23" i="7"/>
  <c r="N22" i="7"/>
  <c r="N40" i="7"/>
  <c r="N198" i="7"/>
  <c r="N237" i="7"/>
  <c r="N321" i="7"/>
  <c r="N352" i="7"/>
  <c r="N411" i="7"/>
  <c r="N399" i="7"/>
  <c r="N417" i="7"/>
  <c r="N415" i="7" s="1"/>
  <c r="N425" i="7"/>
  <c r="N475" i="7"/>
  <c r="N482" i="7"/>
  <c r="M23" i="7"/>
  <c r="M22" i="7"/>
  <c r="M40" i="7"/>
  <c r="M198" i="7"/>
  <c r="M237" i="7"/>
  <c r="M321" i="7"/>
  <c r="M352" i="7"/>
  <c r="M411" i="7"/>
  <c r="M399" i="7" s="1"/>
  <c r="M417" i="7"/>
  <c r="M415" i="7" s="1"/>
  <c r="M425" i="7"/>
  <c r="M475" i="7"/>
  <c r="M482" i="7"/>
  <c r="L23" i="7"/>
  <c r="L22" i="7" s="1"/>
  <c r="L198" i="7"/>
  <c r="L237" i="7"/>
  <c r="L321" i="7"/>
  <c r="L352" i="7"/>
  <c r="L399" i="7"/>
  <c r="L425" i="7"/>
  <c r="L475" i="7"/>
  <c r="I22" i="7"/>
  <c r="I40" i="7"/>
  <c r="I198" i="7"/>
  <c r="I237" i="7"/>
  <c r="I321" i="7"/>
  <c r="I352" i="7"/>
  <c r="I399" i="7"/>
  <c r="I415" i="7"/>
  <c r="I425" i="7"/>
  <c r="I475" i="7"/>
  <c r="I482" i="7"/>
  <c r="H23" i="7"/>
  <c r="H22" i="7"/>
  <c r="H41" i="7"/>
  <c r="H42" i="7"/>
  <c r="H43" i="7"/>
  <c r="H40" i="7" s="1"/>
  <c r="H198" i="7"/>
  <c r="H237" i="7"/>
  <c r="H321" i="7"/>
  <c r="H352" i="7"/>
  <c r="H399" i="7"/>
  <c r="H417" i="7"/>
  <c r="H415" i="7" s="1"/>
  <c r="H425" i="7"/>
  <c r="H475" i="7"/>
  <c r="H482" i="7"/>
  <c r="G23" i="7"/>
  <c r="G22" i="7"/>
  <c r="G574" i="7" s="1"/>
  <c r="G41" i="7"/>
  <c r="G42" i="7"/>
  <c r="G43" i="7"/>
  <c r="G198" i="7"/>
  <c r="G237" i="7"/>
  <c r="G321" i="7"/>
  <c r="G352" i="7"/>
  <c r="G399" i="7"/>
  <c r="G417" i="7"/>
  <c r="G415" i="7"/>
  <c r="G425" i="7"/>
  <c r="G475" i="7"/>
  <c r="G482" i="7"/>
  <c r="F22" i="7"/>
  <c r="F40" i="7"/>
  <c r="F198" i="7"/>
  <c r="F352" i="7"/>
  <c r="F399" i="7"/>
  <c r="F425" i="7"/>
  <c r="F475" i="7"/>
  <c r="F482" i="7"/>
  <c r="F321" i="7"/>
  <c r="P518" i="7"/>
  <c r="Q518" i="7" s="1"/>
  <c r="P488" i="7"/>
  <c r="Q488" i="7" s="1"/>
  <c r="P487" i="7"/>
  <c r="Q486" i="7"/>
  <c r="P485" i="7"/>
  <c r="Q485" i="7"/>
  <c r="P484" i="7"/>
  <c r="P483" i="7"/>
  <c r="Q487" i="7"/>
  <c r="Q484" i="7"/>
  <c r="Q483" i="7"/>
  <c r="P473" i="7"/>
  <c r="Q473" i="7" s="1"/>
  <c r="P393" i="7"/>
  <c r="Q393" i="7"/>
  <c r="P231" i="7"/>
  <c r="Q231" i="7" s="1"/>
  <c r="Q299" i="7"/>
  <c r="Q287" i="7"/>
  <c r="P480" i="7"/>
  <c r="Q480" i="7"/>
  <c r="Q434" i="7"/>
  <c r="Q289" i="7"/>
  <c r="G118" i="68"/>
  <c r="P528" i="7"/>
  <c r="Q528" i="7"/>
  <c r="Q403" i="7"/>
  <c r="P87" i="7"/>
  <c r="Q87" i="7" s="1"/>
  <c r="P127" i="7"/>
  <c r="Q127" i="7"/>
  <c r="P130" i="7"/>
  <c r="Q130" i="7"/>
  <c r="P188" i="7"/>
  <c r="Q188" i="7" s="1"/>
  <c r="E59" i="68"/>
  <c r="E19" i="68"/>
  <c r="E18" i="68"/>
  <c r="E23" i="68"/>
  <c r="D23" i="68"/>
  <c r="G23" i="68" s="1"/>
  <c r="H23" i="68" s="1"/>
  <c r="E27" i="68"/>
  <c r="E26" i="68" s="1"/>
  <c r="E30" i="68"/>
  <c r="E34" i="68"/>
  <c r="E38" i="68"/>
  <c r="E44" i="68"/>
  <c r="E29" i="68"/>
  <c r="E48" i="68"/>
  <c r="E52" i="68"/>
  <c r="E63" i="68"/>
  <c r="E67" i="68"/>
  <c r="E70" i="68"/>
  <c r="E73" i="68"/>
  <c r="E66" i="68" s="1"/>
  <c r="E76" i="68"/>
  <c r="E79" i="68"/>
  <c r="E82" i="68"/>
  <c r="E85" i="68"/>
  <c r="P79" i="7"/>
  <c r="Q79" i="7" s="1"/>
  <c r="Q247" i="7"/>
  <c r="P136" i="7"/>
  <c r="Q136" i="7"/>
  <c r="P99" i="7"/>
  <c r="Q99" i="7" s="1"/>
  <c r="P97" i="7"/>
  <c r="Q97" i="7" s="1"/>
  <c r="Q96" i="7"/>
  <c r="P83" i="7"/>
  <c r="Q83" i="7"/>
  <c r="P82" i="7"/>
  <c r="Q82" i="7"/>
  <c r="P81" i="7"/>
  <c r="Q81" i="7"/>
  <c r="P80" i="7"/>
  <c r="Q80" i="7"/>
  <c r="Q78" i="7"/>
  <c r="Q77" i="7"/>
  <c r="Q75" i="7"/>
  <c r="P35" i="7"/>
  <c r="Q35" i="7"/>
  <c r="P34" i="7"/>
  <c r="Q34" i="7" s="1"/>
  <c r="P28" i="7"/>
  <c r="Q28" i="7"/>
  <c r="D59" i="68"/>
  <c r="D19" i="68"/>
  <c r="D18" i="68"/>
  <c r="G18" i="68" s="1"/>
  <c r="H18" i="68" s="1"/>
  <c r="D26" i="68"/>
  <c r="D22" i="68"/>
  <c r="D30" i="68"/>
  <c r="G30" i="68" s="1"/>
  <c r="H30" i="68" s="1"/>
  <c r="D34" i="68"/>
  <c r="D38" i="68"/>
  <c r="D44" i="68"/>
  <c r="G44" i="68"/>
  <c r="H44" i="68" s="1"/>
  <c r="D48" i="68"/>
  <c r="D52" i="68"/>
  <c r="D63" i="68"/>
  <c r="D67" i="68"/>
  <c r="D70" i="68"/>
  <c r="D66" i="68" s="1"/>
  <c r="G66" i="68" s="1"/>
  <c r="H66" i="68" s="1"/>
  <c r="D73" i="68"/>
  <c r="D76" i="68"/>
  <c r="G76" i="68" s="1"/>
  <c r="H76" i="68" s="1"/>
  <c r="D79" i="68"/>
  <c r="G79" i="68" s="1"/>
  <c r="H79" i="68" s="1"/>
  <c r="D82" i="68"/>
  <c r="G82" i="68" s="1"/>
  <c r="H82" i="68" s="1"/>
  <c r="D85" i="68"/>
  <c r="G85" i="68" s="1"/>
  <c r="H85" i="68"/>
  <c r="Q433" i="7"/>
  <c r="Q426" i="7"/>
  <c r="Q407" i="7"/>
  <c r="P52" i="7"/>
  <c r="Q52" i="7" s="1"/>
  <c r="P51" i="7"/>
  <c r="Q51" i="7"/>
  <c r="P50" i="7"/>
  <c r="Q50" i="7"/>
  <c r="P49" i="7"/>
  <c r="Q49" i="7" s="1"/>
  <c r="P48" i="7"/>
  <c r="Q48" i="7" s="1"/>
  <c r="P47" i="7"/>
  <c r="Q47" i="7" s="1"/>
  <c r="P46" i="7"/>
  <c r="Q46" i="7" s="1"/>
  <c r="P45" i="7"/>
  <c r="Q45" i="7"/>
  <c r="P43" i="7"/>
  <c r="Q43" i="7" s="1"/>
  <c r="P42" i="7"/>
  <c r="Q42" i="7"/>
  <c r="P41" i="7"/>
  <c r="Q41" i="7" s="1"/>
  <c r="P416" i="7"/>
  <c r="Q416" i="7" s="1"/>
  <c r="E27" i="7"/>
  <c r="P27" i="7"/>
  <c r="Q27" i="7"/>
  <c r="P573" i="7"/>
  <c r="P520" i="7"/>
  <c r="Q520" i="7" s="1"/>
  <c r="P519" i="7"/>
  <c r="Q519" i="7" s="1"/>
  <c r="P517" i="7"/>
  <c r="Q517" i="7"/>
  <c r="P515" i="7"/>
  <c r="Q515" i="7" s="1"/>
  <c r="P514" i="7"/>
  <c r="Q514" i="7"/>
  <c r="P513" i="7"/>
  <c r="Q513" i="7"/>
  <c r="P512" i="7"/>
  <c r="Q512" i="7" s="1"/>
  <c r="P511" i="7"/>
  <c r="Q511" i="7" s="1"/>
  <c r="P510" i="7"/>
  <c r="Q510" i="7" s="1"/>
  <c r="P509" i="7"/>
  <c r="Q509" i="7" s="1"/>
  <c r="E508" i="7"/>
  <c r="J508" i="7"/>
  <c r="E507" i="7"/>
  <c r="P507" i="7" s="1"/>
  <c r="Q507" i="7" s="1"/>
  <c r="J507" i="7"/>
  <c r="E506" i="7"/>
  <c r="J506" i="7"/>
  <c r="P506" i="7"/>
  <c r="Q506" i="7"/>
  <c r="P505" i="7"/>
  <c r="Q505" i="7"/>
  <c r="J504" i="7"/>
  <c r="P504" i="7" s="1"/>
  <c r="Q504" i="7"/>
  <c r="P503" i="7"/>
  <c r="Q503" i="7"/>
  <c r="P502" i="7"/>
  <c r="Q502" i="7"/>
  <c r="P501" i="7"/>
  <c r="Q501" i="7"/>
  <c r="P499" i="7"/>
  <c r="Q499" i="7"/>
  <c r="E498" i="7"/>
  <c r="P498" i="7"/>
  <c r="Q498" i="7"/>
  <c r="E497" i="7"/>
  <c r="J497" i="7"/>
  <c r="P497" i="7"/>
  <c r="Q497" i="7" s="1"/>
  <c r="E496" i="7"/>
  <c r="J496" i="7"/>
  <c r="P495" i="7"/>
  <c r="Q495" i="7"/>
  <c r="P494" i="7"/>
  <c r="Q494" i="7" s="1"/>
  <c r="E493" i="7"/>
  <c r="P493" i="7" s="1"/>
  <c r="Q493" i="7" s="1"/>
  <c r="J493" i="7"/>
  <c r="E492" i="7"/>
  <c r="J492" i="7"/>
  <c r="P491" i="7"/>
  <c r="Q491" i="7" s="1"/>
  <c r="E490" i="7"/>
  <c r="P490" i="7"/>
  <c r="P479" i="7"/>
  <c r="Q479" i="7" s="1"/>
  <c r="P478" i="7"/>
  <c r="Q478" i="7"/>
  <c r="E477" i="7"/>
  <c r="P477" i="7"/>
  <c r="Q477" i="7"/>
  <c r="P474" i="7"/>
  <c r="Q474" i="7"/>
  <c r="P472" i="7"/>
  <c r="Q472" i="7" s="1"/>
  <c r="P469" i="7"/>
  <c r="Q469" i="7"/>
  <c r="P468" i="7"/>
  <c r="Q468" i="7"/>
  <c r="E466" i="7"/>
  <c r="O466" i="7"/>
  <c r="J466" i="7"/>
  <c r="P465" i="7"/>
  <c r="Q465" i="7" s="1"/>
  <c r="E464" i="7"/>
  <c r="J464" i="7"/>
  <c r="E463" i="7"/>
  <c r="P463" i="7" s="1"/>
  <c r="Q463" i="7" s="1"/>
  <c r="J463" i="7"/>
  <c r="Q462" i="7"/>
  <c r="P461" i="7"/>
  <c r="Q461" i="7" s="1"/>
  <c r="P460" i="7"/>
  <c r="Q460" i="7" s="1"/>
  <c r="P459" i="7"/>
  <c r="Q459" i="7"/>
  <c r="P458" i="7"/>
  <c r="Q458" i="7" s="1"/>
  <c r="P457" i="7"/>
  <c r="Q457" i="7" s="1"/>
  <c r="P456" i="7"/>
  <c r="Q456" i="7"/>
  <c r="P455" i="7"/>
  <c r="Q455" i="7" s="1"/>
  <c r="P454" i="7"/>
  <c r="Q454" i="7" s="1"/>
  <c r="P453" i="7"/>
  <c r="Q453" i="7"/>
  <c r="P452" i="7"/>
  <c r="Q452" i="7" s="1"/>
  <c r="E451" i="7"/>
  <c r="P451" i="7" s="1"/>
  <c r="Q451" i="7" s="1"/>
  <c r="J451" i="7"/>
  <c r="E450" i="7"/>
  <c r="J450" i="7"/>
  <c r="P450" i="7" s="1"/>
  <c r="Q450" i="7" s="1"/>
  <c r="E448" i="7"/>
  <c r="P448" i="7"/>
  <c r="Q448" i="7"/>
  <c r="P447" i="7"/>
  <c r="Q447" i="7" s="1"/>
  <c r="Q442" i="7"/>
  <c r="P441" i="7"/>
  <c r="Q441" i="7" s="1"/>
  <c r="P440" i="7"/>
  <c r="Q440" i="7"/>
  <c r="P439" i="7"/>
  <c r="Q439" i="7"/>
  <c r="P438" i="7"/>
  <c r="Q438" i="7" s="1"/>
  <c r="P387" i="7"/>
  <c r="Q387" i="7"/>
  <c r="P192" i="7"/>
  <c r="Q192" i="7"/>
  <c r="F27" i="68"/>
  <c r="F26" i="68" s="1"/>
  <c r="F22" i="68" s="1"/>
  <c r="F17" i="68" s="1"/>
  <c r="F88" i="68" s="1"/>
  <c r="E25" i="7"/>
  <c r="P25" i="7" s="1"/>
  <c r="Q25" i="7"/>
  <c r="E24" i="7"/>
  <c r="P24" i="7"/>
  <c r="P23" i="7"/>
  <c r="Q23" i="7"/>
  <c r="E383" i="7"/>
  <c r="J383" i="7"/>
  <c r="P383" i="7" s="1"/>
  <c r="Q383" i="7" s="1"/>
  <c r="Q382" i="7"/>
  <c r="E381" i="7"/>
  <c r="P381" i="7" s="1"/>
  <c r="Q381" i="7" s="1"/>
  <c r="J381" i="7"/>
  <c r="E380" i="7"/>
  <c r="P380" i="7" s="1"/>
  <c r="Q380" i="7" s="1"/>
  <c r="J380" i="7"/>
  <c r="E379" i="7"/>
  <c r="J379" i="7"/>
  <c r="P379" i="7"/>
  <c r="Q379" i="7" s="1"/>
  <c r="P377" i="7"/>
  <c r="Q377" i="7"/>
  <c r="P376" i="7"/>
  <c r="Q376" i="7" s="1"/>
  <c r="P375" i="7"/>
  <c r="Q375" i="7"/>
  <c r="P371" i="7"/>
  <c r="Q371" i="7"/>
  <c r="P368" i="7"/>
  <c r="Q368" i="7" s="1"/>
  <c r="P367" i="7"/>
  <c r="Q367" i="7" s="1"/>
  <c r="P366" i="7"/>
  <c r="Q366" i="7" s="1"/>
  <c r="P365" i="7"/>
  <c r="Q365" i="7" s="1"/>
  <c r="P364" i="7"/>
  <c r="Q364" i="7"/>
  <c r="P362" i="7"/>
  <c r="Q362" i="7" s="1"/>
  <c r="P361" i="7"/>
  <c r="Q361" i="7"/>
  <c r="P360" i="7"/>
  <c r="Q360" i="7" s="1"/>
  <c r="P359" i="7"/>
  <c r="Q359" i="7" s="1"/>
  <c r="P357" i="7"/>
  <c r="Q357" i="7"/>
  <c r="P356" i="7"/>
  <c r="Q356" i="7"/>
  <c r="P355" i="7"/>
  <c r="Q355" i="7" s="1"/>
  <c r="P354" i="7"/>
  <c r="Q354" i="7" s="1"/>
  <c r="P353" i="7"/>
  <c r="Q353" i="7"/>
  <c r="P351" i="7"/>
  <c r="Q351" i="7" s="1"/>
  <c r="P346" i="7"/>
  <c r="Q346" i="7"/>
  <c r="P345" i="7"/>
  <c r="Q345" i="7" s="1"/>
  <c r="P344" i="7"/>
  <c r="Q344" i="7" s="1"/>
  <c r="P343" i="7"/>
  <c r="Q343" i="7" s="1"/>
  <c r="P342" i="7"/>
  <c r="Q342" i="7" s="1"/>
  <c r="P340" i="7"/>
  <c r="Q340" i="7"/>
  <c r="P339" i="7"/>
  <c r="Q339" i="7"/>
  <c r="P338" i="7"/>
  <c r="Q338" i="7" s="1"/>
  <c r="Q337" i="7"/>
  <c r="P336" i="7"/>
  <c r="Q336" i="7"/>
  <c r="P335" i="7"/>
  <c r="Q335" i="7"/>
  <c r="P330" i="7"/>
  <c r="Q330" i="7"/>
  <c r="P328" i="7"/>
  <c r="Q328" i="7"/>
  <c r="P326" i="7"/>
  <c r="Q326" i="7"/>
  <c r="P325" i="7"/>
  <c r="Q325" i="7"/>
  <c r="P324" i="7"/>
  <c r="Q324" i="7"/>
  <c r="P323" i="7"/>
  <c r="Q323" i="7"/>
  <c r="P322" i="7"/>
  <c r="Q322" i="7"/>
  <c r="Q320" i="7"/>
  <c r="Q318" i="7"/>
  <c r="E314" i="7"/>
  <c r="O314" i="7"/>
  <c r="J314" i="7" s="1"/>
  <c r="Q313" i="7"/>
  <c r="Q312" i="7"/>
  <c r="Q311" i="7"/>
  <c r="Q310" i="7"/>
  <c r="Q309" i="7"/>
  <c r="Q308" i="7"/>
  <c r="Q306" i="7"/>
  <c r="Q305" i="7"/>
  <c r="Q304" i="7"/>
  <c r="Q303" i="7"/>
  <c r="Q302" i="7"/>
  <c r="Q301" i="7"/>
  <c r="Q300" i="7"/>
  <c r="E298" i="7"/>
  <c r="P298" i="7"/>
  <c r="Q298" i="7"/>
  <c r="E297" i="7"/>
  <c r="P297" i="7" s="1"/>
  <c r="Q297" i="7"/>
  <c r="E296" i="7"/>
  <c r="P296" i="7"/>
  <c r="Q296" i="7"/>
  <c r="E295" i="7"/>
  <c r="P295" i="7" s="1"/>
  <c r="Q295" i="7" s="1"/>
  <c r="E294" i="7"/>
  <c r="P294" i="7" s="1"/>
  <c r="Q294" i="7" s="1"/>
  <c r="J294" i="7"/>
  <c r="E293" i="7"/>
  <c r="J293" i="7"/>
  <c r="P293" i="7"/>
  <c r="Q293" i="7" s="1"/>
  <c r="Q292" i="7"/>
  <c r="E291" i="7"/>
  <c r="J291" i="7"/>
  <c r="P291" i="7"/>
  <c r="Q291" i="7"/>
  <c r="E290" i="7"/>
  <c r="J290" i="7"/>
  <c r="P290" i="7"/>
  <c r="Q290" i="7" s="1"/>
  <c r="J285" i="7"/>
  <c r="P285" i="7" s="1"/>
  <c r="Q285" i="7" s="1"/>
  <c r="P283" i="7"/>
  <c r="Q283" i="7"/>
  <c r="P281" i="7"/>
  <c r="Q281" i="7"/>
  <c r="E280" i="7"/>
  <c r="P280" i="7" s="1"/>
  <c r="Q280" i="7" s="1"/>
  <c r="J280" i="7"/>
  <c r="E279" i="7"/>
  <c r="J279" i="7"/>
  <c r="P279" i="7" s="1"/>
  <c r="Q279" i="7" s="1"/>
  <c r="P278" i="7"/>
  <c r="Q278" i="7"/>
  <c r="P277" i="7"/>
  <c r="Q277" i="7"/>
  <c r="P276" i="7"/>
  <c r="Q276" i="7"/>
  <c r="E275" i="7"/>
  <c r="J275" i="7"/>
  <c r="E274" i="7"/>
  <c r="J274" i="7"/>
  <c r="P274" i="7"/>
  <c r="Q274" i="7" s="1"/>
  <c r="E273" i="7"/>
  <c r="J273" i="7"/>
  <c r="P273" i="7"/>
  <c r="Q273" i="7" s="1"/>
  <c r="E272" i="7"/>
  <c r="P272" i="7" s="1"/>
  <c r="Q272" i="7" s="1"/>
  <c r="J272" i="7"/>
  <c r="E271" i="7"/>
  <c r="J271" i="7"/>
  <c r="P271" i="7"/>
  <c r="Q271" i="7"/>
  <c r="P270" i="7"/>
  <c r="P269" i="7"/>
  <c r="Q269" i="7"/>
  <c r="E268" i="7"/>
  <c r="J268" i="7"/>
  <c r="P268" i="7"/>
  <c r="Q268" i="7" s="1"/>
  <c r="E267" i="7"/>
  <c r="L267" i="7"/>
  <c r="J267" i="7" s="1"/>
  <c r="P267" i="7" s="1"/>
  <c r="Q267" i="7" s="1"/>
  <c r="E266" i="7"/>
  <c r="J266" i="7"/>
  <c r="P266" i="7"/>
  <c r="Q266" i="7"/>
  <c r="P265" i="7"/>
  <c r="Q265" i="7"/>
  <c r="E264" i="7"/>
  <c r="P264" i="7"/>
  <c r="Q264" i="7"/>
  <c r="E263" i="7"/>
  <c r="J263" i="7"/>
  <c r="P263" i="7"/>
  <c r="Q263" i="7" s="1"/>
  <c r="E262" i="7"/>
  <c r="P262" i="7" s="1"/>
  <c r="Q262" i="7" s="1"/>
  <c r="J262" i="7"/>
  <c r="P261" i="7"/>
  <c r="Q261" i="7" s="1"/>
  <c r="E260" i="7"/>
  <c r="P260" i="7" s="1"/>
  <c r="Q260" i="7" s="1"/>
  <c r="J260" i="7"/>
  <c r="P259" i="7"/>
  <c r="Q259" i="7" s="1"/>
  <c r="E258" i="7"/>
  <c r="P258" i="7"/>
  <c r="Q258" i="7"/>
  <c r="E257" i="7"/>
  <c r="J257" i="7"/>
  <c r="E256" i="7"/>
  <c r="J256" i="7"/>
  <c r="P256" i="7"/>
  <c r="Q256" i="7" s="1"/>
  <c r="E255" i="7"/>
  <c r="P255" i="7"/>
  <c r="Q255" i="7"/>
  <c r="E254" i="7"/>
  <c r="P254" i="7" s="1"/>
  <c r="Q254" i="7" s="1"/>
  <c r="P253" i="7"/>
  <c r="Q253" i="7"/>
  <c r="E252" i="7"/>
  <c r="P252" i="7"/>
  <c r="Q252" i="7" s="1"/>
  <c r="P251" i="7"/>
  <c r="Q251" i="7" s="1"/>
  <c r="P250" i="7"/>
  <c r="Q250" i="7"/>
  <c r="P249" i="7"/>
  <c r="Q249" i="7"/>
  <c r="P248" i="7"/>
  <c r="Q248" i="7" s="1"/>
  <c r="E246" i="7"/>
  <c r="J246" i="7"/>
  <c r="P246" i="7"/>
  <c r="Q246" i="7"/>
  <c r="P244" i="7"/>
  <c r="Q244" i="7" s="1"/>
  <c r="P243" i="7"/>
  <c r="Q243" i="7" s="1"/>
  <c r="P242" i="7"/>
  <c r="Q242" i="7"/>
  <c r="P241" i="7"/>
  <c r="Q241" i="7" s="1"/>
  <c r="P239" i="7"/>
  <c r="Q239" i="7"/>
  <c r="P238" i="7"/>
  <c r="Q238" i="7" s="1"/>
  <c r="P236" i="7"/>
  <c r="Q236" i="7"/>
  <c r="P235" i="7"/>
  <c r="Q235" i="7" s="1"/>
  <c r="P234" i="7"/>
  <c r="Q234" i="7" s="1"/>
  <c r="P233" i="7"/>
  <c r="Q233" i="7"/>
  <c r="P232" i="7"/>
  <c r="Q232" i="7" s="1"/>
  <c r="P230" i="7"/>
  <c r="Q230" i="7" s="1"/>
  <c r="P229" i="7"/>
  <c r="Q229" i="7"/>
  <c r="P228" i="7"/>
  <c r="Q228" i="7"/>
  <c r="P226" i="7"/>
  <c r="Q226" i="7" s="1"/>
  <c r="P225" i="7"/>
  <c r="Q225" i="7"/>
  <c r="P224" i="7"/>
  <c r="Q224" i="7"/>
  <c r="P223" i="7"/>
  <c r="Q223" i="7" s="1"/>
  <c r="P222" i="7"/>
  <c r="Q222" i="7" s="1"/>
  <c r="P221" i="7"/>
  <c r="Q221" i="7"/>
  <c r="P220" i="7"/>
  <c r="Q220" i="7" s="1"/>
  <c r="P219" i="7"/>
  <c r="Q219" i="7" s="1"/>
  <c r="P218" i="7"/>
  <c r="Q218" i="7"/>
  <c r="P217" i="7"/>
  <c r="Q217" i="7" s="1"/>
  <c r="P216" i="7"/>
  <c r="Q216" i="7"/>
  <c r="P215" i="7"/>
  <c r="Q215" i="7" s="1"/>
  <c r="P214" i="7"/>
  <c r="Q214" i="7" s="1"/>
  <c r="P213" i="7"/>
  <c r="Q213" i="7"/>
  <c r="P211" i="7"/>
  <c r="Q211" i="7"/>
  <c r="P210" i="7"/>
  <c r="Q210" i="7" s="1"/>
  <c r="P209" i="7"/>
  <c r="Q209" i="7"/>
  <c r="P208" i="7"/>
  <c r="Q208" i="7"/>
  <c r="P207" i="7"/>
  <c r="Q207" i="7" s="1"/>
  <c r="P206" i="7"/>
  <c r="Q206" i="7"/>
  <c r="P205" i="7"/>
  <c r="Q205" i="7"/>
  <c r="P204" i="7"/>
  <c r="Q204" i="7" s="1"/>
  <c r="P203" i="7"/>
  <c r="Q203" i="7"/>
  <c r="P202" i="7"/>
  <c r="Q202" i="7"/>
  <c r="P201" i="7"/>
  <c r="Q201" i="7" s="1"/>
  <c r="P200" i="7"/>
  <c r="Q200" i="7"/>
  <c r="P199" i="7"/>
  <c r="Q199" i="7"/>
  <c r="P197" i="7"/>
  <c r="Q197" i="7" s="1"/>
  <c r="P195" i="7"/>
  <c r="Q195" i="7"/>
  <c r="P194" i="7"/>
  <c r="Q194" i="7"/>
  <c r="P193" i="7"/>
  <c r="Q193" i="7" s="1"/>
  <c r="P191" i="7"/>
  <c r="Q191" i="7"/>
  <c r="P189" i="7"/>
  <c r="Q189" i="7"/>
  <c r="P187" i="7"/>
  <c r="Q187" i="7" s="1"/>
  <c r="P186" i="7"/>
  <c r="Q186" i="7"/>
  <c r="E185" i="7"/>
  <c r="J185" i="7"/>
  <c r="P185" i="7"/>
  <c r="Q185" i="7" s="1"/>
  <c r="P183" i="7"/>
  <c r="Q183" i="7"/>
  <c r="P182" i="7"/>
  <c r="Q182" i="7"/>
  <c r="E181" i="7"/>
  <c r="P181" i="7" s="1"/>
  <c r="Q181" i="7" s="1"/>
  <c r="O181" i="7"/>
  <c r="J181" i="7" s="1"/>
  <c r="P180" i="7"/>
  <c r="Q180" i="7"/>
  <c r="E179" i="7"/>
  <c r="P179" i="7"/>
  <c r="Q179" i="7"/>
  <c r="E178" i="7"/>
  <c r="P178" i="7" s="1"/>
  <c r="Q178" i="7" s="1"/>
  <c r="E177" i="7"/>
  <c r="P177" i="7"/>
  <c r="Q177" i="7"/>
  <c r="Q176" i="7"/>
  <c r="E175" i="7"/>
  <c r="P175" i="7" s="1"/>
  <c r="Q175" i="7" s="1"/>
  <c r="J175" i="7"/>
  <c r="E174" i="7"/>
  <c r="J174" i="7"/>
  <c r="P174" i="7" s="1"/>
  <c r="Q174" i="7" s="1"/>
  <c r="E173" i="7"/>
  <c r="J173" i="7"/>
  <c r="P173" i="7"/>
  <c r="Q173" i="7"/>
  <c r="P172" i="7"/>
  <c r="Q172" i="7"/>
  <c r="P171" i="7"/>
  <c r="Q171" i="7"/>
  <c r="P170" i="7"/>
  <c r="Q170" i="7" s="1"/>
  <c r="P169" i="7"/>
  <c r="Q169" i="7"/>
  <c r="E167" i="7"/>
  <c r="J167" i="7"/>
  <c r="P167" i="7"/>
  <c r="Q167" i="7" s="1"/>
  <c r="P166" i="7"/>
  <c r="Q166" i="7"/>
  <c r="E165" i="7"/>
  <c r="J165" i="7"/>
  <c r="P165" i="7"/>
  <c r="Q165" i="7"/>
  <c r="E164" i="7"/>
  <c r="P164" i="7" s="1"/>
  <c r="Q164" i="7" s="1"/>
  <c r="J164" i="7"/>
  <c r="E163" i="7"/>
  <c r="J163" i="7"/>
  <c r="P163" i="7" s="1"/>
  <c r="Q163" i="7" s="1"/>
  <c r="E162" i="7"/>
  <c r="J162" i="7"/>
  <c r="P162" i="7"/>
  <c r="Q162" i="7"/>
  <c r="P161" i="7"/>
  <c r="Q161" i="7"/>
  <c r="E160" i="7"/>
  <c r="J160" i="7"/>
  <c r="P160" i="7"/>
  <c r="Q160" i="7"/>
  <c r="P159" i="7"/>
  <c r="Q159" i="7"/>
  <c r="P158" i="7"/>
  <c r="Q158" i="7"/>
  <c r="P157" i="7"/>
  <c r="Q157" i="7"/>
  <c r="P156" i="7"/>
  <c r="Q156" i="7"/>
  <c r="P155" i="7"/>
  <c r="Q155" i="7"/>
  <c r="E154" i="7"/>
  <c r="J154" i="7"/>
  <c r="P154" i="7"/>
  <c r="Q154" i="7"/>
  <c r="E153" i="7"/>
  <c r="J153" i="7"/>
  <c r="P153" i="7"/>
  <c r="Q153" i="7"/>
  <c r="E152" i="7"/>
  <c r="P152" i="7" s="1"/>
  <c r="Q152" i="7" s="1"/>
  <c r="J152" i="7"/>
  <c r="E151" i="7"/>
  <c r="J151" i="7"/>
  <c r="P151" i="7"/>
  <c r="Q151" i="7"/>
  <c r="E150" i="7"/>
  <c r="J150" i="7"/>
  <c r="P150" i="7"/>
  <c r="Q150" i="7"/>
  <c r="E149" i="7"/>
  <c r="P149" i="7" s="1"/>
  <c r="Q149" i="7" s="1"/>
  <c r="J149" i="7"/>
  <c r="E148" i="7"/>
  <c r="J148" i="7"/>
  <c r="P148" i="7"/>
  <c r="Q148" i="7" s="1"/>
  <c r="Q147" i="7"/>
  <c r="P146" i="7"/>
  <c r="Q146" i="7"/>
  <c r="E145" i="7"/>
  <c r="P145" i="7"/>
  <c r="Q145" i="7" s="1"/>
  <c r="E144" i="7"/>
  <c r="P144" i="7"/>
  <c r="Q144" i="7"/>
  <c r="E143" i="7"/>
  <c r="P143" i="7"/>
  <c r="Q143" i="7" s="1"/>
  <c r="E142" i="7"/>
  <c r="P142" i="7"/>
  <c r="Q142" i="7"/>
  <c r="E141" i="7"/>
  <c r="P141" i="7"/>
  <c r="Q141" i="7" s="1"/>
  <c r="P140" i="7"/>
  <c r="Q140" i="7"/>
  <c r="P139" i="7"/>
  <c r="Q139" i="7"/>
  <c r="P138" i="7"/>
  <c r="Q138" i="7" s="1"/>
  <c r="P137" i="7"/>
  <c r="Q137" i="7"/>
  <c r="P135" i="7"/>
  <c r="Q135" i="7"/>
  <c r="P133" i="7"/>
  <c r="Q133" i="7" s="1"/>
  <c r="P131" i="7"/>
  <c r="Q131" i="7"/>
  <c r="P129" i="7"/>
  <c r="Q129" i="7"/>
  <c r="P128" i="7"/>
  <c r="Q128" i="7" s="1"/>
  <c r="P125" i="7"/>
  <c r="Q125" i="7"/>
  <c r="P124" i="7"/>
  <c r="Q124" i="7"/>
  <c r="P123" i="7"/>
  <c r="Q123" i="7" s="1"/>
  <c r="P122" i="7"/>
  <c r="Q122" i="7"/>
  <c r="P121" i="7"/>
  <c r="Q121" i="7"/>
  <c r="P120" i="7"/>
  <c r="Q120" i="7" s="1"/>
  <c r="P118" i="7"/>
  <c r="Q118" i="7"/>
  <c r="P117" i="7"/>
  <c r="Q117" i="7"/>
  <c r="P116" i="7"/>
  <c r="Q116" i="7" s="1"/>
  <c r="P115" i="7"/>
  <c r="Q115" i="7"/>
  <c r="P114" i="7"/>
  <c r="Q114" i="7"/>
  <c r="P112" i="7"/>
  <c r="Q112" i="7"/>
  <c r="P111" i="7"/>
  <c r="Q111" i="7"/>
  <c r="P110" i="7"/>
  <c r="Q110" i="7"/>
  <c r="P109" i="7"/>
  <c r="Q109" i="7"/>
  <c r="Q108" i="7"/>
  <c r="Q107" i="7"/>
  <c r="P106" i="7"/>
  <c r="Q106" i="7"/>
  <c r="P105" i="7"/>
  <c r="Q105" i="7"/>
  <c r="P104" i="7"/>
  <c r="Q104" i="7"/>
  <c r="P103" i="7"/>
  <c r="Q103" i="7" s="1"/>
  <c r="P102" i="7"/>
  <c r="Q102" i="7"/>
  <c r="P101" i="7"/>
  <c r="Q101" i="7"/>
  <c r="P100" i="7"/>
  <c r="Q100" i="7" s="1"/>
  <c r="P95" i="7"/>
  <c r="Q95" i="7"/>
  <c r="P94" i="7"/>
  <c r="Q94" i="7"/>
  <c r="P93" i="7"/>
  <c r="Q93" i="7" s="1"/>
  <c r="P91" i="7"/>
  <c r="Q91" i="7"/>
  <c r="Q90" i="7"/>
  <c r="P89" i="7"/>
  <c r="Q89" i="7" s="1"/>
  <c r="P88" i="7"/>
  <c r="Q88" i="7"/>
  <c r="P84" i="7"/>
  <c r="Q84" i="7"/>
  <c r="P73" i="7"/>
  <c r="Q73" i="7" s="1"/>
  <c r="P72" i="7"/>
  <c r="Q72" i="7"/>
  <c r="P71" i="7"/>
  <c r="Q71" i="7"/>
  <c r="P37" i="7"/>
  <c r="Q37" i="7" s="1"/>
  <c r="Q411" i="7"/>
  <c r="Q410" i="7"/>
  <c r="Q400" i="7"/>
  <c r="T509" i="7"/>
  <c r="T243" i="7"/>
  <c r="P391" i="7"/>
  <c r="Q391" i="7"/>
  <c r="P390" i="7"/>
  <c r="Q390" i="7"/>
  <c r="P422" i="7"/>
  <c r="Q422" i="7" s="1"/>
  <c r="P388" i="7"/>
  <c r="Q388" i="7"/>
  <c r="F59" i="68"/>
  <c r="F19" i="68"/>
  <c r="F18" i="68"/>
  <c r="F23" i="68"/>
  <c r="F30" i="68"/>
  <c r="F29" i="68" s="1"/>
  <c r="F34" i="68"/>
  <c r="F38" i="68"/>
  <c r="F44" i="68"/>
  <c r="F48" i="68"/>
  <c r="F52" i="68"/>
  <c r="F63" i="68"/>
  <c r="P30" i="7"/>
  <c r="P38" i="7"/>
  <c r="Q38" i="7"/>
  <c r="P29" i="7"/>
  <c r="Q29" i="7"/>
  <c r="P31" i="7"/>
  <c r="Q31" i="7" s="1"/>
  <c r="P39" i="7"/>
  <c r="Q39" i="7"/>
  <c r="P392" i="7"/>
  <c r="Q392" i="7"/>
  <c r="G52" i="68"/>
  <c r="G122" i="68"/>
  <c r="H122" i="68" s="1"/>
  <c r="G55" i="68"/>
  <c r="H55" i="68"/>
  <c r="K575" i="7"/>
  <c r="K531" i="7"/>
  <c r="K267" i="7"/>
  <c r="E26" i="7"/>
  <c r="J26" i="7"/>
  <c r="P26" i="7"/>
  <c r="Q26" i="7"/>
  <c r="G116" i="68"/>
  <c r="H116" i="68" s="1"/>
  <c r="G108" i="68"/>
  <c r="H108" i="68"/>
  <c r="E147" i="7"/>
  <c r="E176" i="7"/>
  <c r="J575" i="7"/>
  <c r="P32" i="7"/>
  <c r="H267" i="7"/>
  <c r="G267" i="7"/>
  <c r="P54" i="7"/>
  <c r="Q54" i="7" s="1"/>
  <c r="E462" i="7"/>
  <c r="E414" i="7"/>
  <c r="J414" i="7"/>
  <c r="P414" i="7"/>
  <c r="Q414" i="7"/>
  <c r="E413" i="7"/>
  <c r="P413" i="7" s="1"/>
  <c r="Q413" i="7" s="1"/>
  <c r="E412" i="7"/>
  <c r="J412" i="7"/>
  <c r="P412" i="7"/>
  <c r="Q412" i="7" s="1"/>
  <c r="E408" i="7"/>
  <c r="P408" i="7"/>
  <c r="Q408" i="7"/>
  <c r="E402" i="7"/>
  <c r="P402" i="7"/>
  <c r="Q402" i="7" s="1"/>
  <c r="P401" i="7"/>
  <c r="Q401" i="7"/>
  <c r="E572" i="7"/>
  <c r="J572" i="7"/>
  <c r="P572" i="7"/>
  <c r="Q572" i="7" s="1"/>
  <c r="E571" i="7"/>
  <c r="J571" i="7"/>
  <c r="P571" i="7"/>
  <c r="Q571" i="7"/>
  <c r="E570" i="7"/>
  <c r="P570" i="7" s="1"/>
  <c r="Q570" i="7" s="1"/>
  <c r="J570" i="7"/>
  <c r="E569" i="7"/>
  <c r="J569" i="7"/>
  <c r="P569" i="7"/>
  <c r="Q569" i="7" s="1"/>
  <c r="E568" i="7"/>
  <c r="P568" i="7"/>
  <c r="Q568" i="7"/>
  <c r="E567" i="7"/>
  <c r="J567" i="7"/>
  <c r="P567" i="7"/>
  <c r="Q567" i="7" s="1"/>
  <c r="E566" i="7"/>
  <c r="J566" i="7"/>
  <c r="P566" i="7"/>
  <c r="Q566" i="7"/>
  <c r="E565" i="7"/>
  <c r="P565" i="7" s="1"/>
  <c r="Q565" i="7" s="1"/>
  <c r="J565" i="7"/>
  <c r="E564" i="7"/>
  <c r="P564" i="7"/>
  <c r="Q564" i="7"/>
  <c r="E563" i="7"/>
  <c r="J563" i="7"/>
  <c r="E562" i="7"/>
  <c r="J562" i="7"/>
  <c r="P562" i="7"/>
  <c r="Q562" i="7"/>
  <c r="E561" i="7"/>
  <c r="J561" i="7"/>
  <c r="P561" i="7"/>
  <c r="Q561" i="7"/>
  <c r="E560" i="7"/>
  <c r="P560" i="7" s="1"/>
  <c r="Q560" i="7" s="1"/>
  <c r="J560" i="7"/>
  <c r="E559" i="7"/>
  <c r="J559" i="7"/>
  <c r="P559" i="7"/>
  <c r="Q559" i="7"/>
  <c r="E558" i="7"/>
  <c r="J558" i="7"/>
  <c r="P558" i="7"/>
  <c r="Q558" i="7"/>
  <c r="E557" i="7"/>
  <c r="P557" i="7" s="1"/>
  <c r="Q557" i="7" s="1"/>
  <c r="J557" i="7"/>
  <c r="E556" i="7"/>
  <c r="J556" i="7"/>
  <c r="P556" i="7"/>
  <c r="Q556" i="7" s="1"/>
  <c r="E555" i="7"/>
  <c r="J555" i="7"/>
  <c r="P555" i="7"/>
  <c r="Q555" i="7"/>
  <c r="E554" i="7"/>
  <c r="P554" i="7" s="1"/>
  <c r="Q554" i="7" s="1"/>
  <c r="J554" i="7"/>
  <c r="E553" i="7"/>
  <c r="P553" i="7" s="1"/>
  <c r="Q553" i="7" s="1"/>
  <c r="J553" i="7"/>
  <c r="E552" i="7"/>
  <c r="P552" i="7" s="1"/>
  <c r="Q552" i="7" s="1"/>
  <c r="J552" i="7"/>
  <c r="E551" i="7"/>
  <c r="J551" i="7"/>
  <c r="P551" i="7"/>
  <c r="Q551" i="7"/>
  <c r="E550" i="7"/>
  <c r="J550" i="7"/>
  <c r="P550" i="7"/>
  <c r="Q550" i="7"/>
  <c r="E549" i="7"/>
  <c r="P549" i="7" s="1"/>
  <c r="Q549" i="7" s="1"/>
  <c r="J549" i="7"/>
  <c r="E548" i="7"/>
  <c r="J548" i="7"/>
  <c r="P548" i="7"/>
  <c r="Q548" i="7"/>
  <c r="E547" i="7"/>
  <c r="J547" i="7"/>
  <c r="P547" i="7"/>
  <c r="Q547" i="7"/>
  <c r="E546" i="7"/>
  <c r="P546" i="7" s="1"/>
  <c r="Q546" i="7" s="1"/>
  <c r="J546" i="7"/>
  <c r="E545" i="7"/>
  <c r="J545" i="7"/>
  <c r="E544" i="7"/>
  <c r="P544" i="7" s="1"/>
  <c r="Q544" i="7" s="1"/>
  <c r="J544" i="7"/>
  <c r="E543" i="7"/>
  <c r="J543" i="7"/>
  <c r="P543" i="7"/>
  <c r="Q543" i="7"/>
  <c r="E542" i="7"/>
  <c r="J542" i="7"/>
  <c r="P542" i="7"/>
  <c r="Q542" i="7"/>
  <c r="E541" i="7"/>
  <c r="P541" i="7" s="1"/>
  <c r="Q541" i="7" s="1"/>
  <c r="J541" i="7"/>
  <c r="E540" i="7"/>
  <c r="J540" i="7"/>
  <c r="P540" i="7"/>
  <c r="Q540" i="7"/>
  <c r="E539" i="7"/>
  <c r="J539" i="7"/>
  <c r="P539" i="7"/>
  <c r="Q539" i="7"/>
  <c r="E538" i="7"/>
  <c r="P538" i="7" s="1"/>
  <c r="Q538" i="7" s="1"/>
  <c r="J538" i="7"/>
  <c r="E537" i="7"/>
  <c r="J537" i="7"/>
  <c r="E536" i="7"/>
  <c r="P536" i="7" s="1"/>
  <c r="Q536" i="7" s="1"/>
  <c r="J536" i="7"/>
  <c r="E535" i="7"/>
  <c r="J535" i="7"/>
  <c r="P535" i="7"/>
  <c r="Q535" i="7"/>
  <c r="E534" i="7"/>
  <c r="J534" i="7"/>
  <c r="P534" i="7"/>
  <c r="Q534" i="7"/>
  <c r="E533" i="7"/>
  <c r="P533" i="7" s="1"/>
  <c r="Q533" i="7" s="1"/>
  <c r="J533" i="7"/>
  <c r="E532" i="7"/>
  <c r="J532" i="7"/>
  <c r="P532" i="7"/>
  <c r="Q532" i="7"/>
  <c r="E531" i="7"/>
  <c r="L531" i="7"/>
  <c r="J531" i="7"/>
  <c r="P531" i="7"/>
  <c r="Q531" i="7"/>
  <c r="E530" i="7"/>
  <c r="P530" i="7" s="1"/>
  <c r="Q530" i="7" s="1"/>
  <c r="O530" i="7"/>
  <c r="J530" i="7"/>
  <c r="E529" i="7"/>
  <c r="J529" i="7"/>
  <c r="P523" i="7"/>
  <c r="Q523" i="7"/>
  <c r="P522" i="7"/>
  <c r="Q522" i="7"/>
  <c r="P521" i="7"/>
  <c r="Q521" i="7"/>
  <c r="E527" i="7"/>
  <c r="J527" i="7"/>
  <c r="P527" i="7"/>
  <c r="Q527" i="7"/>
  <c r="E526" i="7"/>
  <c r="P526" i="7" s="1"/>
  <c r="Q526" i="7" s="1"/>
  <c r="J526" i="7"/>
  <c r="E525" i="7"/>
  <c r="P525" i="7" s="1"/>
  <c r="Q525" i="7" s="1"/>
  <c r="J525" i="7"/>
  <c r="P524" i="7"/>
  <c r="Q524" i="7"/>
  <c r="P394" i="7"/>
  <c r="Q394" i="7"/>
  <c r="P389" i="7"/>
  <c r="Q389" i="7"/>
  <c r="E384" i="7"/>
  <c r="P384" i="7" s="1"/>
  <c r="Q384" i="7" s="1"/>
  <c r="J384" i="7"/>
  <c r="P424" i="7"/>
  <c r="Q424" i="7"/>
  <c r="P421" i="7"/>
  <c r="Q421" i="7"/>
  <c r="P420" i="7"/>
  <c r="Q420" i="7"/>
  <c r="E418" i="7"/>
  <c r="J418" i="7"/>
  <c r="P418" i="7"/>
  <c r="Q418" i="7" s="1"/>
  <c r="P419" i="7"/>
  <c r="Q419" i="7"/>
  <c r="E430" i="7"/>
  <c r="J430" i="7"/>
  <c r="P430" i="7"/>
  <c r="Q430" i="7" s="1"/>
  <c r="E429" i="7"/>
  <c r="P429" i="7"/>
  <c r="Q429" i="7"/>
  <c r="E69" i="7"/>
  <c r="P69" i="7"/>
  <c r="Q69" i="7" s="1"/>
  <c r="E68" i="7"/>
  <c r="P68" i="7"/>
  <c r="Q68" i="7"/>
  <c r="E67" i="7"/>
  <c r="P67" i="7"/>
  <c r="Q67" i="7" s="1"/>
  <c r="E66" i="7"/>
  <c r="P66" i="7"/>
  <c r="Q66" i="7"/>
  <c r="E65" i="7"/>
  <c r="P65" i="7"/>
  <c r="Q65" i="7" s="1"/>
  <c r="E64" i="7"/>
  <c r="P64" i="7"/>
  <c r="Q64" i="7"/>
  <c r="E63" i="7"/>
  <c r="P63" i="7"/>
  <c r="Q63" i="7" s="1"/>
  <c r="E62" i="7"/>
  <c r="P62" i="7"/>
  <c r="Q62" i="7"/>
  <c r="Q61" i="7"/>
  <c r="P60" i="7"/>
  <c r="Q60" i="7" s="1"/>
  <c r="P58" i="7"/>
  <c r="Q58" i="7"/>
  <c r="Q56" i="7"/>
  <c r="P55" i="7"/>
  <c r="Q55" i="7"/>
  <c r="P33" i="7"/>
  <c r="Q33" i="7" s="1"/>
  <c r="Q30" i="7"/>
  <c r="G19" i="68"/>
  <c r="H19" i="68"/>
  <c r="G20" i="68"/>
  <c r="H20" i="68" s="1"/>
  <c r="G21" i="68"/>
  <c r="H21" i="68"/>
  <c r="G24" i="68"/>
  <c r="H24" i="68"/>
  <c r="G25" i="68"/>
  <c r="H25" i="68" s="1"/>
  <c r="G27" i="68"/>
  <c r="H27" i="68"/>
  <c r="G28" i="68"/>
  <c r="H28" i="68" s="1"/>
  <c r="G31" i="68"/>
  <c r="H31" i="68"/>
  <c r="G32" i="68"/>
  <c r="H32" i="68"/>
  <c r="G33" i="68"/>
  <c r="H33" i="68" s="1"/>
  <c r="G34" i="68"/>
  <c r="H34" i="68"/>
  <c r="G35" i="68"/>
  <c r="H35" i="68"/>
  <c r="G36" i="68"/>
  <c r="H36" i="68" s="1"/>
  <c r="G37" i="68"/>
  <c r="H37" i="68"/>
  <c r="G38" i="68"/>
  <c r="H38" i="68"/>
  <c r="G39" i="68"/>
  <c r="H39" i="68" s="1"/>
  <c r="G40" i="68"/>
  <c r="H40" i="68"/>
  <c r="G41" i="68"/>
  <c r="H41" i="68"/>
  <c r="G42" i="68"/>
  <c r="H42" i="68" s="1"/>
  <c r="G43" i="68"/>
  <c r="H43" i="68"/>
  <c r="G45" i="68"/>
  <c r="H45" i="68"/>
  <c r="G46" i="68"/>
  <c r="H46" i="68" s="1"/>
  <c r="G47" i="68"/>
  <c r="H47" i="68"/>
  <c r="G48" i="68"/>
  <c r="H48" i="68"/>
  <c r="G49" i="68"/>
  <c r="H49" i="68" s="1"/>
  <c r="G50" i="68"/>
  <c r="H50" i="68"/>
  <c r="G51" i="68"/>
  <c r="H51" i="68"/>
  <c r="G53" i="68"/>
  <c r="H53" i="68" s="1"/>
  <c r="G54" i="68"/>
  <c r="H54" i="68"/>
  <c r="G56" i="68"/>
  <c r="H56" i="68"/>
  <c r="G57" i="68"/>
  <c r="H57" i="68" s="1"/>
  <c r="G58" i="68"/>
  <c r="H58" i="68"/>
  <c r="G62" i="68"/>
  <c r="G60" i="68"/>
  <c r="G59" i="68" s="1"/>
  <c r="G61" i="68"/>
  <c r="G63" i="68"/>
  <c r="H63" i="68"/>
  <c r="G64" i="68"/>
  <c r="H64" i="68"/>
  <c r="G65" i="68"/>
  <c r="H65" i="68" s="1"/>
  <c r="F67" i="68"/>
  <c r="F70" i="68"/>
  <c r="F73" i="68"/>
  <c r="F76" i="68"/>
  <c r="F79" i="68"/>
  <c r="F82" i="68"/>
  <c r="F85" i="68"/>
  <c r="G67" i="68"/>
  <c r="H67" i="68"/>
  <c r="G68" i="68"/>
  <c r="H68" i="68"/>
  <c r="G69" i="68"/>
  <c r="H69" i="68"/>
  <c r="G70" i="68"/>
  <c r="H70" i="68"/>
  <c r="G71" i="68"/>
  <c r="H71" i="68"/>
  <c r="G72" i="68"/>
  <c r="H72" i="68"/>
  <c r="G73" i="68"/>
  <c r="H73" i="68"/>
  <c r="G74" i="68"/>
  <c r="H74" i="68"/>
  <c r="G75" i="68"/>
  <c r="H75" i="68"/>
  <c r="G77" i="68"/>
  <c r="H77" i="68"/>
  <c r="G78" i="68"/>
  <c r="H78" i="68"/>
  <c r="G80" i="68"/>
  <c r="H80" i="68"/>
  <c r="G81" i="68"/>
  <c r="H81" i="68"/>
  <c r="G83" i="68"/>
  <c r="H83" i="68"/>
  <c r="G84" i="68"/>
  <c r="H84" i="68"/>
  <c r="G86" i="68"/>
  <c r="H86" i="68"/>
  <c r="G87" i="68"/>
  <c r="H87" i="68"/>
  <c r="H89" i="68"/>
  <c r="G93" i="68"/>
  <c r="H93" i="68" s="1"/>
  <c r="G94" i="68"/>
  <c r="H94" i="68"/>
  <c r="G95" i="68"/>
  <c r="H95" i="68"/>
  <c r="G96" i="68"/>
  <c r="H96" i="68" s="1"/>
  <c r="G97" i="68"/>
  <c r="H97" i="68"/>
  <c r="G98" i="68"/>
  <c r="H98" i="68"/>
  <c r="G99" i="68"/>
  <c r="H99" i="68" s="1"/>
  <c r="G100" i="68"/>
  <c r="H100" i="68"/>
  <c r="G101" i="68"/>
  <c r="H101" i="68"/>
  <c r="G103" i="68"/>
  <c r="H103" i="68" s="1"/>
  <c r="G104" i="68"/>
  <c r="H104" i="68"/>
  <c r="G105" i="68"/>
  <c r="H105" i="68"/>
  <c r="G106" i="68"/>
  <c r="H106" i="68" s="1"/>
  <c r="G107" i="68"/>
  <c r="H107" i="68"/>
  <c r="G109" i="68"/>
  <c r="H109" i="68"/>
  <c r="G110" i="68"/>
  <c r="H110" i="68" s="1"/>
  <c r="G111" i="68"/>
  <c r="H111" i="68"/>
  <c r="G112" i="68"/>
  <c r="H112" i="68"/>
  <c r="G115" i="68"/>
  <c r="H115" i="68" s="1"/>
  <c r="G121" i="68"/>
  <c r="G119" i="68"/>
  <c r="H119" i="68"/>
  <c r="G123" i="68"/>
  <c r="H123" i="68"/>
  <c r="G124" i="68"/>
  <c r="H124" i="68"/>
  <c r="G125" i="68"/>
  <c r="H125" i="68"/>
  <c r="D134" i="68"/>
  <c r="E135" i="68"/>
  <c r="E136" i="68" s="1"/>
  <c r="E137" i="68" s="1"/>
  <c r="D138" i="68"/>
  <c r="E138" i="68"/>
  <c r="F138" i="68"/>
  <c r="G138" i="68"/>
  <c r="D139" i="68"/>
  <c r="E139" i="68"/>
  <c r="F139" i="68"/>
  <c r="E61" i="7"/>
  <c r="E382" i="7"/>
  <c r="O575" i="7"/>
  <c r="N575" i="7"/>
  <c r="M575" i="7"/>
  <c r="L575" i="7"/>
  <c r="H575" i="7"/>
  <c r="G575" i="7"/>
  <c r="E575"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856" i="7"/>
  <c r="Q855" i="7"/>
  <c r="Q854" i="7"/>
  <c r="Q853" i="7"/>
  <c r="Q852" i="7"/>
  <c r="Q851" i="7"/>
  <c r="Q850" i="7"/>
  <c r="Q849" i="7"/>
  <c r="Q848" i="7"/>
  <c r="Q847" i="7"/>
  <c r="Q846" i="7"/>
  <c r="Q845" i="7"/>
  <c r="Q844" i="7"/>
  <c r="Q843" i="7"/>
  <c r="Q842" i="7"/>
  <c r="Q841" i="7"/>
  <c r="Q840" i="7"/>
  <c r="Q839" i="7"/>
  <c r="Q838" i="7"/>
  <c r="Q837" i="7"/>
  <c r="Q836" i="7"/>
  <c r="Q835" i="7"/>
  <c r="Q834" i="7"/>
  <c r="Q833" i="7"/>
  <c r="Q832" i="7"/>
  <c r="Q831" i="7"/>
  <c r="Q830" i="7"/>
  <c r="Q829" i="7"/>
  <c r="Q828" i="7"/>
  <c r="Q827" i="7"/>
  <c r="Q826" i="7"/>
  <c r="Q825" i="7"/>
  <c r="Q824" i="7"/>
  <c r="Q823" i="7"/>
  <c r="Q822" i="7"/>
  <c r="Q821" i="7"/>
  <c r="Q820" i="7"/>
  <c r="Q819" i="7"/>
  <c r="Q818" i="7"/>
  <c r="Q817" i="7"/>
  <c r="Q816" i="7"/>
  <c r="Q815"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P537" i="7"/>
  <c r="Q537" i="7"/>
  <c r="P545" i="7"/>
  <c r="Q545" i="7" s="1"/>
  <c r="P563" i="7"/>
  <c r="Q563" i="7"/>
  <c r="P59" i="7"/>
  <c r="Q59" i="7" s="1"/>
  <c r="P57" i="7"/>
  <c r="Q57" i="7"/>
  <c r="P53" i="7"/>
  <c r="Q53" i="7"/>
  <c r="H61" i="68"/>
  <c r="H118" i="68"/>
  <c r="G114" i="68"/>
  <c r="H114" i="68"/>
  <c r="G120" i="68"/>
  <c r="G117" i="68"/>
  <c r="P423" i="7"/>
  <c r="Q423" i="7"/>
  <c r="P36" i="7"/>
  <c r="Q36" i="7" s="1"/>
  <c r="Q490" i="7"/>
  <c r="P575" i="7"/>
  <c r="Q575" i="7"/>
  <c r="P314" i="7"/>
  <c r="Q314" i="7" s="1"/>
  <c r="Q409" i="7"/>
  <c r="D29" i="68"/>
  <c r="D17" i="68" s="1"/>
  <c r="P508" i="7"/>
  <c r="Q508" i="7"/>
  <c r="G40" i="7"/>
  <c r="H23" i="69"/>
  <c r="G23" i="69" s="1"/>
  <c r="K23" i="69" s="1"/>
  <c r="G37" i="69"/>
  <c r="K37" i="69"/>
  <c r="P466" i="7"/>
  <c r="Q466" i="7"/>
  <c r="I467" i="7"/>
  <c r="P378" i="7"/>
  <c r="Q378" i="7"/>
  <c r="G174" i="69"/>
  <c r="K174" i="69"/>
  <c r="P333" i="7"/>
  <c r="Q333" i="7" s="1"/>
  <c r="P471" i="7"/>
  <c r="Q471" i="7"/>
  <c r="N85" i="7"/>
  <c r="N70" i="7" s="1"/>
  <c r="N574" i="7" s="1"/>
  <c r="G91" i="68"/>
  <c r="H91" i="68"/>
  <c r="Q396" i="7"/>
  <c r="Q406" i="7"/>
  <c r="Q405" i="7"/>
  <c r="Q436" i="7"/>
  <c r="Q398" i="7"/>
  <c r="F66" i="68"/>
  <c r="P529" i="7"/>
  <c r="Q529" i="7" s="1"/>
  <c r="H120" i="68"/>
  <c r="P496" i="7"/>
  <c r="Q496" i="7"/>
  <c r="P464" i="7"/>
  <c r="Q464" i="7" s="1"/>
  <c r="P492" i="7"/>
  <c r="Q492" i="7"/>
  <c r="Q427" i="7"/>
  <c r="Q321" i="7"/>
  <c r="S475" i="7"/>
  <c r="G102" i="68"/>
  <c r="H102" i="68"/>
  <c r="G90" i="68"/>
  <c r="H90" i="68"/>
  <c r="D88" i="68" l="1"/>
  <c r="G88" i="68" s="1"/>
  <c r="G22" i="68"/>
  <c r="H22" i="68" s="1"/>
  <c r="G26" i="68"/>
  <c r="H26" i="68" s="1"/>
  <c r="E22" i="68"/>
  <c r="E17" i="68" s="1"/>
  <c r="E88" i="68" s="1"/>
  <c r="G29" i="68"/>
  <c r="H29" i="68" s="1"/>
  <c r="H60" i="68"/>
  <c r="G92" i="68"/>
  <c r="H92" i="68" s="1"/>
  <c r="P257" i="7"/>
  <c r="Q257" i="7" s="1"/>
  <c r="P275" i="7"/>
  <c r="Q275" i="7" s="1"/>
  <c r="F415" i="7"/>
  <c r="O237" i="7"/>
  <c r="M70" i="7"/>
  <c r="M574" i="7" s="1"/>
  <c r="O70" i="7"/>
  <c r="J117" i="69"/>
  <c r="L44" i="76"/>
  <c r="L45" i="76" s="1"/>
  <c r="O94" i="70"/>
  <c r="BQ90" i="70"/>
  <c r="I427" i="69"/>
  <c r="I522" i="69" s="1"/>
  <c r="O327" i="7"/>
  <c r="K434" i="75"/>
  <c r="E240" i="7"/>
  <c r="P240" i="7" s="1"/>
  <c r="Q240" i="7" s="1"/>
  <c r="F237" i="7"/>
  <c r="J350" i="7"/>
  <c r="P350" i="7" s="1"/>
  <c r="Q350" i="7" s="1"/>
  <c r="O334" i="7"/>
  <c r="E347" i="7"/>
  <c r="I334" i="7"/>
  <c r="E435" i="7"/>
  <c r="P435" i="7" s="1"/>
  <c r="Q435" i="7" s="1"/>
  <c r="I431" i="7"/>
  <c r="J446" i="7"/>
  <c r="P446" i="7" s="1"/>
  <c r="Q446" i="7" s="1"/>
  <c r="O437" i="7"/>
  <c r="H427" i="69"/>
  <c r="K70" i="7"/>
  <c r="K574" i="7" s="1"/>
  <c r="J44" i="7"/>
  <c r="P44" i="7" s="1"/>
  <c r="Q44" i="7" s="1"/>
  <c r="L40" i="7"/>
  <c r="J386" i="7"/>
  <c r="P386" i="7" s="1"/>
  <c r="Q386" i="7" s="1"/>
  <c r="O372" i="7"/>
  <c r="J363" i="7"/>
  <c r="P363" i="7" s="1"/>
  <c r="Q363" i="7" s="1"/>
  <c r="O352" i="7"/>
  <c r="E445" i="7"/>
  <c r="F437" i="7"/>
  <c r="J500" i="7"/>
  <c r="O489" i="7"/>
  <c r="H70" i="7"/>
  <c r="H574" i="7" s="1"/>
  <c r="J427" i="69"/>
  <c r="J378" i="69"/>
  <c r="H527" i="75"/>
  <c r="J113" i="7"/>
  <c r="P113" i="7" s="1"/>
  <c r="Q113" i="7" s="1"/>
  <c r="L85" i="7"/>
  <c r="J86" i="7"/>
  <c r="P404" i="7"/>
  <c r="Q404" i="7" s="1"/>
  <c r="P476" i="7"/>
  <c r="Q476" i="7" s="1"/>
  <c r="K435" i="75"/>
  <c r="I406" i="75"/>
  <c r="K406" i="75" s="1"/>
  <c r="G39" i="75"/>
  <c r="K39" i="75" s="1"/>
  <c r="K21" i="75"/>
  <c r="BQ89" i="70"/>
  <c r="G175" i="69"/>
  <c r="K175" i="69" s="1"/>
  <c r="J44" i="76"/>
  <c r="J45" i="76" s="1"/>
  <c r="Q30" i="76"/>
  <c r="P29" i="76"/>
  <c r="R30" i="76"/>
  <c r="E134" i="7"/>
  <c r="Q26" i="76"/>
  <c r="R26" i="76"/>
  <c r="E482" i="7"/>
  <c r="P482" i="7" s="1"/>
  <c r="E399" i="7"/>
  <c r="E237" i="7"/>
  <c r="P237" i="7" s="1"/>
  <c r="E489" i="7"/>
  <c r="AA94" i="70"/>
  <c r="BP94" i="70" s="1"/>
  <c r="BQ93" i="70"/>
  <c r="K390" i="75"/>
  <c r="K22" i="75"/>
  <c r="E117" i="68"/>
  <c r="E113" i="68" s="1"/>
  <c r="E126" i="68" s="1"/>
  <c r="E127" i="68" s="1"/>
  <c r="BQ94" i="70"/>
  <c r="I44" i="76"/>
  <c r="I45" i="76" s="1"/>
  <c r="P34" i="76"/>
  <c r="P23" i="76"/>
  <c r="N22" i="76"/>
  <c r="N44" i="76" s="1"/>
  <c r="N45" i="76" s="1"/>
  <c r="P425" i="7"/>
  <c r="Q425" i="7" s="1"/>
  <c r="P327" i="7"/>
  <c r="Q327" i="7" s="1"/>
  <c r="E40" i="7"/>
  <c r="E22" i="7"/>
  <c r="J399" i="7"/>
  <c r="F117" i="68"/>
  <c r="Q35" i="76"/>
  <c r="R35" i="76"/>
  <c r="P27" i="76"/>
  <c r="M22" i="76"/>
  <c r="P395" i="7"/>
  <c r="E467" i="7"/>
  <c r="P467" i="7" s="1"/>
  <c r="J372" i="7"/>
  <c r="P372" i="7" s="1"/>
  <c r="Q372" i="7" s="1"/>
  <c r="K379" i="75"/>
  <c r="I238" i="75"/>
  <c r="K238" i="75" s="1"/>
  <c r="K314" i="75"/>
  <c r="F113" i="68"/>
  <c r="F126" i="68" s="1"/>
  <c r="F127" i="68" s="1"/>
  <c r="G144" i="68" s="1"/>
  <c r="G44" i="76"/>
  <c r="G45" i="76" s="1"/>
  <c r="R24" i="76"/>
  <c r="Q24" i="76"/>
  <c r="R43" i="76"/>
  <c r="P42" i="76"/>
  <c r="Q43" i="76"/>
  <c r="J237" i="7"/>
  <c r="J22" i="7"/>
  <c r="K372" i="7"/>
  <c r="E86" i="7"/>
  <c r="F85" i="7"/>
  <c r="J417" i="7"/>
  <c r="P417" i="7" s="1"/>
  <c r="Q417" i="7" s="1"/>
  <c r="K400" i="75"/>
  <c r="I527" i="75"/>
  <c r="D117" i="68"/>
  <c r="D113" i="68" s="1"/>
  <c r="R28" i="76"/>
  <c r="Q28" i="76"/>
  <c r="O31" i="76"/>
  <c r="P286" i="7"/>
  <c r="E425" i="7"/>
  <c r="E415" i="7"/>
  <c r="R36" i="76"/>
  <c r="M42" i="76"/>
  <c r="M41" i="76" s="1"/>
  <c r="E395" i="7"/>
  <c r="K15" i="76"/>
  <c r="O15" i="76" s="1"/>
  <c r="O44" i="76" s="1"/>
  <c r="O45" i="76" s="1"/>
  <c r="P40" i="76"/>
  <c r="E352" i="7"/>
  <c r="M32" i="76"/>
  <c r="M31" i="76" s="1"/>
  <c r="G113" i="68" l="1"/>
  <c r="D126" i="68"/>
  <c r="S467" i="7"/>
  <c r="Q467" i="7"/>
  <c r="Q29" i="76"/>
  <c r="R29" i="76"/>
  <c r="J40" i="7"/>
  <c r="Q23" i="76"/>
  <c r="P22" i="76"/>
  <c r="R23" i="76"/>
  <c r="S237" i="7"/>
  <c r="Q237" i="7"/>
  <c r="K44" i="76"/>
  <c r="K45" i="76" s="1"/>
  <c r="M44" i="76"/>
  <c r="M45" i="76" s="1"/>
  <c r="P32" i="76"/>
  <c r="Q34" i="76"/>
  <c r="R34" i="76"/>
  <c r="J334" i="7"/>
  <c r="J489" i="7"/>
  <c r="P489" i="7" s="1"/>
  <c r="Q489" i="7" s="1"/>
  <c r="P500" i="7"/>
  <c r="Q500" i="7" s="1"/>
  <c r="I574" i="7"/>
  <c r="G527" i="75"/>
  <c r="K527" i="75" s="1"/>
  <c r="E431" i="7"/>
  <c r="E85" i="7"/>
  <c r="F70" i="7"/>
  <c r="F574" i="7" s="1"/>
  <c r="J352" i="7"/>
  <c r="P352" i="7" s="1"/>
  <c r="Q352" i="7" s="1"/>
  <c r="R27" i="76"/>
  <c r="Q27" i="76"/>
  <c r="P40" i="7"/>
  <c r="Q40" i="7" s="1"/>
  <c r="S482" i="7"/>
  <c r="Q482" i="7"/>
  <c r="P134" i="7"/>
  <c r="Q134" i="7" s="1"/>
  <c r="S197" i="7"/>
  <c r="H522" i="69"/>
  <c r="G522" i="69" s="1"/>
  <c r="K522" i="69" s="1"/>
  <c r="G427" i="69"/>
  <c r="K427" i="69" s="1"/>
  <c r="E334" i="7"/>
  <c r="P334" i="7" s="1"/>
  <c r="Q334" i="7" s="1"/>
  <c r="P347" i="7"/>
  <c r="Q347" i="7" s="1"/>
  <c r="G17" i="68"/>
  <c r="I17" i="68" s="1"/>
  <c r="P86" i="7"/>
  <c r="Q86" i="7" s="1"/>
  <c r="P431" i="7"/>
  <c r="Q431" i="7" s="1"/>
  <c r="J437" i="7"/>
  <c r="P399" i="7"/>
  <c r="Q399" i="7" s="1"/>
  <c r="J415" i="7"/>
  <c r="P415" i="7" s="1"/>
  <c r="Q415" i="7" s="1"/>
  <c r="E437" i="7"/>
  <c r="P437" i="7" s="1"/>
  <c r="Q437" i="7" s="1"/>
  <c r="P445" i="7"/>
  <c r="Q445" i="7" s="1"/>
  <c r="J522" i="69"/>
  <c r="P41" i="76"/>
  <c r="Q42" i="76"/>
  <c r="R42" i="76"/>
  <c r="O574" i="7"/>
  <c r="Q40" i="76"/>
  <c r="P39" i="76"/>
  <c r="R40" i="76"/>
  <c r="P22" i="7"/>
  <c r="J85" i="7"/>
  <c r="J70" i="7" s="1"/>
  <c r="J574" i="7" s="1"/>
  <c r="L70" i="7"/>
  <c r="L574" i="7" s="1"/>
  <c r="F144" i="68" l="1"/>
  <c r="E141" i="68"/>
  <c r="Q22" i="7"/>
  <c r="Q22" i="76"/>
  <c r="Q41" i="76"/>
  <c r="R41" i="76"/>
  <c r="R39" i="76"/>
  <c r="Q39" i="76"/>
  <c r="P85" i="7"/>
  <c r="Q85" i="7" s="1"/>
  <c r="E70" i="7"/>
  <c r="G126" i="68"/>
  <c r="G127" i="68" s="1"/>
  <c r="D127" i="68"/>
  <c r="R32" i="76"/>
  <c r="P31" i="76"/>
  <c r="Q32" i="76"/>
  <c r="Q31" i="76" l="1"/>
  <c r="R31" i="76"/>
  <c r="P70" i="7"/>
  <c r="E574" i="7"/>
  <c r="P44" i="76"/>
  <c r="E144" i="68"/>
  <c r="D143" i="68"/>
  <c r="D142" i="68"/>
  <c r="D141" i="68"/>
  <c r="Q70" i="7" l="1"/>
  <c r="P574" i="7"/>
  <c r="Q44" i="76"/>
  <c r="R44" i="76"/>
  <c r="P45" i="76"/>
  <c r="Q45" i="76" s="1"/>
  <c r="Q574" i="7" l="1"/>
  <c r="D144" i="68"/>
  <c r="G141" i="68"/>
</calcChain>
</file>

<file path=xl/comments1.xml><?xml version="1.0" encoding="utf-8"?>
<comments xmlns="http://schemas.openxmlformats.org/spreadsheetml/2006/main">
  <authors>
    <author>budget-tanya</author>
  </authors>
  <commentList>
    <comment ref="E60" authorId="0">
      <text>
        <r>
          <rPr>
            <b/>
            <sz val="9"/>
            <color indexed="81"/>
            <rFont val="Tahoma"/>
            <charset val="204"/>
          </rPr>
          <t>budget-tanya:</t>
        </r>
        <r>
          <rPr>
            <sz val="9"/>
            <color indexed="81"/>
            <rFont val="Tahoma"/>
            <charset val="204"/>
          </rPr>
          <t xml:space="preserve">
дор-12000000,                 природоохоронні- 10000000</t>
        </r>
      </text>
    </comment>
    <comment ref="F60" authorId="0">
      <text>
        <r>
          <rPr>
            <b/>
            <sz val="9"/>
            <color indexed="81"/>
            <rFont val="Tahoma"/>
            <charset val="204"/>
          </rPr>
          <t>budget-tanya:</t>
        </r>
        <r>
          <rPr>
            <sz val="9"/>
            <color indexed="81"/>
            <rFont val="Tahoma"/>
            <charset val="204"/>
          </rPr>
          <t xml:space="preserve">
дор-12000000,                 природоохоронні- 10000000</t>
        </r>
      </text>
    </comment>
    <comment ref="E62" authorId="0">
      <text>
        <r>
          <rPr>
            <b/>
            <sz val="9"/>
            <color indexed="81"/>
            <rFont val="Tahoma"/>
            <charset val="204"/>
          </rPr>
          <t>budget-tanya:</t>
        </r>
        <r>
          <rPr>
            <sz val="9"/>
            <color indexed="81"/>
            <rFont val="Tahoma"/>
            <charset val="204"/>
          </rPr>
          <t xml:space="preserve">
15000-кошти передані в додатку 6 в бюджеті розвитку
</t>
        </r>
      </text>
    </comment>
  </commentList>
</comments>
</file>

<file path=xl/sharedStrings.xml><?xml version="1.0" encoding="utf-8"?>
<sst xmlns="http://schemas.openxmlformats.org/spreadsheetml/2006/main" count="5097" uniqueCount="1648">
  <si>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</si>
  <si>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</si>
  <si>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</si>
  <si>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</si>
  <si>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</si>
  <si>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</si>
  <si>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</si>
  <si>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 за рахунок ві</t>
  </si>
  <si>
    <t>Департамент з питань культури, національностей та релігій облдержадміністрації</t>
  </si>
  <si>
    <t>Реконструкція системи протипожежної охорона КЗ ЛОР “Львівського академічного обласного театру ляльок” , м. Львів, пл.Д.Галицького, 1</t>
  </si>
  <si>
    <t>Реставрація експозиційних залів музею історії релігії на пл.Музейній,1 у м.Львові</t>
  </si>
  <si>
    <t>Ремонтно-реставраційні роботи з опорядження фасаду КЗ ЛОР "Львівська обласна універсальна бібліотека" на просп. Шевченка, 13</t>
  </si>
  <si>
    <t xml:space="preserve">Реконструкція літнього театру (Літня сцена) КЗ ЛОР "АДІКЗ "Нагуєвичі" </t>
  </si>
  <si>
    <t>Департамент паливно-енергетичного комплексу та енергозбереження</t>
  </si>
  <si>
    <t>Будівництво установ та закладів культури (передано з поточних видатків)</t>
  </si>
  <si>
    <t>Реконструкція приміщень КЗ ЛОР "Львівського академічного обласного музично-драматичного театру ім. Ю. Дрогобича"</t>
  </si>
  <si>
    <t xml:space="preserve">Будівництво освітніх установ та закладів </t>
  </si>
  <si>
    <t>Проект реставрації та реабілітації (ревалоризації) об"єктів комплексу пам"ятки архітектури національного значення XVIII ст. ох. № 376 Архікатедрального Собору Св. Юра в м. Львові (впорядкування території, горішнього і долішнього подвір"їв, реставрація дзв</t>
  </si>
  <si>
    <t>Впорядкування території обходу навколо Собору Св. Юра комплексу пам"ятки архітектури національного значення XVIII ст. ох. № 376 Архикатедрального Собору Св. Юра в м. Львові (характер робіт - реставрація)</t>
  </si>
  <si>
    <t>Департамент дорожнього господарства, транспорту та зв'язку</t>
  </si>
  <si>
    <t>Департамент внутрішньої та інформаційної політики</t>
  </si>
  <si>
    <t>3718700</t>
  </si>
  <si>
    <t>8700</t>
  </si>
  <si>
    <t>Дотація з місцевого бюджету на здійснення переданих видатків з утримання закладів освіти та охорони здоров"я за рахунок відповідної додаткової дотації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</si>
  <si>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</si>
  <si>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t>
  </si>
  <si>
    <r>
      <t>Утримання та забезпечення діяльності центрів соціальних служб для сім</t>
    </r>
    <r>
      <rPr>
        <sz val="11"/>
        <color indexed="8"/>
        <rFont val="Arial"/>
        <family val="2"/>
        <charset val="204"/>
      </rPr>
      <t>´</t>
    </r>
    <r>
      <rPr>
        <sz val="11"/>
        <color indexed="8"/>
        <rFont val="Times New Roman"/>
        <family val="1"/>
        <charset val="204"/>
      </rPr>
      <t>ї, дітей та молоді</t>
    </r>
  </si>
  <si>
    <r>
      <t>Заходи державної політики з питань сім</t>
    </r>
    <r>
      <rPr>
        <sz val="11"/>
        <color indexed="8"/>
        <rFont val="Arial"/>
        <family val="2"/>
        <charset val="204"/>
      </rPr>
      <t>´</t>
    </r>
    <r>
      <rPr>
        <sz val="11"/>
        <color indexed="8"/>
        <rFont val="Times New Roman"/>
        <family val="1"/>
        <charset val="204"/>
      </rPr>
      <t>ї</t>
    </r>
  </si>
  <si>
    <r>
      <t>Будівництво об</t>
    </r>
    <r>
      <rPr>
        <sz val="11"/>
        <rFont val="Arial"/>
        <family val="2"/>
        <charset val="204"/>
      </rPr>
      <t>´</t>
    </r>
    <r>
      <rPr>
        <sz val="11"/>
        <rFont val="Times New Roman Cyr"/>
        <family val="1"/>
        <charset val="204"/>
      </rPr>
      <t>єктів житлово-комунального господарства</t>
    </r>
  </si>
  <si>
    <r>
      <t>Реконструкція приміщення дошкільного навчального закладу по вул. Л. Українки. 26 в с. В</t>
    </r>
    <r>
      <rPr>
        <sz val="14"/>
        <rFont val="Times New Roman"/>
        <family val="1"/>
        <charset val="204"/>
      </rPr>
      <t>ʼ</t>
    </r>
    <r>
      <rPr>
        <sz val="14"/>
        <rFont val="Times New Roman Cyr"/>
        <family val="1"/>
        <charset val="204"/>
      </rPr>
      <t>язов Львівського району Львівської області. Коригування, в тому числі коригувння проектно-кошторисної документації.</t>
    </r>
  </si>
  <si>
    <r>
      <t>Інші заходи, пов</t>
    </r>
    <r>
      <rPr>
        <sz val="11"/>
        <rFont val="Arial"/>
        <family val="2"/>
        <charset val="204"/>
      </rPr>
      <t>´</t>
    </r>
    <r>
      <rPr>
        <sz val="11"/>
        <rFont val="Times New Roman"/>
        <family val="1"/>
        <charset val="204"/>
      </rPr>
      <t>язані з економічною діяльністю</t>
    </r>
  </si>
  <si>
    <t xml:space="preserve">0829 </t>
  </si>
  <si>
    <t>реалізацію обласної програми "Молодь Львівщини" на 2016-2020 роки</t>
  </si>
  <si>
    <t xml:space="preserve"> програм у галузі сільського господарства</t>
  </si>
  <si>
    <t>з них:</t>
  </si>
  <si>
    <t>0819210</t>
  </si>
  <si>
    <t>Програма охорони навколишнього природного середовища на 2016-2020 роки</t>
  </si>
  <si>
    <t>№ 161 від 26.04.2016</t>
  </si>
  <si>
    <t>Субвенція з місцевого бюджету на виконання інвестиційних програм та проектів</t>
  </si>
  <si>
    <t>Комплексна програма регіонального розвитку Львівщини на 2021-2025 роки</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</si>
  <si>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</si>
  <si>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0421 (160903)</t>
  </si>
  <si>
    <t>0520 (200600)</t>
  </si>
  <si>
    <t>0511 (240601)</t>
  </si>
  <si>
    <t>0456 (170703)</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</si>
  <si>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</si>
  <si>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</si>
  <si>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</si>
  <si>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</si>
  <si>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</si>
  <si>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</si>
  <si>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</si>
  <si>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</si>
  <si>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</si>
  <si>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</si>
  <si>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0822 (110103)</t>
  </si>
  <si>
    <t>0824 (110202)</t>
  </si>
  <si>
    <t>0829 (110502)</t>
  </si>
  <si>
    <t>0421 (160904)</t>
  </si>
  <si>
    <t>0133 (250102)</t>
  </si>
  <si>
    <t>0180 (250326)</t>
  </si>
  <si>
    <t>0180 (250328)</t>
  </si>
  <si>
    <t>0180 (250330)</t>
  </si>
  <si>
    <t>Програма виконання судових рішень та виконавчих документів на 2022-2025 роки</t>
  </si>
  <si>
    <t>№  336 від 23.12.2021 року</t>
  </si>
  <si>
    <t>реалізацію Комплексної програми соціальної підтримки окремих категорій громадян Львівської області на 2021-2025 роки</t>
  </si>
  <si>
    <t>реалізацію програми підвищення конкурентоспроможності Львівської області на 2021-2025 роки</t>
  </si>
  <si>
    <t>реалізацію регіональної програми забезпечення житлом дітей-сиріт, дітей, позбавлених батьківського піклування та осіб з їх числа у Львівській області на 2021-2025 роки</t>
  </si>
  <si>
    <t>реалізацію регіональної програми розвитку містобудівного кадастру та просторового планування на 2021-2025 роки</t>
  </si>
  <si>
    <t>реалізацію Комплексної програми підтримки та розвитку сільського господарства у Львівській області на 2021-2025 роки</t>
  </si>
  <si>
    <t>Код ТКВКМБ 9130</t>
  </si>
  <si>
    <t>Код ТКВКМБ 9160</t>
  </si>
  <si>
    <t>виконання заходів (підтримку сільських аматорських колективів-150 тис.грн.)</t>
  </si>
  <si>
    <t>090412</t>
  </si>
  <si>
    <t>Одержано</t>
  </si>
  <si>
    <t>Повернено</t>
  </si>
  <si>
    <t>12</t>
  </si>
  <si>
    <t>1216012</t>
  </si>
  <si>
    <t>1216040</t>
  </si>
  <si>
    <t>1600000</t>
  </si>
  <si>
    <t>2800000</t>
  </si>
  <si>
    <t>28</t>
  </si>
  <si>
    <t>1900000</t>
  </si>
  <si>
    <t>19</t>
  </si>
  <si>
    <t>0810 (130202)</t>
  </si>
  <si>
    <t>Фінансування бюджету за типом боргового зобов'язання</t>
  </si>
  <si>
    <t>1090 (091106)</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</si>
  <si>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</si>
  <si>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Вище професійне училище №19 м. Дрогобича – капітальний ремонт системи вентиляції, аспірації у столярній майстерні (з виготовленням проектно-кошторисної документації)</t>
  </si>
  <si>
    <t>Вище професійне училище №11 м. Червонограда - капітальний ремонт  навчально-побутового блоку комплексу Вищого професійного училища №11 м.Червонограда за адресою: Львівська обл., м.Червоноград, вул. В.Стуса, буд. 3 (з виготовленням проектно-кошторисної док</t>
  </si>
  <si>
    <t>Бюджет Ралівської сільської територіальної громади</t>
  </si>
  <si>
    <t>13576000000</t>
  </si>
  <si>
    <t>Бюджет Самбірської міської територіальної громади</t>
  </si>
  <si>
    <t>"Розвиток первинної медико-санітарної допомоги на засадах сімейної медицини до 2010 року"</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</si>
  <si>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</si>
  <si>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</si>
  <si>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</si>
  <si>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Програма розвитку освіти Львівської області на 2021-2025 роки</t>
  </si>
  <si>
    <t>0611040</t>
  </si>
  <si>
    <t>0922 (070301)</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</si>
  <si>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</si>
  <si>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</si>
  <si>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реалізацію Комплексної програми розвитку культури Львівщини на 2021-2025 роки (створення інтерактивного простору громад)</t>
  </si>
  <si>
    <t xml:space="preserve">№ 24/0/5-22 ВА від 11.04.2022 </t>
  </si>
  <si>
    <t>№ 54  від 18.02.2021 року</t>
  </si>
  <si>
    <r>
      <t>Інші заходи у сфері зв</t>
    </r>
    <r>
      <rPr>
        <sz val="12"/>
        <rFont val="Arial"/>
        <family val="2"/>
        <charset val="204"/>
      </rPr>
      <t>´</t>
    </r>
    <r>
      <rPr>
        <sz val="12"/>
        <rFont val="Times New Roman Cyr"/>
        <family val="1"/>
        <charset val="204"/>
      </rPr>
      <t>язку, телекомунікації та інформатики</t>
    </r>
  </si>
  <si>
    <r>
      <t>0411 (</t>
    </r>
    <r>
      <rPr>
        <sz val="12"/>
        <rFont val="Times New Roman Cyr"/>
        <charset val="204"/>
      </rPr>
      <t>180410)</t>
    </r>
  </si>
  <si>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t>
    </r>
  </si>
  <si>
    <t>з них: програма щодо посилення соціального захисту багатодітних сімей, що проживають на території Львівської області</t>
  </si>
  <si>
    <t>0117530</t>
  </si>
  <si>
    <t>0211140</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</si>
  <si>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</si>
  <si>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</si>
  <si>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</si>
  <si>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0611090, 0611150, 0611161</t>
  </si>
  <si>
    <t>0819270</t>
  </si>
  <si>
    <t>Резервний фонд місцевого бюджету</t>
  </si>
  <si>
    <t>3718710</t>
  </si>
  <si>
    <t>витрати для поховання учасників бойових дій та інвалідів війни</t>
  </si>
  <si>
    <t>25</t>
  </si>
  <si>
    <t>Трансферти іншим бюджетам за спеціальним фондом</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</si>
  <si>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</si>
  <si>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</si>
  <si>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0717640</t>
  </si>
  <si>
    <t>1319770</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</si>
  <si>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</si>
  <si>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</si>
  <si>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</si>
  <si>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</si>
  <si>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</si>
  <si>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</si>
  <si>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</si>
  <si>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</si>
  <si>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</si>
  <si>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</si>
  <si>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Бюджет Сколівської міської територіальної громади</t>
  </si>
  <si>
    <t>13578000000</t>
  </si>
  <si>
    <t>Бюджет Сокальської міської територіальної громади</t>
  </si>
  <si>
    <t>13579000000</t>
  </si>
  <si>
    <t xml:space="preserve">Бюджет Сокільницької сільської територіальної громади </t>
  </si>
  <si>
    <t>13580000000</t>
  </si>
  <si>
    <t>Бюджет Старосамбірської міської територіальної громади</t>
  </si>
  <si>
    <t>13581000000</t>
  </si>
  <si>
    <t>Бюджет Стрийської міської територіальної громади</t>
  </si>
  <si>
    <t>13582000000</t>
  </si>
  <si>
    <t>Бюджет Стрілківської сільської територіальної громади</t>
  </si>
  <si>
    <t>13583000000</t>
  </si>
  <si>
    <t xml:space="preserve">Бюджет Східницької селищної територіальної громади </t>
  </si>
  <si>
    <t>13584000000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</si>
  <si>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</si>
  <si>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</si>
  <si>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</si>
  <si>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</si>
  <si>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 692/0/5-22ВА від 08.12.2022 року</t>
  </si>
  <si>
    <t>Додаток 4</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</si>
  <si>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приватних шкіл)</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</si>
  <si>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інклюзивно-ресурсних центрів)</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</si>
  <si>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</si>
  <si>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</si>
  <si>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</si>
  <si>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</si>
  <si>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</si>
  <si>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</si>
  <si>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</si>
  <si>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Зовнішні запозичення</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</si>
  <si>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</si>
  <si>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</si>
  <si>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</si>
  <si>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</si>
  <si>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Регіональна програма інформатизації "Електронна Львівщина" на 2018-2020 роки</t>
  </si>
  <si>
    <t>Інша  заходи, пов"язані з економічною діяльністю</t>
  </si>
  <si>
    <t>фінансову підтримку Прикарпатського ансамблю пісні і танцю "Верховина"</t>
  </si>
  <si>
    <t>Фінансова підтримка засобів масової інформації</t>
  </si>
  <si>
    <t>01</t>
  </si>
  <si>
    <t>08</t>
  </si>
  <si>
    <t>Позики, надані міжнародними організаціями економічного розвитку</t>
  </si>
  <si>
    <t>3718600</t>
  </si>
  <si>
    <t>8600</t>
  </si>
  <si>
    <t>заходи щодо реалізації у 2008 році Загальнодержавної програми протидії захворюванню на туберкульоз</t>
  </si>
  <si>
    <t>Код КДБ 41053900</t>
  </si>
  <si>
    <t>Бюджет Радехівської міської територіальної громади</t>
  </si>
  <si>
    <t>13542000000</t>
  </si>
  <si>
    <t>7461</t>
  </si>
  <si>
    <t>7462</t>
  </si>
  <si>
    <t xml:space="preserve">Бюджет Добромильської міської територіальної громади </t>
  </si>
  <si>
    <t>13551000000</t>
  </si>
  <si>
    <t xml:space="preserve"> КЗ ЛОР "Самбірська спеціальна школа І-ІІ ступенів "Берегиня" - капітальний ремонт покрівлі  даху (з виготовленням проектно-кошторисної документації) </t>
  </si>
  <si>
    <t>КЗ ЛОР "Навчально-реабілітаційний центр інтенсивної педагогічної корекції  "Мрія" І-ІІ ступенів" - капітальний ремонт огорожі з влаштуванням підпірної стінки  КЗ ЛОР "Навчально-реабілітаційний центр інтенсивної педагогічної корекції  "Мрія" І-ІІ ступенів"</t>
  </si>
  <si>
    <t>ДПТНЗ «Червоноградський професійний гірничо-будівельний ліцей» - капітальний ремонт даху виробничої майстерні №1 (з виготовленням проектно-кошторисної документації)</t>
  </si>
  <si>
    <t>Турківський професійний ліцей - капітальний ремонт даху навчального корпусу</t>
  </si>
  <si>
    <t>Перемишлянський  професійний ліцей - капітальний ремонт частини теплотраси (з виготовленням проектно-кошторисної документації)</t>
  </si>
  <si>
    <t>Золочівський  професійний ліцей - капітальний ремонт м'якої покрівлі даху майстерні Золочівського професійного ліцею по вулиці Академіка Павлова 72 в м.Золочів Львівської області</t>
  </si>
  <si>
    <t>Жидачівський  професійний ліцей - капітальний ремонт даху майстерні (з виготовленням проектно-кошторисної документації)</t>
  </si>
  <si>
    <t>Інші програми та заходи у сфері охорони здоров’я (за рахунок коштів  медичної субвенції)</t>
  </si>
  <si>
    <t>Капітальні вкладення</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</si>
  <si>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</si>
  <si>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Надання фінансової підтримки громадським організаціям осіб з інвалідністю і ветеранів, діяльність яких має соціальну спрямованість</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</si>
  <si>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</si>
  <si>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</si>
  <si>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</si>
  <si>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0611090</t>
  </si>
  <si>
    <t>1090</t>
  </si>
  <si>
    <t>Надання позашкільної освіти позашкільними закладами освіти, заходи із позашкільної роботи з дітьми</t>
  </si>
  <si>
    <t>Освітня субвенція з державного бюджету місцевим бюджетам</t>
  </si>
  <si>
    <t>Повернення коштів з депозитів або пред"явлення цінних паперів</t>
  </si>
  <si>
    <t>виплату стипендій обдарованим спортсменам Львівщини</t>
  </si>
  <si>
    <t xml:space="preserve"> ____________ №_________</t>
  </si>
  <si>
    <t xml:space="preserve">  реалізацію Комплексної програми "Безпечна Львівщина" на 2021-2025 роки</t>
  </si>
  <si>
    <t>Департамент екології та природних ресурсів</t>
  </si>
  <si>
    <t>Надання загальної середньої освіти спеціалізованими закладами загальної середньої освіти  за рахунок коштів місцевого бюджету</t>
  </si>
  <si>
    <t>Програма розвитку туризму та курортів у Львівській області на 2021-2025 роки</t>
  </si>
  <si>
    <t>Програма розвитку лісового господарства Львівської області на 2022-2026 роки</t>
  </si>
  <si>
    <t>Програма сприяння інноваційному та науково-технологічному розвитку у Львівськй області на 2021-2025 роки</t>
  </si>
  <si>
    <t>Програма підвищення конкурентоспроможності Львівської області на 2021-2025 роки</t>
  </si>
  <si>
    <t>Програма підтримки співробітництва територіальних громад у Львівській області на 2019-2020 роки</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</si>
  <si>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</si>
  <si>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</si>
  <si>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</si>
  <si>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</si>
  <si>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</si>
  <si>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</si>
  <si>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</si>
  <si>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</si>
  <si>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</si>
  <si>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</si>
  <si>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</si>
  <si>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</si>
  <si>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</si>
  <si>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</si>
  <si>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</si>
  <si>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</si>
  <si>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</si>
  <si>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</si>
  <si>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</si>
  <si>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</si>
  <si>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</si>
  <si>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</si>
  <si>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</si>
  <si>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</si>
  <si>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</si>
  <si>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</si>
  <si>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</si>
  <si>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</si>
  <si>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</si>
  <si>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</si>
  <si>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</si>
  <si>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</si>
  <si>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</si>
  <si>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</si>
  <si>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0824</t>
  </si>
  <si>
    <t>1115012</t>
  </si>
  <si>
    <t>1115031</t>
  </si>
  <si>
    <t>1115062</t>
  </si>
  <si>
    <t>1115033</t>
  </si>
  <si>
    <t>1115061</t>
  </si>
  <si>
    <t>1115032</t>
  </si>
  <si>
    <t>1115053</t>
  </si>
  <si>
    <t>1115041</t>
  </si>
  <si>
    <t>1115042</t>
  </si>
  <si>
    <t>1117300</t>
  </si>
  <si>
    <t>1119770</t>
  </si>
  <si>
    <t>0700000</t>
  </si>
  <si>
    <t>07</t>
  </si>
  <si>
    <t>0711120</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</si>
  <si>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</si>
  <si>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</si>
  <si>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</si>
  <si>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</si>
  <si>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</si>
  <si>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</si>
  <si>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</si>
  <si>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</si>
  <si>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</si>
  <si>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</si>
  <si>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</si>
  <si>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</si>
  <si>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</si>
  <si>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</si>
  <si>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</si>
  <si>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</si>
  <si>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</si>
  <si>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</si>
  <si>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</si>
  <si>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</si>
  <si>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</si>
  <si>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</si>
  <si>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</si>
  <si>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</si>
  <si>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</si>
  <si>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</si>
  <si>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</si>
  <si>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</si>
  <si>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</si>
  <si>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</si>
  <si>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</si>
  <si>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</si>
  <si>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</si>
  <si>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</si>
  <si>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</si>
  <si>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</si>
  <si>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</si>
  <si>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</si>
  <si>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</si>
  <si>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Бюджет Турківської міської територіальної громади</t>
  </si>
  <si>
    <t>13586000000</t>
  </si>
  <si>
    <t>Бюджет Хирівської міської територіальної громади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</si>
  <si>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</si>
  <si>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Інша субвенція з місцевого бюджету на:</t>
  </si>
  <si>
    <t xml:space="preserve"> здійснення переданих видатків з утримання закладів освіти та охорони здоров"я за рахунок відповідної додаткової дотації з державного бюджету</t>
  </si>
  <si>
    <t>Централізовані заходи з лікування хворих на цукровий та нецукровий діабет</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</si>
  <si>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</si>
  <si>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</si>
  <si>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</si>
  <si>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</si>
  <si>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</si>
  <si>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</si>
  <si>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</si>
  <si>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</si>
  <si>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</si>
  <si>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</si>
  <si>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</si>
  <si>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</si>
  <si>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</si>
  <si>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</si>
  <si>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</si>
  <si>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Зміни обсягів готівкових коштів</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</si>
  <si>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</si>
  <si>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</si>
  <si>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</si>
  <si>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</si>
  <si>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</si>
  <si>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</si>
  <si>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</si>
  <si>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</si>
  <si>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</si>
  <si>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</si>
  <si>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</si>
  <si>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 xml:space="preserve">Бюджет Трускавецької міської територіальної громади </t>
  </si>
  <si>
    <t>Утримання та розвиток автомобільних доріг загального користування та дорожньої інфраструктури за рахунок субвенції з державного бюджету</t>
  </si>
  <si>
    <t>Разом  коштів,  отриманих  з усіх джерел фінансування бюджету за типом боргового зобов'язання</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</si>
  <si>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</si>
  <si>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</si>
  <si>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</si>
  <si>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</si>
  <si>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</si>
  <si>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</si>
  <si>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Обласна цільова програма фінансування підвищення кваліфікації</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</si>
  <si>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</si>
  <si>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</si>
  <si>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</si>
  <si>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</si>
  <si>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0711140</t>
  </si>
  <si>
    <t>Комплексна програма посилення державотворчої й консолідаційної ролі української мови у Львівській області на 2023-2026 роки</t>
  </si>
  <si>
    <r>
      <t>реалізацію Комплексної програми підтримки галузі охорони здоров</t>
    </r>
    <r>
      <rPr>
        <sz val="18"/>
        <rFont val="Times New Roman"/>
        <family val="1"/>
        <charset val="204"/>
      </rPr>
      <t>ʼ</t>
    </r>
    <r>
      <rPr>
        <sz val="18"/>
        <rFont val="Times New Roman CYR"/>
        <charset val="204"/>
      </rPr>
      <t>я  Львівської області на 2021-2025 роки</t>
    </r>
  </si>
  <si>
    <r>
      <t>Комплексна програма підтримки галузі охорони здоров</t>
    </r>
    <r>
      <rPr>
        <sz val="12"/>
        <rFont val="Times New Roman"/>
        <family val="1"/>
        <charset val="204"/>
      </rPr>
      <t>ʼя</t>
    </r>
    <r>
      <rPr>
        <sz val="12"/>
        <rFont val="Times New Roman Cyr"/>
        <family val="1"/>
        <charset val="204"/>
      </rPr>
      <t xml:space="preserve">  Львівської області на 2021-2025 роки</t>
    </r>
  </si>
  <si>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</si>
  <si>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</si>
  <si>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0617330</t>
  </si>
  <si>
    <t>№ 24//0/5-22 ВА від 11.04.2022</t>
  </si>
  <si>
    <t>№ 20/0/5-22 ВА від 07.04.2022</t>
  </si>
  <si>
    <t>№ 24/0/5-22 ВА від 11.04.2022</t>
  </si>
  <si>
    <t>1911142</t>
  </si>
  <si>
    <t>1019800</t>
  </si>
  <si>
    <t>2717321</t>
  </si>
  <si>
    <t>2719770</t>
  </si>
  <si>
    <t>Код ТКВКМБ 9210</t>
  </si>
  <si>
    <t>Код ТКВКМБ 9270</t>
  </si>
  <si>
    <t>Код ТКВКМБ 9310</t>
  </si>
  <si>
    <t>Код ТКВКМБ 9330</t>
  </si>
  <si>
    <t>Код ТКВКМБ 9710</t>
  </si>
  <si>
    <t>Код ТКВКМБ 9730</t>
  </si>
  <si>
    <t>Код ТКВКМБ 9770</t>
  </si>
  <si>
    <t>будіництво споруд , установ та закладів фізичної культури і спорту</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</si>
  <si>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</si>
  <si>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Довгострокові зобов'язання</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</si>
  <si>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</si>
  <si>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</si>
  <si>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</si>
  <si>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</si>
  <si>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</si>
  <si>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</si>
  <si>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</si>
  <si>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</si>
  <si>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</si>
  <si>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</si>
  <si>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</si>
  <si>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Позики, надані органами управління іноземних держав</t>
  </si>
  <si>
    <t>Позики, надані іноземними комерційними банками</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</si>
  <si>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</si>
  <si>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Комплексна програма соціальної підтримки у Львівській області учасників АТО (ООС) та їхніх родин, бійців-добровольців АТО, а також родин Героїв Небесної Сотні на 2021-2025 роки</t>
  </si>
  <si>
    <t>№ 552 вд 05.12.2017</t>
  </si>
  <si>
    <t>0813190</t>
  </si>
  <si>
    <t>3190</t>
  </si>
  <si>
    <t>Реалізація програм і заходів в галузі зовнішньоекономічної діяльності</t>
  </si>
  <si>
    <t>2617622</t>
  </si>
  <si>
    <t>7622</t>
  </si>
  <si>
    <t>2618340</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</si>
  <si>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</si>
  <si>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</si>
  <si>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</si>
  <si>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</si>
  <si>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</si>
  <si>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</si>
  <si>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Комплексна програма підтримки внутрішньо переміщених осіб на період дії воєнного стану в Україні</t>
  </si>
  <si>
    <t>Підготовка кадрів закладами фахової передвищої освіти за рахунок коштів місцевого бюджету</t>
  </si>
  <si>
    <t>1020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</si>
  <si>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</si>
  <si>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</si>
  <si>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</si>
  <si>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</si>
  <si>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</si>
  <si>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</si>
  <si>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</si>
  <si>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</si>
  <si>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13514000000</t>
  </si>
  <si>
    <t>Бюджет Тростянецької сільської територіальної громади</t>
  </si>
  <si>
    <t>Підготовка кадрів закладами професійної (професійно-технічної) освіти та іншими закладами освіти</t>
  </si>
  <si>
    <t>Комплексна програма підтримки та розвитку сільського господарства у Львівській області на 2021-2025 роки</t>
  </si>
  <si>
    <t>2418861</t>
  </si>
  <si>
    <t>Надання бюджетних позичок суб'єктам господарювання</t>
  </si>
  <si>
    <t>Надання кредиту</t>
  </si>
  <si>
    <t>№ 65 від 23.02.2021 року, № 311 від 23.12.2021 року</t>
  </si>
  <si>
    <t>№ 54  від 18.02.2021 року, № 318 від 23.12.2021 року</t>
  </si>
  <si>
    <t>№ 53 від 18.02.2021 року, № 313 від 23.12.2021 року</t>
  </si>
  <si>
    <t>№ 73 від 23.02.2021 року, № 328 від 23.12.2021 року</t>
  </si>
  <si>
    <t>№ 74 від 23.02.2021 року, № 326 від 23.12.2021 року</t>
  </si>
  <si>
    <t>Додаток  3</t>
  </si>
  <si>
    <t>Код ТКВКМБ 9110</t>
  </si>
  <si>
    <t>Субвенція з державного бюджету місцевим бюджетам на створення мережі соціальних служб підтримки осіб, які постраждали від домашнього насильства та насильства за ознакою статі</t>
  </si>
  <si>
    <t>Фінансування за рахунок зміни залишків коштів  бюджетів</t>
  </si>
  <si>
    <t>Зміни обсягів товарно-матеріальних цінностей</t>
  </si>
  <si>
    <t>грн.</t>
  </si>
  <si>
    <t>4020</t>
  </si>
  <si>
    <t>4030</t>
  </si>
  <si>
    <t>4040</t>
  </si>
  <si>
    <t>4060</t>
  </si>
  <si>
    <t>4070</t>
  </si>
  <si>
    <t>Виплата  компенсації реабілітованим</t>
  </si>
  <si>
    <t>0490 (180410)</t>
  </si>
  <si>
    <t>1617350</t>
  </si>
  <si>
    <t>0111 (010116)</t>
  </si>
  <si>
    <t>5032</t>
  </si>
  <si>
    <t>5033</t>
  </si>
  <si>
    <t>Утримання та розвиток автомобільних доріг та дорожньої інфраструктури за рахунок трансфертів з інших місцевих бюджетів</t>
  </si>
  <si>
    <t>0456</t>
  </si>
  <si>
    <t>2619770</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</si>
  <si>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</si>
  <si>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</si>
  <si>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реалізацію Комплексної програми підвищення енергоефективності, енергозбереження та розвитку відновлювальної енергетики у Львівській області на 2021-2025 роки</t>
  </si>
  <si>
    <t>Комплексна програма підтримки та розвитку агропромислового виробництва Львівської області на 2016-2020 роки</t>
  </si>
  <si>
    <t>№ 106 від 01.03.2016</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</si>
  <si>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</si>
  <si>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</si>
  <si>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</si>
  <si>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</si>
  <si>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від ____________ №_________</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</si>
  <si>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</si>
  <si>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</si>
  <si>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</si>
  <si>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</si>
  <si>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</si>
  <si>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</si>
  <si>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Бюджет Ходорівської міської територіальної громади</t>
  </si>
  <si>
    <t>13517000000</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</si>
  <si>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</si>
  <si>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</si>
  <si>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</si>
  <si>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</si>
  <si>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</si>
  <si>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</si>
  <si>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</si>
  <si>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</si>
  <si>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</si>
  <si>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</si>
  <si>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</si>
  <si>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</si>
  <si>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</si>
  <si>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заходів соціального спрямування</t>
  </si>
  <si>
    <t>Додаток 5</t>
  </si>
  <si>
    <t>Додаток  2</t>
  </si>
  <si>
    <t>Інші заходи громадського порядку та безпеки</t>
  </si>
  <si>
    <t>2918230</t>
  </si>
  <si>
    <t>Фінансування за рахунок залишків коштів на рахунках бюджетних установ</t>
  </si>
  <si>
    <t>На початок періоду</t>
  </si>
  <si>
    <t>Розміщення коштів на депозитах або придбання цінних паперів</t>
  </si>
  <si>
    <t xml:space="preserve">Керівник секретаріату </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</si>
  <si>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</si>
  <si>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</si>
  <si>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</si>
  <si>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</si>
  <si>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</si>
  <si>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</si>
  <si>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</si>
  <si>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</si>
  <si>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Бюджет Бродівської міської територіальної громади</t>
  </si>
  <si>
    <t xml:space="preserve">Бюджет Буської міської територіальної громади </t>
  </si>
  <si>
    <t>Зміни в додаток 6 до розпорядження  начальника обласної військової адміністрації  від 30.11.2022   №651/0/5-22ВА  "Про обласний бюджет Львівської області на 2023 рік" "Обсяги капітальних вкладень обласного бюджету у розрізі інвестиційних проектів у 2023 р</t>
  </si>
  <si>
    <t>Найменування інвестиційного проєкту</t>
  </si>
  <si>
    <t>Загальний період реалізації проекту, (рік початку і завершення)</t>
  </si>
  <si>
    <t>Загальна вартість проекту, гривень</t>
  </si>
  <si>
    <t>Обсяг капітальних вкладень місцевого бюджету всього, гривень</t>
  </si>
  <si>
    <t>Обсяг капітальних вкладень місцевого бюджету у 2023 році, гривень</t>
  </si>
  <si>
    <t>Очікуваний рівень готовності проекту на  кінець 2023 року, %</t>
  </si>
  <si>
    <t>реалізацію регіональної програми підтримки місцевих засобів масової інформації</t>
  </si>
  <si>
    <t>продовження додатка 5</t>
  </si>
  <si>
    <t>0813050</t>
  </si>
  <si>
    <t>0813070</t>
  </si>
  <si>
    <t>0813080</t>
  </si>
  <si>
    <t>2410000000</t>
  </si>
  <si>
    <t>0619314</t>
  </si>
  <si>
    <t>9314</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</si>
  <si>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</si>
  <si>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</si>
  <si>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</si>
  <si>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 xml:space="preserve"> реалізацію Комплексної програми розвитку культури Львівщини на 2021-2025 роки (створення сучасного інтерактивного простору громад)</t>
  </si>
  <si>
    <t>реалізацію Комплексної програми соціальної підтримки у Львівській області учасників АТО (ООС), бійців-добровольців АТО, Захисників та Захисниць України, членів їх сімей, а також родин Героїв Небесної Сотні на 2021-2025 роки</t>
  </si>
  <si>
    <t>Код типової програмної класифікації видатків та кредитування місцевих бюджетів</t>
  </si>
  <si>
    <t xml:space="preserve">Код функціональної класифікації видатків та кредитування бюджету </t>
  </si>
  <si>
    <t>Надання кредитів</t>
  </si>
  <si>
    <t>Повернення кредитів</t>
  </si>
  <si>
    <t>Кредитування - всього</t>
  </si>
  <si>
    <t xml:space="preserve"> Cпеціальний фонд</t>
  </si>
  <si>
    <t>Головне фінансове управління</t>
  </si>
  <si>
    <t>Повернення бюджетних позичок</t>
  </si>
  <si>
    <t>Повернення кредитів органами державного управліннями інших рівнів</t>
  </si>
  <si>
    <t>Повернення кредитів підприємствами, установами, організаціями</t>
  </si>
  <si>
    <t>006</t>
  </si>
  <si>
    <t xml:space="preserve">Повернення бюджетних позичок </t>
  </si>
  <si>
    <t>Надання інших внутрішніх кредитів</t>
  </si>
  <si>
    <t>1618822</t>
  </si>
  <si>
    <t>1060 (250909)</t>
  </si>
  <si>
    <t>Повернення пільгових довгострокових кредитів, наданих молодим сім’ям та одиноким молодим громадянам на будівництво/ придбання житла</t>
  </si>
  <si>
    <t>Повернення інших внутрішніх кредитів</t>
  </si>
  <si>
    <t>1618832</t>
  </si>
  <si>
    <t>1060 (250912)</t>
  </si>
  <si>
    <t xml:space="preserve">Повернення довгострокових кредитів, наданих індивідуальним забудовникам житла на селі  </t>
  </si>
  <si>
    <t>з них на погашення кредиторської заборгованості за 2009 рік</t>
  </si>
  <si>
    <t>2418832</t>
  </si>
  <si>
    <t>Повернення коштів, наданих для кредитування громадян на будівництво(реконструкціію) та придбання житла</t>
  </si>
  <si>
    <t>Повернення кредиту</t>
  </si>
  <si>
    <t>2418862</t>
  </si>
  <si>
    <t xml:space="preserve">Повернення бюджетних позичок, наданих суб'єктам господарювання  </t>
  </si>
  <si>
    <t>3718862</t>
  </si>
  <si>
    <t>Повернення позичок</t>
  </si>
  <si>
    <t>з них на реалізацію обласних програм</t>
  </si>
  <si>
    <r>
      <t xml:space="preserve">                                                                                                           </t>
    </r>
    <r>
      <rPr>
        <sz val="8"/>
        <rFont val="Times New Roman"/>
        <family val="1"/>
        <charset val="204"/>
      </rPr>
      <t>( грн.)</t>
    </r>
  </si>
  <si>
    <t>1619720</t>
  </si>
  <si>
    <t>Комплексна програма підтримки сільського господарства Львівської області на 2021-2025 роки</t>
  </si>
  <si>
    <t>№ 57 від 18.02.2021                       року зі змінами</t>
  </si>
  <si>
    <t xml:space="preserve">Бюджет Добросинсько-Магерівської сільської територіальної громади </t>
  </si>
  <si>
    <t xml:space="preserve">Бюджет Добротвірської селищної територіальної громади </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</si>
  <si>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</si>
  <si>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Виконання інвестиційних проектів в рамках здійснення заходів щодо соціально-економічного розвитку окремих територій</t>
  </si>
  <si>
    <t>1517325</t>
  </si>
  <si>
    <t>Трансферти з інших бюджетів:</t>
  </si>
  <si>
    <t xml:space="preserve">Зміни в додаток 2 до розпорядження  начальника обласної військової адміністрації  від 30.11.2022   №651/0/5-22ВА "Про обласний бюджет Львівської області на 2023 рік"    "Фінансування  обласного бюджету на 2023 рік"                                </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</si>
  <si>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</si>
  <si>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</si>
  <si>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</si>
  <si>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</si>
  <si>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</si>
  <si>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</si>
  <si>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</si>
  <si>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</si>
  <si>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</si>
  <si>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</si>
  <si>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</si>
  <si>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</si>
  <si>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</si>
  <si>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</si>
  <si>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Спеціальний фонд</t>
  </si>
  <si>
    <t>Внутрішнє фінансування</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</si>
  <si>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</si>
  <si>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видатки за рахунок коштів від надходжень збору за першу реєстрацію транспортних засобів</t>
  </si>
  <si>
    <t>у тому числі:</t>
  </si>
  <si>
    <t>Повернення коштів з депозитів або пред'явлення цінних паперів</t>
  </si>
  <si>
    <t>Код КДБ 41033000</t>
  </si>
  <si>
    <t xml:space="preserve">№ 53/0/5-22 ВА від 18.02.2021 </t>
  </si>
  <si>
    <t>Комплексна програма соціальної підтримки у Львівській області учасників АТО (ООС), бійців-добровольців АТО, Захисників та Захисниць України, членів їх сімей, а також родин Героїв Небесної Сотні на 2021-2025 роки</t>
  </si>
  <si>
    <t>1117640</t>
  </si>
  <si>
    <t>1319720</t>
  </si>
  <si>
    <t>№ 62 від 18.02.2021 року зі змінами</t>
  </si>
  <si>
    <t>реалізацію Комплексної програми розвитку фізичної культури та спорту Львівщини на 2021- 2025 роки</t>
  </si>
  <si>
    <t>реалізацію регіональної програми інформатизації "Цифрова Львівщина" на 2022-2024 роки</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</si>
  <si>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</si>
  <si>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</si>
  <si>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</si>
  <si>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</si>
  <si>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</si>
  <si>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Погашення</t>
  </si>
  <si>
    <t>Внутрішні зобов'язання</t>
  </si>
  <si>
    <t>Зовнішні зобов'язання</t>
  </si>
  <si>
    <t>Фінансування за активними операціями</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</si>
  <si>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</si>
  <si>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</si>
  <si>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</si>
  <si>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</si>
  <si>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</si>
  <si>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</si>
  <si>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</si>
  <si>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</si>
  <si>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</si>
  <si>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</si>
  <si>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</si>
  <si>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</si>
  <si>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</si>
  <si>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</si>
  <si>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</si>
  <si>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</si>
  <si>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</si>
  <si>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</si>
  <si>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</si>
  <si>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</si>
  <si>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</si>
  <si>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</si>
  <si>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</si>
  <si>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</si>
  <si>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</si>
  <si>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Членські внески до асоціацій органів місцевого самоврядування</t>
  </si>
  <si>
    <t>№ 56 від 18.02.2021 року зі змінами</t>
  </si>
  <si>
    <t>Програма покращення якості надання публічних послуг органами виконавчої влади на 2023 рік</t>
  </si>
  <si>
    <t>Бюджет Бібрської міської територіальної громади</t>
  </si>
  <si>
    <t>Бюджет Зимноводівської сільської територіальної громади</t>
  </si>
  <si>
    <t>Бюджет Лопатинської селищної територіальної громади</t>
  </si>
  <si>
    <t>Бюджет Меденицької селищної територіальної громади</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</si>
  <si>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</si>
  <si>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</si>
  <si>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</si>
  <si>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</si>
  <si>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</si>
  <si>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</si>
  <si>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</si>
  <si>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</si>
  <si>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</si>
  <si>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</si>
  <si>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</si>
  <si>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</si>
  <si>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Забезпечення діяльності музеїв і виставок</t>
  </si>
  <si>
    <t>4050</t>
  </si>
  <si>
    <t>№ 17/0/5-22ВА від 07.04.2022 року зі змінами</t>
  </si>
  <si>
    <t>забезпечення ЗНЗ мультимедійними комплексами</t>
  </si>
  <si>
    <t>Позики нефінансового приватного сектора</t>
  </si>
  <si>
    <t>розвиток профільної освіти у школах Яворівського району</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</si>
  <si>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</si>
  <si>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</si>
  <si>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</si>
  <si>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</si>
  <si>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</si>
  <si>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</si>
  <si>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</si>
  <si>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</si>
  <si>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</si>
  <si>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1119800</t>
  </si>
  <si>
    <t>2717368</t>
  </si>
  <si>
    <t>Код КДБ 41033900</t>
  </si>
  <si>
    <t xml:space="preserve">Субвенція з місцевого бюджету на виконання інвестиційних проектів </t>
  </si>
  <si>
    <t xml:space="preserve">реалізацію Комплексної програми підтримки сільського господарства у Львівській облсті в період воєнного стану </t>
  </si>
  <si>
    <t xml:space="preserve"> реалізацію Комплексної програми розвитку культури Львівщини на 2021-2025 роки (оновлення бази музичних інструментів)</t>
  </si>
  <si>
    <t>Департамент охорони здоровʼя</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</si>
  <si>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</si>
  <si>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</si>
  <si>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</si>
  <si>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</si>
  <si>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</si>
  <si>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</si>
  <si>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</si>
  <si>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</si>
  <si>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</si>
  <si>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</si>
  <si>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</si>
  <si>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 xml:space="preserve">Бюджет Дрогобицької міської територіальної громади </t>
  </si>
  <si>
    <t>13554000000</t>
  </si>
  <si>
    <t xml:space="preserve">Бюджет Жидачівської міської територіальної громади </t>
  </si>
  <si>
    <t>13555000000</t>
  </si>
  <si>
    <t xml:space="preserve">Бюджет Жовківської міської територіальної громади </t>
  </si>
  <si>
    <t xml:space="preserve">Бюджет Журавненської селищної територіальної громади </t>
  </si>
  <si>
    <t xml:space="preserve">Бюджет Золочівської міської територіальної громади </t>
  </si>
  <si>
    <t>13558000000</t>
  </si>
  <si>
    <t>Бюджет Івано-Франківської селищної територіальної громади</t>
  </si>
  <si>
    <t>13559000000</t>
  </si>
  <si>
    <t>Бюджет Козівської сільської територіальної громади</t>
  </si>
  <si>
    <t xml:space="preserve">Бюджет Комарнівської міської територіальної громади </t>
  </si>
  <si>
    <t>13561000000</t>
  </si>
  <si>
    <t xml:space="preserve">Бюджет Красненської селищної територіальної громади </t>
  </si>
  <si>
    <t>13562000000</t>
  </si>
  <si>
    <t xml:space="preserve">Бюджет Куликівської селищної територіальної громади </t>
  </si>
  <si>
    <t>13563000000</t>
  </si>
  <si>
    <t>Бюджет Львівської міської територіальної громади</t>
  </si>
  <si>
    <t>13564000000</t>
  </si>
  <si>
    <t xml:space="preserve">Бюджет Миколаївської міської територіальної громади </t>
  </si>
  <si>
    <t>13565000000</t>
  </si>
  <si>
    <t>Бюджет Моршинської міської територіальної громади</t>
  </si>
  <si>
    <t>13566000000</t>
  </si>
  <si>
    <t>Бюджет Новороздільської міської територіальної громади</t>
  </si>
  <si>
    <t>13567000000</t>
  </si>
  <si>
    <t>Бюджет Новояворівської міської територіальної громади</t>
  </si>
  <si>
    <t>Бюджет Новояричівської селищної територіальної громади</t>
  </si>
  <si>
    <t>13569000000</t>
  </si>
  <si>
    <t xml:space="preserve">Бюджет Оброшинської сільської територіальної громади </t>
  </si>
  <si>
    <t>13570000000</t>
  </si>
  <si>
    <t xml:space="preserve">Зміни в додаток 4 до розпорядження  начальника обласної військової адміністрації  від 30.11.2022   №651/0/5-22ВА "Про обласний бюджет Львівської області на 2023 рік"                              "Кредитування обласного бюджету на 2023 рік"                </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</si>
  <si>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</si>
  <si>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 xml:space="preserve">Програма проведення обласного конкурсу проєктів місцевих ініціатив у Львівській області на 2020-2025 роки </t>
  </si>
  <si>
    <t>№ 866 від 10.09.2019</t>
  </si>
  <si>
    <t>0813090</t>
  </si>
  <si>
    <t>0813101</t>
  </si>
  <si>
    <t>1014010</t>
  </si>
  <si>
    <t>1014000</t>
  </si>
  <si>
    <t>4000</t>
  </si>
  <si>
    <t>0820 (110000)</t>
  </si>
  <si>
    <t>Утримання установ культури</t>
  </si>
  <si>
    <t>Короткострокові зобов'язання та векселі</t>
  </si>
  <si>
    <t>Інші зобов'язання</t>
  </si>
  <si>
    <t>виплата обласної премії імені Героя України Степана Бандери</t>
  </si>
  <si>
    <t>Комплексна програма соціальної підтримки у Львівській області Захисників та Захисниць України, членів їх сімей, а також учасників Революції Гідності та членів сімей Героїв Небесної Сотні на 2022-2025 роки</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</si>
  <si>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</si>
  <si>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</si>
  <si>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</si>
  <si>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</si>
  <si>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Фінансування за рахунок коштів єдиного казначейського рахунку</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</si>
  <si>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</si>
  <si>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</si>
  <si>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</si>
  <si>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</si>
  <si>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</si>
  <si>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</si>
  <si>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</si>
  <si>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Інші заходи у сфері звʼязку, телекомунікації та інформатики</t>
  </si>
  <si>
    <r>
      <t xml:space="preserve">реалізацію Комплексної програми </t>
    </r>
    <r>
      <rPr>
        <sz val="18"/>
        <rFont val="Times New Roman"/>
        <family val="1"/>
        <charset val="204"/>
      </rPr>
      <t>«</t>
    </r>
    <r>
      <rPr>
        <sz val="18"/>
        <rFont val="Times New Roman CYR"/>
        <charset val="204"/>
      </rPr>
      <t>Безпечна Львівщина</t>
    </r>
    <r>
      <rPr>
        <sz val="18"/>
        <rFont val="Times New Roman"/>
        <family val="1"/>
        <charset val="204"/>
      </rPr>
      <t>»</t>
    </r>
    <r>
      <rPr>
        <sz val="18"/>
        <rFont val="Times New Roman CYR"/>
        <charset val="204"/>
      </rPr>
      <t xml:space="preserve"> на 2021-2025 роки</t>
    </r>
  </si>
  <si>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</si>
  <si>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Інші заходи, повʼязані з економічною діяльністю</t>
  </si>
  <si>
    <t>Управління транспорту та звʼязку</t>
  </si>
  <si>
    <t>Надання фінансової підтримки громадським обʼєднанням ветеранів і осіб з інвалідністю, діяльність яких має соціальну спрямованість</t>
  </si>
  <si>
    <t>Будівництво інших обʼєктів комунальної власності</t>
  </si>
  <si>
    <t>7368</t>
  </si>
  <si>
    <t>0717368</t>
  </si>
  <si>
    <t>Виконання інвестиційних проєктів за рахунок субвенцій з інших бюджетів</t>
  </si>
  <si>
    <t>1017325</t>
  </si>
  <si>
    <t>Код КДБ 41031900</t>
  </si>
  <si>
    <t>Обласний бюджет Чернівецької області</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</si>
  <si>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</si>
  <si>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</si>
  <si>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На кінець періоду</t>
  </si>
  <si>
    <t>Інші розрахунки</t>
  </si>
  <si>
    <t>Фінансування за рахунок коштів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</si>
  <si>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</si>
  <si>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</si>
  <si>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</si>
  <si>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</si>
  <si>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</si>
  <si>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</si>
  <si>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</si>
  <si>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</si>
  <si>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</si>
  <si>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</si>
  <si>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</si>
  <si>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</si>
  <si>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</si>
  <si>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</si>
  <si>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</si>
  <si>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</si>
  <si>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</si>
  <si>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</si>
  <si>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Проведення навчально-тренувальних зборів і змагань та заходів зі спорту осіб з інвалідністю</t>
  </si>
  <si>
    <t>Зміна обсягів цінних паперів нефінансових державних підприємств, що використовуються для управління ліквідністю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</si>
  <si>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</si>
  <si>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</si>
  <si>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</si>
  <si>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</si>
  <si>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</si>
  <si>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</si>
  <si>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</si>
  <si>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</si>
  <si>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</si>
  <si>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</si>
  <si>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</si>
  <si>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</si>
  <si>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</si>
  <si>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</si>
  <si>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</si>
  <si>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</si>
  <si>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</si>
  <si>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</si>
  <si>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</si>
  <si>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</si>
  <si>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</si>
  <si>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</si>
  <si>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</si>
  <si>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</si>
  <si>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</si>
  <si>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</si>
  <si>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Різниця між вартісною оцінкою вищезазначених статей і ціною при погашенні зобов'язань</t>
  </si>
  <si>
    <t>Забезпечення діяльності інших закладів у сфері охорони здоровʼя</t>
  </si>
  <si>
    <t>Здійснення заходів та реалізація проектів на виконання Державної цільової соціальної програми «Молодь України»</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</si>
  <si>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</si>
  <si>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</si>
  <si>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</si>
  <si>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Інша субвенція з місцевого бюджету на реалізацію Комплексної програми посилення державотворчої й консолідаційної ролі української мови у Львівській області на 2023-2026 роки (Проєкт «Знай своє!»  в музеях обласного підпорядкування)</t>
  </si>
  <si>
    <t>Код ТКВКМБ 9518</t>
  </si>
  <si>
    <t>Разом  трансферти з обласного бюджету</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</si>
  <si>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</si>
  <si>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</si>
  <si>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</si>
  <si>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</si>
  <si>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</si>
  <si>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</si>
  <si>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</si>
  <si>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</si>
  <si>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</si>
  <si>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</si>
  <si>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</si>
  <si>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</si>
  <si>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</si>
  <si>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</si>
  <si>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</si>
  <si>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</si>
  <si>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</si>
  <si>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</si>
  <si>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</si>
  <si>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</si>
  <si>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</si>
  <si>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0731 (150114, 150119)</t>
  </si>
  <si>
    <t>0443 (150202)</t>
  </si>
  <si>
    <t>4080</t>
  </si>
  <si>
    <t>Інші заклади та заходи в галузі культури і мистецтва</t>
  </si>
  <si>
    <t>Охорона, збереження і популяризація історико-культурної спадщини у Львівській області на 2021-2025 роки</t>
  </si>
  <si>
    <t>Регіональна програма розвитку містобудівного кадастру та просторового планування на 2021-2025 роки</t>
  </si>
  <si>
    <t>1618821</t>
  </si>
  <si>
    <t>8821</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</si>
  <si>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</si>
  <si>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</si>
  <si>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</si>
  <si>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</si>
  <si>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</si>
  <si>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Програма охорони навколишнього природного середовища  на 2021-2025 роки</t>
  </si>
  <si>
    <t>Комплексна програма цивільного захисту та підтримки правоохоронних органів Львівської області на 2021-2023 роки</t>
  </si>
  <si>
    <t>№ 22 Дод №3 від 22.12.2020 року</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</si>
  <si>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</si>
  <si>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0763 (250380)</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</si>
  <si>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</si>
  <si>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</si>
  <si>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</si>
  <si>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</si>
  <si>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 xml:space="preserve"> Зміни обсягів депозитів і цінних паперів, що використовуються для управління ліквідністю</t>
  </si>
  <si>
    <t>1217310</t>
  </si>
  <si>
    <t>7310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</si>
  <si>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</si>
  <si>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</si>
  <si>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Бюджет Грабовецько-Дулібівської сільської територіальної громади</t>
  </si>
  <si>
    <t>13550000000</t>
  </si>
  <si>
    <t>Внутрішні запозичення</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</si>
  <si>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</si>
  <si>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</si>
  <si>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</si>
  <si>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</si>
  <si>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</si>
  <si>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</si>
  <si>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</si>
  <si>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</si>
  <si>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</si>
  <si>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</si>
  <si>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</si>
  <si>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</si>
  <si>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</si>
  <si>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</si>
  <si>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</si>
  <si>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t xml:space="preserve">Бюджет Шегинівської сільської територіальної громади </t>
  </si>
  <si>
    <t>13523000000</t>
  </si>
  <si>
    <t>Бюджет Великолюбінської селищної територіальної громади</t>
  </si>
  <si>
    <t>13525000000</t>
  </si>
  <si>
    <t>Бюджет Розвадівської сільської територіальної громади</t>
  </si>
  <si>
    <t>Бюджет Підберізцівської сільської територіальної громади</t>
  </si>
  <si>
    <t>Бюджет Солонківської сільської територіальної громади</t>
  </si>
  <si>
    <t>13529000000</t>
  </si>
  <si>
    <t>Бюджет Щирецької селищної територіальної громади</t>
  </si>
  <si>
    <t>13530000000</t>
  </si>
  <si>
    <t>Бюджет Рудківської міської територіальної громади</t>
  </si>
  <si>
    <t>13531000000</t>
  </si>
  <si>
    <t>Бюджет Славської селищної територіальної громади</t>
  </si>
  <si>
    <t>13516000000</t>
  </si>
  <si>
    <t>0913112</t>
  </si>
  <si>
    <t>0917300</t>
  </si>
  <si>
    <t>0919250</t>
  </si>
  <si>
    <t>1200000</t>
  </si>
  <si>
    <t>заходи організацій депортованих українців</t>
  </si>
  <si>
    <t>Управління туризму та курортів</t>
  </si>
  <si>
    <t>24</t>
  </si>
  <si>
    <t>6=(гр.3+гр.4)</t>
  </si>
  <si>
    <t>5021</t>
  </si>
  <si>
    <t>Бюджет Перемишлянської міської територіальної громади</t>
  </si>
  <si>
    <t>13571000000</t>
  </si>
  <si>
    <t>Бюджет Підкамінської селищної територіальної громади</t>
  </si>
  <si>
    <t>13572000000</t>
  </si>
  <si>
    <t xml:space="preserve">Бюджет Поморянської селищної територіальної громади </t>
  </si>
  <si>
    <t>13573000000</t>
  </si>
  <si>
    <t>Бюджет Пустомитівської міської територіальної громади</t>
  </si>
  <si>
    <t xml:space="preserve">Бюджет Рава-Руської міської територіальної громади </t>
  </si>
  <si>
    <t>0210191</t>
  </si>
  <si>
    <t>0219800</t>
  </si>
  <si>
    <t>0217530</t>
  </si>
  <si>
    <t>Субвенція на утримання об’єктів спільного користування чи ліквідацію негативних наслідків діяльності об’єктів спільного користування</t>
  </si>
  <si>
    <t>№ 85 від 16.03.2021 року</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</si>
  <si>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</si>
  <si>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</si>
  <si>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</si>
  <si>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</si>
  <si>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реалізацію Програми реалізації пріоритетних інфрастуктурних проєктів у Львівській області</t>
  </si>
  <si>
    <t>1317693</t>
  </si>
  <si>
    <t>3719110</t>
  </si>
  <si>
    <t>9110</t>
  </si>
  <si>
    <t>Реверсна дотація</t>
  </si>
  <si>
    <t>Cубвенція з державного бюджету місцевим бюджетам на придбання шкільних автобусів</t>
  </si>
  <si>
    <t>Субвенція з державного бюджету місцевим бюджетам на облаштування безпечних умов у закладах загальної середньої освіти</t>
  </si>
  <si>
    <t>Код КДБ 41032800</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</si>
  <si>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</si>
  <si>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t>фінансування програми розроблення містобудівної документації у Львівській області</t>
  </si>
  <si>
    <t>Програма фінансової підтримки (внески до статутного капіталу суб"єктів господарювання) комунального підприємства Львівської обласної ради "Львівське обласне шляхово-ремонтне підтриемство"</t>
  </si>
  <si>
    <t>Програма розвитку мережі й утримання автомобільних доріг, організації та безпеки дорожнього руху на 2018-2020 роки</t>
  </si>
  <si>
    <t>Департамент комунікацій та внутрішньої  політики</t>
  </si>
  <si>
    <t>Реалізація програм у галузі лісового господарства і мисливства</t>
  </si>
  <si>
    <t>7110</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</si>
  <si>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</si>
  <si>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</si>
  <si>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</si>
  <si>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(130114)</t>
  </si>
  <si>
    <t>0810 (130115)</t>
  </si>
  <si>
    <t>0810 (130203)</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</si>
  <si>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</si>
  <si>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</si>
  <si>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</si>
  <si>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</si>
  <si>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</si>
  <si>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</si>
  <si>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 xml:space="preserve">Бюджет Глинянської міської територіальної громади </t>
  </si>
  <si>
    <t>13548000000</t>
  </si>
  <si>
    <t xml:space="preserve">Бюджет Городоцької міської територіальної громади </t>
  </si>
  <si>
    <t>0810 (130204)</t>
  </si>
  <si>
    <t>0810 (130205)</t>
  </si>
  <si>
    <t>0733 (080203)</t>
  </si>
  <si>
    <t>1617693</t>
  </si>
  <si>
    <t>пільгове медичне обслуговування громадян, які постраждали внаслідок Чорнобильської катастрофи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</si>
  <si>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</si>
  <si>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</si>
  <si>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Резервний фонд</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</si>
  <si>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</si>
  <si>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</si>
  <si>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</si>
  <si>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</si>
  <si>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</si>
  <si>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 xml:space="preserve">природоохоронних заходів </t>
  </si>
  <si>
    <t>Кошти, що передаються iз загального фонду бюджету до бюджету розвитку (спецiального фонду) </t>
  </si>
  <si>
    <t>Департамент з питань цивільного захисту</t>
  </si>
  <si>
    <t>0813111</t>
  </si>
  <si>
    <t>7322</t>
  </si>
  <si>
    <t>Будівництво медичних установ та закладів</t>
  </si>
  <si>
    <t>9710</t>
  </si>
  <si>
    <t>9410</t>
  </si>
  <si>
    <t>2900000</t>
  </si>
  <si>
    <t>29</t>
  </si>
  <si>
    <t>2700000</t>
  </si>
  <si>
    <t>27</t>
  </si>
  <si>
    <t>3700000</t>
  </si>
  <si>
    <t>37</t>
  </si>
  <si>
    <t>2300000</t>
  </si>
  <si>
    <t>23</t>
  </si>
  <si>
    <t>7700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</si>
  <si>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</si>
  <si>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</si>
  <si>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</si>
  <si>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</si>
  <si>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</si>
  <si>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</si>
  <si>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</si>
  <si>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</si>
  <si>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</si>
  <si>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</si>
  <si>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</si>
  <si>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</si>
  <si>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</si>
  <si>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</si>
  <si>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</si>
  <si>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</si>
  <si>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</si>
  <si>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</si>
  <si>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 xml:space="preserve">0732 </t>
  </si>
  <si>
    <t>1911251</t>
  </si>
  <si>
    <t>1251</t>
  </si>
  <si>
    <t>Співфінансування заходів, що реалізуються за рахунок субвенції з державного бюджету місцевим бюджетам на придбання шкільних автобусів</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</si>
  <si>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</si>
  <si>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Регіональна програма забезпечення житлом дітей-сиріт, дітей, позбавлених батьківського піклування, та осіб з їх числа у Львівській області на 2021-2025 роки</t>
  </si>
  <si>
    <t>№ 55 від 18.02.2021 року</t>
  </si>
  <si>
    <t>Комплексна програма розвитку культури Львівщини на 2021-2025 роки</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</si>
  <si>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</si>
  <si>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</si>
  <si>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</si>
  <si>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</si>
  <si>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</si>
  <si>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</si>
  <si>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</si>
  <si>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</si>
  <si>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Програма підтримки та розвитку транспорту і зв"язку у Львівській області на 2022-2025 роки</t>
  </si>
  <si>
    <t>Бюджет Белзької міської територіальної громади</t>
  </si>
  <si>
    <t>13543000000</t>
  </si>
  <si>
    <t>Бюджет Боринської селищної територіальної громади</t>
  </si>
  <si>
    <t>13544000000</t>
  </si>
  <si>
    <t xml:space="preserve">Бюджет Бориславської міської територіальної громади </t>
  </si>
  <si>
    <t>13545000000</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</si>
  <si>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</si>
  <si>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</si>
  <si>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Бюджет Червоноградської міської територіальної громади</t>
  </si>
  <si>
    <t>13588000000</t>
  </si>
  <si>
    <t>Бюджет Яворівської міської територіальної громади</t>
  </si>
  <si>
    <t>Разом по бюджетах ТГ</t>
  </si>
  <si>
    <t>Обласний бюджет Львівської області</t>
  </si>
  <si>
    <t>Державний бюджет</t>
  </si>
  <si>
    <t>03100000000</t>
  </si>
  <si>
    <t xml:space="preserve"> обласний бюджет Волинської області</t>
  </si>
  <si>
    <t>Проведення навчально-тренувальних зборів і змагань з олімпійських видів спорту</t>
  </si>
  <si>
    <t>3719130</t>
  </si>
  <si>
    <t>9130</t>
  </si>
  <si>
    <t xml:space="preserve">0180 </t>
  </si>
  <si>
    <t>№ 32/0/5-22 ВА від 19.04.2022 року</t>
  </si>
  <si>
    <t>0620 (100302)</t>
  </si>
  <si>
    <t xml:space="preserve">у тому числі : </t>
  </si>
  <si>
    <t>1517323</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</si>
  <si>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</si>
  <si>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</si>
  <si>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</si>
  <si>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</si>
  <si>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</si>
  <si>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</si>
  <si>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</si>
  <si>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 659/0/5-22 ВА від 01.12.2022</t>
  </si>
  <si>
    <t>Обласна програма "Молодь Львівщини" на 2021-2023 роки</t>
  </si>
  <si>
    <t>Код ТКВКМБ 9800</t>
  </si>
  <si>
    <t>Код ТКВКМБ 9720</t>
  </si>
  <si>
    <t>Бюджет Бісковицької сільської територіальної громади</t>
  </si>
  <si>
    <t xml:space="preserve">Бюджет Гніздичівської селищної територіальної громади </t>
  </si>
  <si>
    <t>Бюджет Заболотцівської сільської територіальної громади</t>
  </si>
  <si>
    <t>13511000000</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</si>
  <si>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</si>
  <si>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</si>
  <si>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</si>
  <si>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</si>
  <si>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</si>
  <si>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</si>
  <si>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</si>
  <si>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</si>
  <si>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</si>
  <si>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Регіональна програма з міжнародного і транскордонного співробітництва, європейської інтеграції на 2021-2025 роки</t>
  </si>
  <si>
    <t>з них на поховання учасників національно-визвольних змагань</t>
  </si>
  <si>
    <t>Найменування  головного розпорядника, відповідального виконавця бюджетної програми або напряму видатків згідно з типовою відомчою/ типовою програмною класифікацією видатків та кредитування місцевих бюджетів</t>
  </si>
  <si>
    <t>Найменування місцевої (регіональної) програми</t>
  </si>
  <si>
    <t>Дата та номер документа, яким затверджено місцеву регіональну програму</t>
  </si>
  <si>
    <t>у тому числі бюджет розвитку</t>
  </si>
  <si>
    <t>010</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</si>
  <si>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</si>
  <si>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</si>
  <si>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</si>
  <si>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0922 (070301, 070304, 070307)</t>
  </si>
  <si>
    <t>розвиток мережі дошкільних навчальних закладів</t>
  </si>
  <si>
    <t xml:space="preserve">у тому числі на утримання: </t>
  </si>
  <si>
    <t>Позики, одержані з державних фондів</t>
  </si>
  <si>
    <t xml:space="preserve">Разом  коштів,  отриманих  з усіх джерел фінансування бюджету за типом кредитора </t>
  </si>
  <si>
    <t>з них на: реалізацію Комплексної програми соціальної підтримки окремих категорій громадян</t>
  </si>
  <si>
    <t>Бюджет Мостиської міської територіальної громади</t>
  </si>
  <si>
    <t>Бюджет Судововишнянської міської територіальної громади</t>
  </si>
  <si>
    <t>Бюджет Давидівської сільської територіальної громади</t>
  </si>
  <si>
    <t>Бюджет Жовтанецької сільської територіальної громади</t>
  </si>
  <si>
    <t>13522000000</t>
  </si>
  <si>
    <t>реалізацію програми "Стратегія подолання материнської та дитячої смертності у Львівській області на 2007-2011 роки"</t>
  </si>
  <si>
    <t>Комплексна програма соціальної підтримки окремих категорій громадян Львівської області на 2021-2025 роки</t>
  </si>
  <si>
    <t>Надання фінансової підтримки громадським організаціям ветеранів і осіб з інвалідністю, діяльність яких має соціальну спрямованість</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</si>
  <si>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</si>
  <si>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</si>
  <si>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</si>
  <si>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</si>
  <si>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0813230</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</si>
  <si>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</si>
  <si>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</si>
  <si>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</si>
  <si>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</si>
  <si>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 57 від 18.02.2021 року зі змінами</t>
  </si>
  <si>
    <t>№ 72 від 23.02.2021 року зі змінами</t>
  </si>
  <si>
    <t>0712010</t>
  </si>
  <si>
    <t>Керуючий справами обласної ради</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</si>
  <si>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</si>
  <si>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</si>
  <si>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</si>
  <si>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</si>
  <si>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</si>
  <si>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</si>
  <si>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</si>
  <si>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</si>
  <si>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</si>
  <si>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</si>
  <si>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</si>
  <si>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</si>
  <si>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</si>
  <si>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</si>
  <si>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</si>
  <si>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</si>
  <si>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</si>
  <si>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</si>
  <si>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</si>
  <si>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</si>
  <si>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</si>
  <si>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</si>
  <si>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</si>
  <si>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Код КДБ 41035600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</si>
  <si>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</si>
  <si>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</si>
  <si>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</si>
  <si>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</si>
  <si>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</si>
  <si>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</si>
  <si>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Фінансування за борговими операціями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</si>
  <si>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</si>
  <si>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</si>
  <si>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</si>
  <si>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</si>
  <si>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</si>
  <si>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</si>
  <si>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0619800</t>
  </si>
  <si>
    <t>3519770</t>
  </si>
  <si>
    <t>№ 61 від 18.02.2021 року, № 337 від 23.12.2021 року</t>
  </si>
  <si>
    <t>№ 72 від 23.02.2021 року, № 321 від 23.12.2021 року</t>
  </si>
  <si>
    <t>№ 336 від 23.12.2021 року</t>
  </si>
  <si>
    <t>0719800</t>
  </si>
  <si>
    <t>апарату обласної ради</t>
  </si>
  <si>
    <t>Департамент паливно-енергетичного комплексу, енергоефективності та житлово-комунального господарства</t>
  </si>
  <si>
    <t>№ 547 від 05.12.2017</t>
  </si>
  <si>
    <t>Програма "Питна вода" на 2012-2020 роки у Львівській області</t>
  </si>
  <si>
    <t>№ 546 від 03.07.2012</t>
  </si>
  <si>
    <t>Програма зовнішнього освітлення населених пунктів Львівської області на 2017-2020 роки</t>
  </si>
  <si>
    <t>реалізацію Комплексної програми "Безпечна Львівщина" на 2021-2025 роки</t>
  </si>
  <si>
    <t>реалізацію програми підтримки співробітництва територіальних громад у Львівській області на 2019-2020 роки</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</si>
  <si>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</si>
  <si>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</si>
  <si>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</si>
  <si>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</si>
  <si>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</si>
  <si>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</si>
  <si>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</si>
  <si>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</si>
  <si>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</si>
  <si>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</si>
  <si>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</si>
  <si>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</si>
  <si>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</si>
  <si>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</si>
  <si>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відновне лікування хворих області у Моршинській міській лікарні</t>
  </si>
  <si>
    <t>Заходи, пов’язані з поліпшенням питної води</t>
  </si>
  <si>
    <t>Зовнішнє фінансування</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</si>
  <si>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</si>
  <si>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</si>
  <si>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</si>
  <si>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Зміни в додаток 3 до розпорядження  начальника обласної військової адміністрації  від 30.11.2022   №651/0/5-22ВА"Про обласний бюджет Львівської області на 2023 рік"</t>
  </si>
  <si>
    <t>Зміни в додаток 5 до розпорядження  начальника обласної військової адміністрації  від 30.11.2022   №651/0/5-22ВА "Про обласний бюджет Львівської області на 2023 рік"   "Міжбюджетні трансферти обласного бюджету на 2023 рік"</t>
  </si>
  <si>
    <t>з них на реалізацію Програми розвитку Львівської обласної контрольно-рятувальної служби туристично-спортивної спілки України</t>
  </si>
  <si>
    <t>Заходи із запобігання та ліквідації надзвичайних ситуацій та наслідків стихійного лиха</t>
  </si>
  <si>
    <t>у т.ч. бюджет розвитку</t>
  </si>
  <si>
    <t>Євген Захаревич</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</si>
  <si>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</si>
  <si>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</si>
  <si>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</si>
  <si>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</si>
  <si>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</si>
  <si>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</si>
  <si>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</si>
  <si>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</si>
  <si>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</si>
  <si>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</si>
  <si>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</si>
  <si>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</si>
  <si>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</si>
  <si>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</si>
  <si>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</si>
  <si>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</si>
  <si>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</si>
  <si>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</si>
  <si>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</si>
  <si>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</si>
  <si>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</si>
  <si>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</si>
  <si>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</si>
  <si>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</si>
  <si>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</si>
  <si>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</si>
  <si>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</si>
  <si>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</si>
  <si>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</si>
  <si>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</si>
  <si>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</si>
  <si>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</si>
  <si>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</si>
  <si>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</si>
  <si>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</si>
  <si>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Позики, надані постачальниками</t>
  </si>
  <si>
    <t>з них на заходи з енергозбереження для бюджетних установ</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</si>
  <si>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</si>
  <si>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</si>
  <si>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</si>
  <si>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</si>
  <si>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</si>
  <si>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</si>
  <si>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</si>
  <si>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</si>
  <si>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</si>
  <si>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</si>
  <si>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</si>
  <si>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Додаток 6</t>
  </si>
  <si>
    <t>1517693</t>
  </si>
  <si>
    <t>Комплексна програма підтримки галузі охорони здоровʼя  Львівської області на 2021-2025 роки</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</si>
  <si>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</si>
  <si>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</si>
  <si>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</si>
  <si>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</si>
  <si>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</si>
  <si>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 xml:space="preserve">Методичне забезпечення діяльності навчальних закладів </t>
  </si>
  <si>
    <t>0922 (070304)</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</si>
  <si>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</si>
  <si>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Інші програми та заходи у сфері освіти</t>
  </si>
  <si>
    <t>2</t>
  </si>
  <si>
    <t>Додаток  4</t>
  </si>
  <si>
    <t>з них: фінансова підтримка діяльності Всеукраїнського товариства "Просвіта"</t>
  </si>
  <si>
    <t>2120</t>
  </si>
  <si>
    <t>2144</t>
  </si>
  <si>
    <t>№ з/п</t>
  </si>
  <si>
    <t>Код бюджету</t>
  </si>
  <si>
    <t>Найменування бюджетів</t>
  </si>
  <si>
    <t>Трансферти іншим бюджетам за загальним фондом</t>
  </si>
  <si>
    <t>Дотація з місцевого бюджету на</t>
  </si>
  <si>
    <t>Бюджет Новокалинівської міської територіальної громади</t>
  </si>
  <si>
    <t>Програма підтримки бізнесу у Львівській області на період воєнного стану на 2023 рік</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</si>
  <si>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</si>
  <si>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</si>
  <si>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</si>
  <si>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</si>
  <si>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</si>
  <si>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</si>
  <si>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</si>
  <si>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</si>
  <si>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</si>
  <si>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</si>
  <si>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</si>
  <si>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</si>
  <si>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</si>
  <si>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</si>
  <si>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</si>
  <si>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</si>
  <si>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</si>
  <si>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</si>
  <si>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</si>
  <si>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</si>
  <si>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</si>
  <si>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</si>
  <si>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</si>
  <si>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</si>
  <si>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</si>
  <si>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</si>
  <si>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</si>
  <si>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</si>
  <si>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</si>
  <si>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</si>
  <si>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</si>
  <si>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</si>
  <si>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</si>
  <si>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Субвенція з місцевого бюджету на реалізацію інфраструктурних проектів та розвиток об'єктів соціально-культурної сфери за рахунок залишку коштів відповідної субвенції з державного бюджету, що утворився на початок бюджетного періоду</t>
  </si>
  <si>
    <t>1517380</t>
  </si>
  <si>
    <t>Виконання інвестиційних проектів за рахунок інших субвенцій з державного бюджету</t>
  </si>
  <si>
    <t>Код КДБ 41053400</t>
  </si>
  <si>
    <t>від 22.02.2023 року                 № 78/0/5-23ВА</t>
  </si>
  <si>
    <t xml:space="preserve"> реалізацію регіональної програми розвитку освіти Львівщини на 2021-2025 роки</t>
  </si>
  <si>
    <t xml:space="preserve">Код </t>
  </si>
  <si>
    <t>Назва</t>
  </si>
  <si>
    <t>1300000</t>
  </si>
  <si>
    <t>1500000</t>
  </si>
  <si>
    <t>3102</t>
  </si>
  <si>
    <t>070701</t>
  </si>
  <si>
    <t>8320</t>
  </si>
  <si>
    <t>8330</t>
  </si>
  <si>
    <t>8340</t>
  </si>
  <si>
    <t>0813131</t>
  </si>
  <si>
    <t>Фінансова підтримка кінематографії</t>
  </si>
  <si>
    <t>0821 (110102)</t>
  </si>
  <si>
    <t>Ліквідація іншого забруднення навколишнього природного середовища</t>
  </si>
  <si>
    <t>реалізацію Програми  пріоритетних інфрастуктурних проєктів у Львівській області</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</si>
  <si>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</si>
  <si>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</si>
  <si>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2021-2025 роки</t>
  </si>
  <si>
    <t>"Розподіл видатків обласного бюджету на 2023 рік"</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</si>
  <si>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</si>
  <si>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</si>
  <si>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</si>
  <si>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Програма підтримки бізнесу у Львівській області на період воєнного стану</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</si>
  <si>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</si>
  <si>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</si>
  <si>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</si>
  <si>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</si>
  <si>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 60 від 18.02.2021 року, № 320 від 23.12.2021 року</t>
  </si>
  <si>
    <t>Програма реалізації пріоритетних інфрастуктурних проєктів у Львівській області</t>
  </si>
  <si>
    <t>Бюджет Великомостівської міської територіальної громади</t>
  </si>
  <si>
    <t>13534000000</t>
  </si>
  <si>
    <t>Бюджет Кам’янка-Бузької міської територіальної громади</t>
  </si>
  <si>
    <t>13535000000</t>
  </si>
  <si>
    <t xml:space="preserve">Бюджет Мурованської сільської територіальної громади </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</si>
  <si>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</si>
  <si>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</si>
  <si>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</si>
  <si>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</si>
  <si>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</si>
  <si>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</si>
  <si>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</si>
  <si>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</si>
  <si>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</si>
  <si>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</si>
  <si>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</si>
  <si>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</si>
  <si>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</si>
  <si>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</si>
  <si>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</si>
  <si>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0950 (070701)</t>
  </si>
  <si>
    <t>0611161</t>
  </si>
  <si>
    <t>1161</t>
  </si>
  <si>
    <t>0990 (070803-070806)</t>
  </si>
  <si>
    <t>0611162</t>
  </si>
  <si>
    <t>1162</t>
  </si>
  <si>
    <t>0990 (070807)</t>
  </si>
  <si>
    <t>Інші програми та заходи у сфері освіти (за рахунок залишку коштів освітньої субвенції)</t>
  </si>
  <si>
    <t>Департамент освіти і науки облдержадмінстрації</t>
  </si>
  <si>
    <t xml:space="preserve">КЗ ЛОР "Львівський обласний інститут післядипломної педагогічної освіти" - капітальний ремонт приміщень (реконструкція брами, заміна вхідних дверей, встановлення тамбура) </t>
  </si>
  <si>
    <t>КЗ ЛОР "Львівський обласний інститут післядипломної педагогічної освіти" - встановлення блискавкозахисту, обладнання системою протипожежного захисту (системою пожежної сигналізації, системою оповіщення про пожежу та управління евакуацією людей), (з вигото</t>
  </si>
  <si>
    <t>КЗ ЛОР "Винниківська загальноосвітня санаторна школа І-ІІІ ступенів" -  демонтаж водонапірної вежі, що перебуває в аварійному стані</t>
  </si>
  <si>
    <t>Підготовка кадрів вищими навчальними закладами ІІІ і ІV рівнів акредитації (університетами, академіями, інститутами)</t>
  </si>
  <si>
    <t>0611140</t>
  </si>
  <si>
    <t>0611150</t>
  </si>
  <si>
    <t>1150</t>
  </si>
  <si>
    <t>0990 (070802)</t>
  </si>
  <si>
    <t>№ 64 від 18.02.2021 року зі змінами</t>
  </si>
  <si>
    <t>№ 69 від 23.02.2021 року зі змінами</t>
  </si>
  <si>
    <t>загального фонду бюджету</t>
  </si>
  <si>
    <t>спеціального фонду бюджету</t>
  </si>
  <si>
    <r>
      <t>Програма відновлення, збереження національної пам</t>
    </r>
    <r>
      <rPr>
        <sz val="12"/>
        <rFont val="Times New Roman"/>
        <family val="1"/>
        <charset val="204"/>
      </rPr>
      <t>ʼ</t>
    </r>
    <r>
      <rPr>
        <sz val="12"/>
        <rFont val="Times New Roman Cyr"/>
        <family val="1"/>
        <charset val="204"/>
      </rPr>
      <t>яті та протокольних заходів на 2021-2025 роки</t>
    </r>
  </si>
  <si>
    <r>
      <t xml:space="preserve">Програма </t>
    </r>
    <r>
      <rPr>
        <sz val="12"/>
        <rFont val="Times New Roman"/>
        <family val="1"/>
        <charset val="204"/>
      </rPr>
      <t>«</t>
    </r>
    <r>
      <rPr>
        <sz val="12"/>
        <rFont val="Times New Roman Cyr"/>
        <family val="1"/>
        <charset val="204"/>
      </rPr>
      <t>Молодь Львівщини</t>
    </r>
    <r>
      <rPr>
        <sz val="12"/>
        <rFont val="Times New Roman"/>
        <family val="1"/>
        <charset val="204"/>
      </rPr>
      <t>»</t>
    </r>
    <r>
      <rPr>
        <sz val="12"/>
        <rFont val="Times New Roman Cyr"/>
        <family val="1"/>
        <charset val="204"/>
      </rPr>
      <t xml:space="preserve"> на 2021-2025 роки</t>
    </r>
  </si>
  <si>
    <r>
      <t xml:space="preserve">Комплексна програма </t>
    </r>
    <r>
      <rPr>
        <sz val="12"/>
        <rFont val="Times New Roman"/>
        <family val="1"/>
        <charset val="204"/>
      </rPr>
      <t>«</t>
    </r>
    <r>
      <rPr>
        <sz val="12"/>
        <rFont val="Times New Roman Cyr"/>
        <family val="1"/>
        <charset val="204"/>
      </rPr>
      <t>Безпечна Львівщина</t>
    </r>
    <r>
      <rPr>
        <sz val="12"/>
        <rFont val="Times New Roman"/>
        <family val="1"/>
        <charset val="204"/>
      </rPr>
      <t>»</t>
    </r>
    <r>
      <rPr>
        <sz val="12"/>
        <rFont val="Times New Roman Cyr"/>
        <family val="1"/>
        <charset val="204"/>
      </rPr>
      <t xml:space="preserve"> на 2021-2025 роки</t>
    </r>
  </si>
  <si>
    <r>
      <t xml:space="preserve">Регіональна програма інформатизації </t>
    </r>
    <r>
      <rPr>
        <sz val="12"/>
        <rFont val="Times New Roman"/>
        <family val="1"/>
        <charset val="204"/>
      </rPr>
      <t>«</t>
    </r>
    <r>
      <rPr>
        <sz val="12"/>
        <rFont val="Times New Roman Cyr"/>
        <family val="1"/>
        <charset val="204"/>
      </rPr>
      <t>Цифрова Львівщина</t>
    </r>
    <r>
      <rPr>
        <sz val="12"/>
        <rFont val="Times New Roman"/>
        <family val="1"/>
        <charset val="204"/>
      </rPr>
      <t xml:space="preserve">» </t>
    </r>
    <r>
      <rPr>
        <sz val="12"/>
        <rFont val="Times New Roman Cyr"/>
        <family val="1"/>
        <charset val="204"/>
      </rPr>
      <t>на 2022-2024 роки</t>
    </r>
  </si>
  <si>
    <r>
      <t xml:space="preserve">Комплексна програма </t>
    </r>
    <r>
      <rPr>
        <sz val="12"/>
        <rFont val="Times New Roman"/>
        <family val="1"/>
        <charset val="204"/>
      </rPr>
      <t>«</t>
    </r>
    <r>
      <rPr>
        <sz val="12"/>
        <rFont val="Times New Roman Cyr"/>
        <charset val="204"/>
      </rPr>
      <t>Безпечна Львівщина</t>
    </r>
    <r>
      <rPr>
        <sz val="12"/>
        <rFont val="Times New Roman"/>
        <family val="1"/>
        <charset val="204"/>
      </rPr>
      <t>»</t>
    </r>
    <r>
      <rPr>
        <sz val="12"/>
        <rFont val="Times New Roman Cyr"/>
        <charset val="204"/>
      </rPr>
      <t xml:space="preserve"> на 2021-2025 роки</t>
    </r>
  </si>
  <si>
    <r>
      <t>Програма підтримки та розвитку транспорту і зв</t>
    </r>
    <r>
      <rPr>
        <sz val="12"/>
        <rFont val="Times New Roman"/>
        <family val="1"/>
        <charset val="204"/>
      </rPr>
      <t>ʼ</t>
    </r>
    <r>
      <rPr>
        <sz val="12"/>
        <rFont val="Times New Roman Cyr"/>
        <charset val="204"/>
      </rPr>
      <t>язку у Львівській області на 2022-2025 роки</t>
    </r>
  </si>
  <si>
    <t>Код ТКВКМБ 9314</t>
  </si>
  <si>
    <t>0110180</t>
  </si>
  <si>
    <t>0133 (250404)</t>
  </si>
  <si>
    <t>Інша діяльність у сфері державного управління</t>
  </si>
  <si>
    <t>0443 (150201)</t>
  </si>
  <si>
    <t>Субвенція з місцевого бюджету на виконання інвестиційних проектів (в рамках реалізації Комплексної програми підвищення  енергоефективності, енергозбереження та розвитку відновлювальної енергетики у Львівській області на 2021-2025 роки)</t>
  </si>
  <si>
    <t>Фінансова підтримка дитячо-юнацьких спортивних шкіл фізкультурно-спортивних товариств</t>
  </si>
  <si>
    <t>1117325</t>
  </si>
  <si>
    <t>7325</t>
  </si>
  <si>
    <t>Будівництво інших об'єктів комунальної власності</t>
  </si>
  <si>
    <t>Різниця між вартісною оцінкою вищезазначених статей і ціною нового випуску зобов"язань</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</si>
  <si>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</si>
  <si>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</si>
  <si>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</si>
  <si>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</si>
  <si>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Фінансування за рахунок позик Національного банку України</t>
  </si>
  <si>
    <t xml:space="preserve">Фінансування за рахунок інших банків </t>
  </si>
  <si>
    <t>Фінансова підтримка на утримання місцевих осередків (рад) всеукраїнських об҆єднань фізкультурно-спортивної спрямованості</t>
  </si>
  <si>
    <t>1011101</t>
  </si>
  <si>
    <t>1011102</t>
  </si>
  <si>
    <t>Фінансування за рахунок позик банківських установ</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</si>
  <si>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</si>
  <si>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</si>
  <si>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</si>
  <si>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</si>
  <si>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</si>
  <si>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</si>
  <si>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</si>
  <si>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</si>
  <si>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</si>
  <si>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</si>
  <si>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</si>
  <si>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</si>
  <si>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</si>
  <si>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</si>
  <si>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</si>
  <si>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</si>
  <si>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</si>
  <si>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</si>
  <si>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</si>
  <si>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</si>
  <si>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</si>
  <si>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</si>
  <si>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</si>
  <si>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</si>
  <si>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</si>
  <si>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</si>
  <si>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</si>
  <si>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</si>
  <si>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</si>
  <si>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</si>
  <si>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</si>
  <si>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 71 від 23.02.2021 року зі змінами</t>
  </si>
  <si>
    <t>№ 59 від 18.02.2021 року зі змінами</t>
  </si>
  <si>
    <t>№ 58 від 18.02.2021 року зі змінами</t>
  </si>
  <si>
    <t>в тому числі : часткова компенсація сільськогосподарським товаровиробникам вартості придбання дизельного пального</t>
  </si>
  <si>
    <t>0611050</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</si>
  <si>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</si>
  <si>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</si>
  <si>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</si>
  <si>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</si>
  <si>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</si>
  <si>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</si>
  <si>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</si>
  <si>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</si>
  <si>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</si>
  <si>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</si>
  <si>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</si>
  <si>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 1096 від 19.11.2020 року</t>
  </si>
  <si>
    <t>080</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</si>
  <si>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</si>
  <si>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</si>
  <si>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</si>
  <si>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</si>
  <si>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Комплексна програма розвитку фізичної культури та спорту Львівщини на 2021- 2025 роки</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</si>
  <si>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</si>
  <si>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організацій фізкультурно-спортивної спрямованості</t>
  </si>
  <si>
    <t>Програма заходів для налагодження системи поводження з твердими побутовими відходами у м. Львові на 2017-2019 роки</t>
  </si>
  <si>
    <t>№ 482 від 13.07.2017</t>
  </si>
  <si>
    <t>Програма газифікації населених пунктів Львівської області на 2018-2020 роки</t>
  </si>
  <si>
    <t>№ 560 від 05.12.2017</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</si>
  <si>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</si>
  <si>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</si>
  <si>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</si>
  <si>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</si>
  <si>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</si>
  <si>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</si>
  <si>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</si>
  <si>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</si>
  <si>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</si>
  <si>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</si>
  <si>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</si>
  <si>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Інше внутрішнє фінансування</t>
  </si>
  <si>
    <t>Позики інших фінансових установ</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</si>
  <si>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</si>
  <si>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</si>
  <si>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</si>
  <si>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</si>
  <si>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</si>
  <si>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</si>
  <si>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</si>
  <si>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</si>
  <si>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</si>
  <si>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t>
  </si>
  <si>
    <t>1090 ( 090412)</t>
  </si>
  <si>
    <t xml:space="preserve">Департамент соціального захисту населення облдержадмінстрації </t>
  </si>
  <si>
    <t xml:space="preserve"> Повернення коштів з депозитів або пред"явлення цінних паперів</t>
  </si>
  <si>
    <t>Заходи з енергозбереження</t>
  </si>
  <si>
    <t>Коригування</t>
  </si>
  <si>
    <t xml:space="preserve"> виконання програм соціально-економічного та культурного розвитку регіонів</t>
  </si>
  <si>
    <t>реалізацію програми комплексного розвитку території Львівської області на 2021-2023 роки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</si>
  <si>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</si>
  <si>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</si>
  <si>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</si>
  <si>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</si>
  <si>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</si>
  <si>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</si>
  <si>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</si>
  <si>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</si>
  <si>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</si>
  <si>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</si>
  <si>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</si>
  <si>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</si>
  <si>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</si>
  <si>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</si>
  <si>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</si>
  <si>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</si>
  <si>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</si>
  <si>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</si>
  <si>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</si>
  <si>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</si>
  <si>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</si>
  <si>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</si>
  <si>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Всього спец</t>
  </si>
  <si>
    <t>Всього з ф</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</si>
  <si>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</si>
  <si>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</si>
  <si>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</si>
  <si>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</si>
  <si>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</si>
  <si>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</si>
  <si>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</si>
  <si>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</si>
  <si>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</si>
  <si>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</si>
  <si>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1090 (091214)</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</si>
  <si>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</si>
  <si>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</si>
  <si>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</si>
  <si>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</si>
  <si>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</si>
  <si>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</si>
  <si>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</si>
  <si>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</si>
  <si>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Субвенція з державного бюджету місцевим бюджетам на здійснення підтримки окремих закладів та заходів у системі охорони здоров'я</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</si>
  <si>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</si>
  <si>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Надання пільгових довгострокових кредитів молодим сім’ям та одиноким молодим громадянам на будівництво/придбання житла </t>
  </si>
  <si>
    <t>Комплексна програма надання житлових кредитів окремим категоріям громадян у Львівській області на 2021-2025 роки</t>
  </si>
  <si>
    <t>1618831</t>
  </si>
  <si>
    <t>8831</t>
  </si>
  <si>
    <t>1060 (250911)</t>
  </si>
  <si>
    <t xml:space="preserve">Надання довгострокових кредитів індивідуальним забудовникам житла на селі </t>
  </si>
  <si>
    <t>Програма розвитку мережі й утримання автомобільних доріг, організації та безпеки дорожнього руху на 2021-2025 роки</t>
  </si>
  <si>
    <t>№ 24/0/5-22 ВА від 11.04.2022, № 240/0/5-22 ВА від 09.08.2022</t>
  </si>
  <si>
    <t>0540</t>
  </si>
  <si>
    <t>Забезпечення діяльності палаців і будинків культури, клубів, центрів дозвілля та інших клубних закладів</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</si>
  <si>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</si>
  <si>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</si>
  <si>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 17/0/5-22ВА від 07.04.2022 року</t>
  </si>
  <si>
    <t>Програма енергозбереження для бюджетної сфери Львівщини на 2016-2020 роки</t>
  </si>
  <si>
    <t>№ 168 від 31.05.2016</t>
  </si>
  <si>
    <t xml:space="preserve">Регіональна програма з міжнародного і транскордонного співробітництва, європейської інтеграції  на 2018-2020 роки </t>
  </si>
  <si>
    <t>№ 561                  05.12.2017</t>
  </si>
  <si>
    <t>0140</t>
  </si>
  <si>
    <t>Програма підтримки розвитку Пласту у Львівській області на 2021-2025 роки</t>
  </si>
  <si>
    <t>№ 75 від 23.02.2021 року</t>
  </si>
  <si>
    <t>1115011, 1115012</t>
  </si>
  <si>
    <t xml:space="preserve">5011, 5012 </t>
  </si>
  <si>
    <t>0810 (130102, 130106 )</t>
  </si>
  <si>
    <t>Комплексна програма розвитку фізичної культури та спорту Львівщини на період до 2023 року</t>
  </si>
  <si>
    <t>Додаток  1</t>
  </si>
  <si>
    <t>обласної військової адміністрації</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</si>
  <si>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</si>
  <si>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</si>
  <si>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</si>
  <si>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</si>
  <si>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</si>
  <si>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</si>
  <si>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</si>
  <si>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</si>
  <si>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</si>
  <si>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</si>
  <si>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</si>
  <si>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r>
      <t xml:space="preserve">Зміни в додаток 7 до розпорядження  начальника обласної військової адміністрації  від 30.11.2022   №651/0/5-22ВА  "Про обласний бюджет Львівської області на 2023 рік"  </t>
    </r>
    <r>
      <rPr>
        <b/>
        <sz val="16"/>
        <rFont val="Times New Roman"/>
        <family val="1"/>
        <charset val="204"/>
      </rPr>
      <t>"</t>
    </r>
    <r>
      <rPr>
        <b/>
        <sz val="16"/>
        <rFont val="Times New Roman Cyr"/>
        <family val="1"/>
        <charset val="204"/>
      </rPr>
      <t>Розподіл витрат обласного бюджету на реалізацію обласних програм у 2023 році</t>
    </r>
    <r>
      <rPr>
        <b/>
        <sz val="16"/>
        <rFont val="Times New Roman"/>
        <family val="1"/>
        <charset val="204"/>
      </rPr>
      <t>"</t>
    </r>
  </si>
  <si>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</si>
  <si>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</si>
  <si>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</si>
  <si>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</si>
  <si>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</si>
  <si>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</si>
  <si>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</si>
  <si>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ё</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</si>
  <si>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</si>
  <si>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</si>
  <si>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розвитку,за рахунок освітньої субвенції</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</si>
  <si>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освітньої субвенції</t>
  </si>
  <si>
    <t>Надання загальної середньої освіти спеціалізованими закладами загальної середньої освіти  за рахунок освітньої субвенції</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</si>
  <si>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</si>
  <si>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</si>
  <si>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</si>
  <si>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</si>
  <si>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</si>
  <si>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</si>
  <si>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</si>
  <si>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r>
      <t>Інші заходи, пов</t>
    </r>
    <r>
      <rPr>
        <sz val="12"/>
        <color indexed="8"/>
        <rFont val="Arial"/>
        <family val="2"/>
        <charset val="204"/>
      </rPr>
      <t>´</t>
    </r>
    <r>
      <rPr>
        <sz val="12"/>
        <color indexed="8"/>
        <rFont val="Times New Roman Cyr"/>
        <family val="1"/>
        <charset val="204"/>
      </rPr>
      <t>язані з економічною діяльністю</t>
    </r>
  </si>
  <si>
    <t xml:space="preserve">до розпорядження начальника </t>
  </si>
  <si>
    <t>до розпорядження начальника</t>
  </si>
  <si>
    <t>Надходження від приватизації державного майна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</si>
  <si>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</si>
  <si>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</si>
  <si>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</si>
  <si>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</si>
  <si>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</si>
  <si>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</si>
  <si>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</si>
  <si>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</si>
  <si>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</si>
  <si>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</si>
  <si>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</si>
  <si>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</si>
  <si>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</si>
  <si>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r>
      <t>Інші заходи, пов</t>
    </r>
    <r>
      <rPr>
        <sz val="12"/>
        <rFont val="Arial"/>
        <family val="2"/>
        <charset val="204"/>
      </rPr>
      <t>´</t>
    </r>
    <r>
      <rPr>
        <sz val="12"/>
        <rFont val="Times New Roman"/>
        <family val="1"/>
        <charset val="204"/>
      </rPr>
      <t>язані з економічною діяльністю</t>
    </r>
  </si>
  <si>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</si>
  <si>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</si>
  <si>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</si>
  <si>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</si>
  <si>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</si>
  <si>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</si>
  <si>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</si>
  <si>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</si>
  <si>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</si>
  <si>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</si>
  <si>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</si>
  <si>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</si>
  <si>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</si>
  <si>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</si>
  <si>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Регіональна програма сприяння розвитку інформаційного простору та громадянського суспільства у Львівській області на 2021-2023 роки</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</si>
  <si>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</si>
  <si>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</si>
  <si>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</si>
  <si>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</si>
  <si>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</si>
  <si>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</si>
  <si>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</si>
  <si>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</si>
  <si>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</si>
  <si>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</si>
  <si>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</si>
  <si>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1060 (250908)</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</si>
  <si>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</si>
  <si>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</si>
  <si>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</si>
  <si>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</si>
  <si>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Середньострокові зобов'язання</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</si>
  <si>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</si>
  <si>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</si>
  <si>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</si>
  <si>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</si>
  <si>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</si>
  <si>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</si>
  <si>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</si>
  <si>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</si>
  <si>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 68 від 23.02.2021 року зі змінами</t>
  </si>
  <si>
    <t>№ 84 від 16.03.2021 року зі змінами</t>
  </si>
  <si>
    <t>№ 333 від 23.12.2021 року зі змінами</t>
  </si>
  <si>
    <t>№ 67 від 23.02.2021 року зі змінами</t>
  </si>
  <si>
    <t>№ 66 від 23.02.2021 року зі змінами</t>
  </si>
  <si>
    <t>№ 70 від 23.02.2021 року зі змінами</t>
  </si>
  <si>
    <t>0513 (240603)</t>
  </si>
  <si>
    <t>2318420</t>
  </si>
  <si>
    <t>2717150</t>
  </si>
  <si>
    <t>2717320</t>
  </si>
  <si>
    <t>7320</t>
  </si>
  <si>
    <t>1010 (091303)</t>
  </si>
  <si>
    <t>1010 (091304)</t>
  </si>
  <si>
    <t>1040 (090802)</t>
  </si>
  <si>
    <t>0180 (250376)</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</si>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</sst>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 numFmtId="203" formatCode="#,##0.000"/>
  </numFmts>
  <fonts count="232">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sz val="10"/>
      <color indexed="9"/>
      <name val="Arial Cyr"/>
      <charset val="204"/>
    </font>
    <font>
      <b/>
      <sz val="14"/>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sz val="12"/>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10"/>
      <name val="Times New Roman Cyr"/>
      <family val="1"/>
      <charset val="204"/>
    </font>
    <font>
      <b/>
      <sz val="13.5"/>
      <name val="Times New Roman"/>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6"/>
      <color indexed="8"/>
      <name val="Times New Roman"/>
      <family val="1"/>
      <charset val="204"/>
    </font>
    <font>
      <sz val="9"/>
      <name val="Times New Roman"/>
      <family val="1"/>
      <charset val="204"/>
    </font>
    <font>
      <sz val="13.5"/>
      <color indexed="8"/>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sz val="9"/>
      <color indexed="8"/>
      <name val="Times New Roman"/>
      <family val="1"/>
      <charset val="204"/>
    </font>
    <font>
      <i/>
      <sz val="12"/>
      <color indexed="9"/>
      <name val="Times New Roman"/>
      <family val="1"/>
      <charset val="204"/>
    </font>
    <font>
      <sz val="14"/>
      <color indexed="9"/>
      <name val="Times New Roman"/>
      <family val="1"/>
      <charset val="204"/>
    </font>
    <font>
      <b/>
      <sz val="9"/>
      <color indexed="81"/>
      <name val="Tahoma"/>
      <charset val="204"/>
    </font>
    <font>
      <sz val="9"/>
      <color indexed="81"/>
      <name val="Tahoma"/>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color indexed="9"/>
      <name val="Times New Roman"/>
      <family val="1"/>
      <charset val="204"/>
    </font>
    <font>
      <sz val="12"/>
      <name val="Times New Roman"/>
      <charset val="204"/>
    </font>
    <font>
      <b/>
      <sz val="12"/>
      <name val="Arial"/>
      <family val="2"/>
      <charset val="204"/>
    </font>
    <font>
      <b/>
      <sz val="18"/>
      <name val="Times New Roman Cyr"/>
      <charset val="204"/>
    </font>
    <font>
      <sz val="10"/>
      <color indexed="55"/>
      <name val="Times New Roman"/>
      <family val="1"/>
      <charset val="204"/>
    </font>
    <font>
      <sz val="10"/>
      <color indexed="55"/>
      <name val="Times New Roman CYR"/>
      <family val="1"/>
      <charset val="204"/>
    </font>
    <font>
      <b/>
      <sz val="12"/>
      <color indexed="55"/>
      <name val="Times New Roman"/>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sz val="12"/>
      <color indexed="10"/>
      <name val="Times New Roman Cyr"/>
      <family val="1"/>
      <charset val="204"/>
    </font>
    <font>
      <i/>
      <sz val="12"/>
      <name val="Times New Roman Cyr"/>
      <charset val="204"/>
    </font>
    <font>
      <sz val="10"/>
      <name val="Arial"/>
    </font>
    <font>
      <b/>
      <sz val="22"/>
      <name val="Times New Roman"/>
      <family val="1"/>
      <charset val="204"/>
    </font>
    <font>
      <b/>
      <sz val="18"/>
      <name val="Times New Roman"/>
      <family val="1"/>
      <charset val="204"/>
    </font>
    <font>
      <sz val="16"/>
      <color indexed="8"/>
      <name val="Times New Roman"/>
      <family val="1"/>
      <charset val="204"/>
    </font>
    <font>
      <i/>
      <sz val="14"/>
      <name val="Times New Roman"/>
      <family val="1"/>
      <charset val="204"/>
    </font>
    <font>
      <sz val="18"/>
      <name val="Times New Roman"/>
      <family val="1"/>
      <charset val="204"/>
    </font>
    <font>
      <sz val="18"/>
      <color indexed="8"/>
      <name val="Times New Roman Cyr"/>
      <charset val="204"/>
    </font>
    <font>
      <sz val="22"/>
      <name val="Arial Cyr"/>
      <charset val="204"/>
    </font>
    <font>
      <sz val="18"/>
      <name val="Times New Roman"/>
      <charset val="204"/>
    </font>
    <font>
      <sz val="18"/>
      <name val="Times New Roman CYR"/>
      <charset val="204"/>
    </font>
    <font>
      <sz val="9"/>
      <name val="Arial Cyr"/>
      <charset val="204"/>
    </font>
    <font>
      <sz val="14"/>
      <name val="Arial Cyr"/>
      <charset val="204"/>
    </font>
    <font>
      <b/>
      <i/>
      <sz val="18"/>
      <name val="Times New Roman"/>
      <family val="1"/>
      <charset val="204"/>
    </font>
    <font>
      <b/>
      <i/>
      <sz val="14"/>
      <name val="Arial Cyr"/>
      <charset val="204"/>
    </font>
    <font>
      <b/>
      <i/>
      <sz val="16"/>
      <name val="Times New Roman"/>
      <family val="1"/>
      <charset val="204"/>
    </font>
    <font>
      <sz val="20"/>
      <name val="Times New Roman"/>
      <family val="1"/>
      <charset val="204"/>
    </font>
    <font>
      <b/>
      <i/>
      <sz val="12"/>
      <name val="Arial Cyr"/>
      <charset val="204"/>
    </font>
    <font>
      <b/>
      <sz val="10"/>
      <name val="Arial Cyr"/>
      <charset val="204"/>
    </font>
    <font>
      <sz val="10"/>
      <color indexed="57"/>
      <name val="Arial Cyr"/>
      <charset val="204"/>
    </font>
    <font>
      <sz val="8"/>
      <name val="Times New Roman"/>
      <family val="1"/>
      <charset val="204"/>
    </font>
    <font>
      <b/>
      <i/>
      <sz val="14"/>
      <name val="Times New Roman"/>
      <family val="1"/>
      <charset val="204"/>
    </font>
    <font>
      <b/>
      <sz val="11"/>
      <name val="Times New Roman Cyr"/>
      <charset val="204"/>
    </font>
    <font>
      <sz val="14"/>
      <color indexed="55"/>
      <name val="Times New Roman"/>
      <family val="1"/>
      <charset val="204"/>
    </font>
    <font>
      <b/>
      <sz val="15"/>
      <color indexed="55"/>
      <name val="Times New Roman Cyr"/>
      <family val="1"/>
      <charset val="204"/>
    </font>
    <font>
      <sz val="12"/>
      <color indexed="55"/>
      <name val="Times New Roman Cyr"/>
      <family val="1"/>
      <charset val="204"/>
    </font>
    <font>
      <b/>
      <sz val="14"/>
      <color indexed="55"/>
      <name val="Times New Roman"/>
      <family val="1"/>
      <charset val="204"/>
    </font>
    <font>
      <sz val="18"/>
      <name val="Times New Roman Cyr"/>
      <family val="1"/>
      <charset val="204"/>
    </font>
    <font>
      <b/>
      <sz val="10"/>
      <color indexed="55"/>
      <name val="Times New Roman Cyr"/>
      <family val="1"/>
      <charset val="204"/>
    </font>
    <font>
      <sz val="14"/>
      <color indexed="55"/>
      <name val="Arial Cyr"/>
      <charset val="204"/>
    </font>
    <font>
      <sz val="20"/>
      <color indexed="55"/>
      <name val="Times New Roman"/>
      <family val="1"/>
      <charset val="204"/>
    </font>
    <font>
      <b/>
      <i/>
      <sz val="12"/>
      <color indexed="55"/>
      <name val="Arial Cyr"/>
      <charset val="204"/>
    </font>
    <font>
      <sz val="1"/>
      <color indexed="8"/>
      <name val="Courier"/>
    </font>
    <font>
      <sz val="10"/>
      <color indexed="8"/>
      <name val="ARIAL"/>
      <charset val="1"/>
    </font>
    <font>
      <b/>
      <sz val="14"/>
      <color indexed="55"/>
      <name val="Times New Roman Cyr"/>
      <family val="1"/>
      <charset val="204"/>
    </font>
    <font>
      <b/>
      <sz val="18"/>
      <color indexed="55"/>
      <name val="Times New Roman Cyr"/>
      <family val="1"/>
      <charset val="204"/>
    </font>
    <font>
      <sz val="14"/>
      <color indexed="55"/>
      <name val="Times New Roman Cyr"/>
      <family val="1"/>
      <charset val="204"/>
    </font>
    <font>
      <sz val="10"/>
      <color indexed="55"/>
      <name val="Times New Roman"/>
      <family val="1"/>
    </font>
    <font>
      <b/>
      <sz val="11"/>
      <color indexed="55"/>
      <name val="Times New Roman"/>
      <family val="1"/>
    </font>
    <font>
      <sz val="18"/>
      <color indexed="8"/>
      <name val="Times New Roman"/>
      <family val="1"/>
      <charset val="204"/>
    </font>
    <font>
      <sz val="14"/>
      <color indexed="8"/>
      <name val="Times New Roman"/>
      <family val="2"/>
      <charset val="204"/>
    </font>
    <font>
      <sz val="14"/>
      <color indexed="9"/>
      <name val="Times New Roman"/>
      <family val="2"/>
      <charset val="204"/>
    </font>
    <font>
      <sz val="11"/>
      <color indexed="8"/>
      <name val="Calibri"/>
      <family val="2"/>
    </font>
    <font>
      <sz val="14"/>
      <color indexed="62"/>
      <name val="Times New Roman"/>
      <family val="2"/>
      <charset val="204"/>
    </font>
    <font>
      <b/>
      <sz val="15"/>
      <color indexed="56"/>
      <name val="Times New Roman"/>
      <family val="2"/>
      <charset val="204"/>
    </font>
    <font>
      <b/>
      <sz val="13"/>
      <color indexed="56"/>
      <name val="Times New Roman"/>
      <family val="2"/>
      <charset val="204"/>
    </font>
    <font>
      <b/>
      <sz val="11"/>
      <color indexed="56"/>
      <name val="Times New Roman"/>
      <family val="2"/>
      <charset val="204"/>
    </font>
    <font>
      <sz val="12"/>
      <name val="Verdana"/>
      <family val="2"/>
      <charset val="204"/>
    </font>
    <font>
      <sz val="14"/>
      <color indexed="52"/>
      <name val="Times New Roman"/>
      <family val="2"/>
      <charset val="204"/>
    </font>
    <font>
      <b/>
      <sz val="14"/>
      <color indexed="9"/>
      <name val="Times New Roman"/>
      <family val="2"/>
      <charset val="204"/>
    </font>
    <font>
      <sz val="18"/>
      <color indexed="56"/>
      <name val="Cambria"/>
      <family val="2"/>
      <charset val="204"/>
    </font>
    <font>
      <b/>
      <sz val="14"/>
      <color indexed="52"/>
      <name val="Times New Roman"/>
      <family val="2"/>
      <charset val="204"/>
    </font>
    <font>
      <b/>
      <sz val="14"/>
      <color indexed="8"/>
      <name val="Times New Roman"/>
      <family val="2"/>
      <charset val="204"/>
    </font>
    <font>
      <sz val="14"/>
      <color indexed="20"/>
      <name val="Times New Roman"/>
      <family val="2"/>
      <charset val="204"/>
    </font>
    <font>
      <b/>
      <sz val="14"/>
      <color indexed="63"/>
      <name val="Times New Roman"/>
      <family val="2"/>
      <charset val="204"/>
    </font>
    <font>
      <sz val="14"/>
      <color indexed="10"/>
      <name val="Times New Roman"/>
      <family val="2"/>
      <charset val="204"/>
    </font>
    <font>
      <i/>
      <sz val="14"/>
      <color indexed="23"/>
      <name val="Times New Roman"/>
      <family val="2"/>
      <charset val="204"/>
    </font>
    <font>
      <b/>
      <sz val="10"/>
      <color indexed="10"/>
      <name val="Times New Roman Cyr"/>
      <charset val="204"/>
    </font>
    <font>
      <b/>
      <sz val="10"/>
      <color indexed="55"/>
      <name val="Times New Roman Cyr"/>
      <charset val="204"/>
    </font>
    <font>
      <sz val="8"/>
      <name val="Arial Cyr"/>
      <charset val="204"/>
    </font>
    <font>
      <b/>
      <sz val="8"/>
      <color indexed="8"/>
      <name val="Times New Roman"/>
      <family val="1"/>
      <charset val="204"/>
    </font>
    <font>
      <sz val="8"/>
      <color indexed="8"/>
      <name val="Times New Roman"/>
      <family val="1"/>
      <charset val="204"/>
    </font>
    <font>
      <b/>
      <sz val="14"/>
      <color indexed="8"/>
      <name val="Times New Roman"/>
      <family val="1"/>
      <charset val="204"/>
    </font>
    <font>
      <sz val="10"/>
      <color indexed="55"/>
      <name val="Arial Cyr"/>
      <charset val="204"/>
    </font>
    <font>
      <b/>
      <i/>
      <sz val="14"/>
      <color indexed="8"/>
      <name val="Times New Roman"/>
      <family val="1"/>
      <charset val="204"/>
    </font>
    <font>
      <sz val="10"/>
      <color indexed="8"/>
      <name val="Arial Cyr"/>
      <charset val="204"/>
    </font>
    <font>
      <b/>
      <sz val="11"/>
      <name val="Arial Cyr"/>
      <charset val="204"/>
    </font>
    <font>
      <i/>
      <sz val="14"/>
      <color indexed="8"/>
      <name val="Times New Roman"/>
      <family val="1"/>
      <charset val="204"/>
    </font>
    <font>
      <b/>
      <sz val="10"/>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9">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s>
  <cellStyleXfs count="562">
    <xf numFmtId="0" fontId="0" fillId="0" borderId="0"/>
    <xf numFmtId="0" fontId="16" fillId="0" borderId="0"/>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6" fillId="0" borderId="0"/>
    <xf numFmtId="0" fontId="16" fillId="0" borderId="0"/>
    <xf numFmtId="0" fontId="13" fillId="0" borderId="0"/>
    <xf numFmtId="0" fontId="131" fillId="0" borderId="0">
      <protection locked="0"/>
    </xf>
    <xf numFmtId="0" fontId="131" fillId="0" borderId="1">
      <protection locked="0"/>
    </xf>
    <xf numFmtId="0" fontId="131" fillId="0" borderId="0">
      <protection locked="0"/>
    </xf>
    <xf numFmtId="0" fontId="131"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56" fillId="0" borderId="0">
      <protection locked="0"/>
    </xf>
    <xf numFmtId="0" fontId="156" fillId="0" borderId="1">
      <protection locked="0"/>
    </xf>
    <xf numFmtId="0" fontId="156" fillId="0" borderId="0">
      <protection locked="0"/>
    </xf>
    <xf numFmtId="0" fontId="156"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95" fillId="0" borderId="0">
      <protection locked="0"/>
    </xf>
    <xf numFmtId="0" fontId="195" fillId="0" borderId="1">
      <protection locked="0"/>
    </xf>
    <xf numFmtId="0" fontId="195" fillId="0" borderId="0">
      <protection locked="0"/>
    </xf>
    <xf numFmtId="0" fontId="195"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95" fillId="0" borderId="0">
      <protection locked="0"/>
    </xf>
    <xf numFmtId="0" fontId="195" fillId="0" borderId="1">
      <protection locked="0"/>
    </xf>
    <xf numFmtId="0" fontId="195" fillId="0" borderId="0">
      <protection locked="0"/>
    </xf>
    <xf numFmtId="0" fontId="195"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4" fillId="0" borderId="0">
      <protection locked="0"/>
    </xf>
    <xf numFmtId="0" fontId="144" fillId="0" borderId="1">
      <protection locked="0"/>
    </xf>
    <xf numFmtId="0" fontId="144" fillId="0" borderId="0">
      <protection locked="0"/>
    </xf>
    <xf numFmtId="0" fontId="14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4" fillId="0" borderId="0">
      <protection locked="0"/>
    </xf>
    <xf numFmtId="0" fontId="144" fillId="0" borderId="1">
      <protection locked="0"/>
    </xf>
    <xf numFmtId="0" fontId="144" fillId="0" borderId="0">
      <protection locked="0"/>
    </xf>
    <xf numFmtId="0" fontId="14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6" fillId="0" borderId="0"/>
    <xf numFmtId="0" fontId="16" fillId="0" borderId="0"/>
    <xf numFmtId="0" fontId="16" fillId="0" borderId="0"/>
    <xf numFmtId="0" fontId="16" fillId="0" borderId="0"/>
    <xf numFmtId="0" fontId="14" fillId="0" borderId="1">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15" fillId="0" borderId="1">
      <protection locked="0"/>
    </xf>
    <xf numFmtId="0" fontId="17" fillId="0" borderId="0">
      <protection locked="0"/>
    </xf>
    <xf numFmtId="0" fontId="17" fillId="0" borderId="0">
      <protection locked="0"/>
    </xf>
    <xf numFmtId="0" fontId="111" fillId="2" borderId="0" applyNumberFormat="0" applyBorder="0" applyAlignment="0" applyProtection="0"/>
    <xf numFmtId="0" fontId="111" fillId="3" borderId="0" applyNumberFormat="0" applyBorder="0" applyAlignment="0" applyProtection="0"/>
    <xf numFmtId="0" fontId="111" fillId="4" borderId="0" applyNumberFormat="0" applyBorder="0" applyAlignment="0" applyProtection="0"/>
    <xf numFmtId="0" fontId="111" fillId="5" borderId="0" applyNumberFormat="0" applyBorder="0" applyAlignment="0" applyProtection="0"/>
    <xf numFmtId="0" fontId="111" fillId="6" borderId="0" applyNumberFormat="0" applyBorder="0" applyAlignment="0" applyProtection="0"/>
    <xf numFmtId="0" fontId="111" fillId="7" borderId="0" applyNumberFormat="0" applyBorder="0" applyAlignment="0" applyProtection="0"/>
    <xf numFmtId="0" fontId="111" fillId="2" borderId="0" applyNumberFormat="0" applyBorder="0" applyAlignment="0" applyProtection="0"/>
    <xf numFmtId="0" fontId="111" fillId="2" borderId="0" applyNumberFormat="0" applyBorder="0" applyAlignment="0" applyProtection="0"/>
    <xf numFmtId="0" fontId="203" fillId="2" borderId="0" applyNumberFormat="0" applyBorder="0" applyAlignment="0" applyProtection="0"/>
    <xf numFmtId="0" fontId="111" fillId="3" borderId="0" applyNumberFormat="0" applyBorder="0" applyAlignment="0" applyProtection="0"/>
    <xf numFmtId="0" fontId="111" fillId="3" borderId="0" applyNumberFormat="0" applyBorder="0" applyAlignment="0" applyProtection="0"/>
    <xf numFmtId="0" fontId="203" fillId="3" borderId="0" applyNumberFormat="0" applyBorder="0" applyAlignment="0" applyProtection="0"/>
    <xf numFmtId="0" fontId="111" fillId="4" borderId="0" applyNumberFormat="0" applyBorder="0" applyAlignment="0" applyProtection="0"/>
    <xf numFmtId="0" fontId="111" fillId="4" borderId="0" applyNumberFormat="0" applyBorder="0" applyAlignment="0" applyProtection="0"/>
    <xf numFmtId="0" fontId="203" fillId="4" borderId="0" applyNumberFormat="0" applyBorder="0" applyAlignment="0" applyProtection="0"/>
    <xf numFmtId="0" fontId="111" fillId="5" borderId="0" applyNumberFormat="0" applyBorder="0" applyAlignment="0" applyProtection="0"/>
    <xf numFmtId="0" fontId="111" fillId="5" borderId="0" applyNumberFormat="0" applyBorder="0" applyAlignment="0" applyProtection="0"/>
    <xf numFmtId="0" fontId="203" fillId="5" borderId="0" applyNumberFormat="0" applyBorder="0" applyAlignment="0" applyProtection="0"/>
    <xf numFmtId="0" fontId="111" fillId="6" borderId="0" applyNumberFormat="0" applyBorder="0" applyAlignment="0" applyProtection="0"/>
    <xf numFmtId="0" fontId="111" fillId="6" borderId="0" applyNumberFormat="0" applyBorder="0" applyAlignment="0" applyProtection="0"/>
    <xf numFmtId="0" fontId="203" fillId="6" borderId="0" applyNumberFormat="0" applyBorder="0" applyAlignment="0" applyProtection="0"/>
    <xf numFmtId="0" fontId="111" fillId="7" borderId="0" applyNumberFormat="0" applyBorder="0" applyAlignment="0" applyProtection="0"/>
    <xf numFmtId="0" fontId="111" fillId="7" borderId="0" applyNumberFormat="0" applyBorder="0" applyAlignment="0" applyProtection="0"/>
    <xf numFmtId="0" fontId="203" fillId="7" borderId="0" applyNumberFormat="0" applyBorder="0" applyAlignment="0" applyProtection="0"/>
    <xf numFmtId="0" fontId="111" fillId="8" borderId="0" applyNumberFormat="0" applyBorder="0" applyAlignment="0" applyProtection="0"/>
    <xf numFmtId="0" fontId="111" fillId="9" borderId="0" applyNumberFormat="0" applyBorder="0" applyAlignment="0" applyProtection="0"/>
    <xf numFmtId="0" fontId="111" fillId="10" borderId="0" applyNumberFormat="0" applyBorder="0" applyAlignment="0" applyProtection="0"/>
    <xf numFmtId="0" fontId="111" fillId="5" borderId="0" applyNumberFormat="0" applyBorder="0" applyAlignment="0" applyProtection="0"/>
    <xf numFmtId="0" fontId="111" fillId="8" borderId="0" applyNumberFormat="0" applyBorder="0" applyAlignment="0" applyProtection="0"/>
    <xf numFmtId="0" fontId="111" fillId="11" borderId="0" applyNumberFormat="0" applyBorder="0" applyAlignment="0" applyProtection="0"/>
    <xf numFmtId="0" fontId="111" fillId="8" borderId="0" applyNumberFormat="0" applyBorder="0" applyAlignment="0" applyProtection="0"/>
    <xf numFmtId="0" fontId="111" fillId="8" borderId="0" applyNumberFormat="0" applyBorder="0" applyAlignment="0" applyProtection="0"/>
    <xf numFmtId="0" fontId="203" fillId="8" borderId="0" applyNumberFormat="0" applyBorder="0" applyAlignment="0" applyProtection="0"/>
    <xf numFmtId="0" fontId="111" fillId="9" borderId="0" applyNumberFormat="0" applyBorder="0" applyAlignment="0" applyProtection="0"/>
    <xf numFmtId="0" fontId="111" fillId="9" borderId="0" applyNumberFormat="0" applyBorder="0" applyAlignment="0" applyProtection="0"/>
    <xf numFmtId="0" fontId="203" fillId="9" borderId="0" applyNumberFormat="0" applyBorder="0" applyAlignment="0" applyProtection="0"/>
    <xf numFmtId="0" fontId="111" fillId="10" borderId="0" applyNumberFormat="0" applyBorder="0" applyAlignment="0" applyProtection="0"/>
    <xf numFmtId="0" fontId="111" fillId="10" borderId="0" applyNumberFormat="0" applyBorder="0" applyAlignment="0" applyProtection="0"/>
    <xf numFmtId="0" fontId="203" fillId="10" borderId="0" applyNumberFormat="0" applyBorder="0" applyAlignment="0" applyProtection="0"/>
    <xf numFmtId="0" fontId="111" fillId="5" borderId="0" applyNumberFormat="0" applyBorder="0" applyAlignment="0" applyProtection="0"/>
    <xf numFmtId="0" fontId="111" fillId="5" borderId="0" applyNumberFormat="0" applyBorder="0" applyAlignment="0" applyProtection="0"/>
    <xf numFmtId="0" fontId="203" fillId="5" borderId="0" applyNumberFormat="0" applyBorder="0" applyAlignment="0" applyProtection="0"/>
    <xf numFmtId="0" fontId="111" fillId="8" borderId="0" applyNumberFormat="0" applyBorder="0" applyAlignment="0" applyProtection="0"/>
    <xf numFmtId="0" fontId="111" fillId="8" borderId="0" applyNumberFormat="0" applyBorder="0" applyAlignment="0" applyProtection="0"/>
    <xf numFmtId="0" fontId="203" fillId="8" borderId="0" applyNumberFormat="0" applyBorder="0" applyAlignment="0" applyProtection="0"/>
    <xf numFmtId="0" fontId="111" fillId="11" borderId="0" applyNumberFormat="0" applyBorder="0" applyAlignment="0" applyProtection="0"/>
    <xf numFmtId="0" fontId="111" fillId="11" borderId="0" applyNumberFormat="0" applyBorder="0" applyAlignment="0" applyProtection="0"/>
    <xf numFmtId="0" fontId="203" fillId="11" borderId="0" applyNumberFormat="0" applyBorder="0" applyAlignment="0" applyProtection="0"/>
    <xf numFmtId="0" fontId="112" fillId="12" borderId="0" applyNumberFormat="0" applyBorder="0" applyAlignment="0" applyProtection="0"/>
    <xf numFmtId="0" fontId="112" fillId="9" borderId="0" applyNumberFormat="0" applyBorder="0" applyAlignment="0" applyProtection="0"/>
    <xf numFmtId="0" fontId="112" fillId="10" borderId="0" applyNumberFormat="0" applyBorder="0" applyAlignment="0" applyProtection="0"/>
    <xf numFmtId="0" fontId="112" fillId="13" borderId="0" applyNumberFormat="0" applyBorder="0" applyAlignment="0" applyProtection="0"/>
    <xf numFmtId="0" fontId="112" fillId="14" borderId="0" applyNumberFormat="0" applyBorder="0" applyAlignment="0" applyProtection="0"/>
    <xf numFmtId="0" fontId="112" fillId="15"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204" fillId="12" borderId="0" applyNumberFormat="0" applyBorder="0" applyAlignment="0" applyProtection="0"/>
    <xf numFmtId="0" fontId="112" fillId="9" borderId="0" applyNumberFormat="0" applyBorder="0" applyAlignment="0" applyProtection="0"/>
    <xf numFmtId="0" fontId="112" fillId="9" borderId="0" applyNumberFormat="0" applyBorder="0" applyAlignment="0" applyProtection="0"/>
    <xf numFmtId="0" fontId="204" fillId="9" borderId="0" applyNumberFormat="0" applyBorder="0" applyAlignment="0" applyProtection="0"/>
    <xf numFmtId="0" fontId="112" fillId="10" borderId="0" applyNumberFormat="0" applyBorder="0" applyAlignment="0" applyProtection="0"/>
    <xf numFmtId="0" fontId="112" fillId="10" borderId="0" applyNumberFormat="0" applyBorder="0" applyAlignment="0" applyProtection="0"/>
    <xf numFmtId="0" fontId="204" fillId="10" borderId="0" applyNumberFormat="0" applyBorder="0" applyAlignment="0" applyProtection="0"/>
    <xf numFmtId="0" fontId="112" fillId="13" borderId="0" applyNumberFormat="0" applyBorder="0" applyAlignment="0" applyProtection="0"/>
    <xf numFmtId="0" fontId="112" fillId="13" borderId="0" applyNumberFormat="0" applyBorder="0" applyAlignment="0" applyProtection="0"/>
    <xf numFmtId="0" fontId="204" fillId="13" borderId="0" applyNumberFormat="0" applyBorder="0" applyAlignment="0" applyProtection="0"/>
    <xf numFmtId="0" fontId="112" fillId="14" borderId="0" applyNumberFormat="0" applyBorder="0" applyAlignment="0" applyProtection="0"/>
    <xf numFmtId="0" fontId="112" fillId="14" borderId="0" applyNumberFormat="0" applyBorder="0" applyAlignment="0" applyProtection="0"/>
    <xf numFmtId="0" fontId="204" fillId="14" borderId="0" applyNumberFormat="0" applyBorder="0" applyAlignment="0" applyProtection="0"/>
    <xf numFmtId="0" fontId="112" fillId="15" borderId="0" applyNumberFormat="0" applyBorder="0" applyAlignment="0" applyProtection="0"/>
    <xf numFmtId="0" fontId="112" fillId="15" borderId="0" applyNumberFormat="0" applyBorder="0" applyAlignment="0" applyProtection="0"/>
    <xf numFmtId="0" fontId="204"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0" fontId="111" fillId="0" borderId="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05" fillId="0" borderId="0"/>
    <xf numFmtId="0" fontId="1" fillId="0" borderId="0"/>
    <xf numFmtId="0" fontId="164" fillId="0" borderId="0"/>
    <xf numFmtId="0" fontId="128" fillId="0" borderId="0"/>
    <xf numFmtId="0" fontId="128" fillId="0" borderId="0"/>
    <xf numFmtId="0" fontId="13" fillId="0" borderId="0"/>
    <xf numFmtId="0" fontId="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112" fillId="19" borderId="0" applyNumberFormat="0" applyBorder="0" applyAlignment="0" applyProtection="0"/>
    <xf numFmtId="0" fontId="112" fillId="20" borderId="0" applyNumberFormat="0" applyBorder="0" applyAlignment="0" applyProtection="0"/>
    <xf numFmtId="0" fontId="112" fillId="21" borderId="0" applyNumberFormat="0" applyBorder="0" applyAlignment="0" applyProtection="0"/>
    <xf numFmtId="0" fontId="112" fillId="13" borderId="0" applyNumberFormat="0" applyBorder="0" applyAlignment="0" applyProtection="0"/>
    <xf numFmtId="0" fontId="112" fillId="14" borderId="0" applyNumberFormat="0" applyBorder="0" applyAlignment="0" applyProtection="0"/>
    <xf numFmtId="0" fontId="112" fillId="22" borderId="0" applyNumberFormat="0" applyBorder="0" applyAlignment="0" applyProtection="0"/>
    <xf numFmtId="0" fontId="112" fillId="19" borderId="0" applyNumberFormat="0" applyBorder="0" applyAlignment="0" applyProtection="0"/>
    <xf numFmtId="0" fontId="112" fillId="19" borderId="0" applyNumberFormat="0" applyBorder="0" applyAlignment="0" applyProtection="0"/>
    <xf numFmtId="0" fontId="204" fillId="19" borderId="0" applyNumberFormat="0" applyBorder="0" applyAlignment="0" applyProtection="0"/>
    <xf numFmtId="0" fontId="112" fillId="20" borderId="0" applyNumberFormat="0" applyBorder="0" applyAlignment="0" applyProtection="0"/>
    <xf numFmtId="0" fontId="112" fillId="20" borderId="0" applyNumberFormat="0" applyBorder="0" applyAlignment="0" applyProtection="0"/>
    <xf numFmtId="0" fontId="204" fillId="20" borderId="0" applyNumberFormat="0" applyBorder="0" applyAlignment="0" applyProtection="0"/>
    <xf numFmtId="0" fontId="112" fillId="21" borderId="0" applyNumberFormat="0" applyBorder="0" applyAlignment="0" applyProtection="0"/>
    <xf numFmtId="0" fontId="112" fillId="21" borderId="0" applyNumberFormat="0" applyBorder="0" applyAlignment="0" applyProtection="0"/>
    <xf numFmtId="0" fontId="204" fillId="21" borderId="0" applyNumberFormat="0" applyBorder="0" applyAlignment="0" applyProtection="0"/>
    <xf numFmtId="0" fontId="112" fillId="13" borderId="0" applyNumberFormat="0" applyBorder="0" applyAlignment="0" applyProtection="0"/>
    <xf numFmtId="0" fontId="112" fillId="13" borderId="0" applyNumberFormat="0" applyBorder="0" applyAlignment="0" applyProtection="0"/>
    <xf numFmtId="0" fontId="204" fillId="13" borderId="0" applyNumberFormat="0" applyBorder="0" applyAlignment="0" applyProtection="0"/>
    <xf numFmtId="0" fontId="112" fillId="14" borderId="0" applyNumberFormat="0" applyBorder="0" applyAlignment="0" applyProtection="0"/>
    <xf numFmtId="0" fontId="112" fillId="14" borderId="0" applyNumberFormat="0" applyBorder="0" applyAlignment="0" applyProtection="0"/>
    <xf numFmtId="0" fontId="204" fillId="14" borderId="0" applyNumberFormat="0" applyBorder="0" applyAlignment="0" applyProtection="0"/>
    <xf numFmtId="0" fontId="112" fillId="22" borderId="0" applyNumberFormat="0" applyBorder="0" applyAlignment="0" applyProtection="0"/>
    <xf numFmtId="0" fontId="112" fillId="22" borderId="0" applyNumberFormat="0" applyBorder="0" applyAlignment="0" applyProtection="0"/>
    <xf numFmtId="0" fontId="204" fillId="22" borderId="0" applyNumberFormat="0" applyBorder="0" applyAlignment="0" applyProtection="0"/>
    <xf numFmtId="0" fontId="113" fillId="7" borderId="2" applyNumberFormat="0" applyAlignment="0" applyProtection="0"/>
    <xf numFmtId="0" fontId="113" fillId="7" borderId="2" applyNumberFormat="0" applyAlignment="0" applyProtection="0"/>
    <xf numFmtId="0" fontId="206" fillId="7" borderId="2" applyNumberFormat="0" applyAlignment="0" applyProtection="0"/>
    <xf numFmtId="0" fontId="113" fillId="7" borderId="2" applyNumberFormat="0" applyAlignment="0" applyProtection="0"/>
    <xf numFmtId="0" fontId="125" fillId="18" borderId="3" applyNumberFormat="0" applyAlignment="0" applyProtection="0"/>
    <xf numFmtId="0" fontId="122" fillId="18" borderId="2" applyNumberFormat="0" applyAlignment="0" applyProtection="0"/>
    <xf numFmtId="0" fontId="114" fillId="4" borderId="0" applyNumberFormat="0" applyBorder="0" applyAlignment="0" applyProtection="0"/>
    <xf numFmtId="0" fontId="114" fillId="4" borderId="0" applyNumberFormat="0" applyBorder="0" applyAlignment="0" applyProtection="0"/>
    <xf numFmtId="0" fontId="115" fillId="0" borderId="4" applyNumberFormat="0" applyFill="0" applyAlignment="0" applyProtection="0"/>
    <xf numFmtId="0" fontId="115" fillId="0" borderId="4" applyNumberFormat="0" applyFill="0" applyAlignment="0" applyProtection="0"/>
    <xf numFmtId="0" fontId="116" fillId="0" borderId="5" applyNumberFormat="0" applyFill="0" applyAlignment="0" applyProtection="0"/>
    <xf numFmtId="0" fontId="116" fillId="0" borderId="5" applyNumberFormat="0" applyFill="0" applyAlignment="0" applyProtection="0"/>
    <xf numFmtId="0" fontId="117" fillId="0" borderId="6" applyNumberFormat="0" applyFill="0" applyAlignment="0" applyProtection="0"/>
    <xf numFmtId="0" fontId="117" fillId="0" borderId="6" applyNumberFormat="0" applyFill="0" applyAlignment="0" applyProtection="0"/>
    <xf numFmtId="0" fontId="117" fillId="0" borderId="0" applyNumberFormat="0" applyFill="0" applyBorder="0" applyAlignment="0" applyProtection="0"/>
    <xf numFmtId="0" fontId="117" fillId="0" borderId="0" applyNumberFormat="0" applyFill="0" applyBorder="0" applyAlignment="0" applyProtection="0"/>
    <xf numFmtId="0" fontId="129" fillId="0" borderId="0"/>
    <xf numFmtId="0" fontId="129" fillId="0" borderId="0"/>
    <xf numFmtId="0" fontId="129" fillId="0" borderId="0"/>
    <xf numFmtId="0" fontId="129" fillId="0" borderId="0"/>
    <xf numFmtId="0" fontId="129" fillId="0" borderId="0"/>
    <xf numFmtId="0" fontId="129" fillId="0" borderId="0"/>
    <xf numFmtId="0" fontId="129" fillId="0" borderId="0"/>
    <xf numFmtId="0" fontId="129" fillId="0" borderId="0"/>
    <xf numFmtId="0" fontId="129" fillId="0" borderId="0"/>
    <xf numFmtId="0" fontId="129" fillId="0" borderId="0"/>
    <xf numFmtId="0" fontId="1" fillId="0" borderId="0"/>
    <xf numFmtId="0" fontId="1" fillId="0" borderId="0"/>
    <xf numFmtId="0" fontId="210" fillId="0" borderId="0"/>
    <xf numFmtId="0" fontId="1" fillId="0" borderId="0"/>
    <xf numFmtId="0" fontId="129" fillId="0" borderId="0"/>
    <xf numFmtId="0" fontId="111" fillId="0" borderId="0"/>
    <xf numFmtId="0" fontId="111" fillId="0" borderId="0"/>
    <xf numFmtId="0" fontId="205" fillId="0" borderId="0"/>
    <xf numFmtId="0" fontId="1" fillId="0" borderId="0"/>
    <xf numFmtId="0" fontId="1" fillId="0" borderId="0"/>
    <xf numFmtId="0" fontId="1" fillId="0" borderId="0"/>
    <xf numFmtId="0" fontId="1" fillId="0" borderId="0"/>
    <xf numFmtId="0" fontId="129" fillId="0" borderId="0"/>
    <xf numFmtId="0" fontId="129" fillId="0" borderId="0"/>
    <xf numFmtId="0" fontId="129" fillId="0" borderId="0"/>
    <xf numFmtId="0" fontId="129" fillId="0" borderId="0"/>
    <xf numFmtId="0" fontId="129" fillId="0" borderId="0"/>
    <xf numFmtId="0" fontId="118" fillId="0" borderId="7" applyNumberFormat="0" applyFill="0" applyAlignment="0" applyProtection="0"/>
    <xf numFmtId="0" fontId="118" fillId="0" borderId="7" applyNumberFormat="0" applyFill="0" applyAlignment="0" applyProtection="0"/>
    <xf numFmtId="0" fontId="211" fillId="0" borderId="7" applyNumberFormat="0" applyFill="0" applyAlignment="0" applyProtection="0"/>
    <xf numFmtId="0" fontId="123" fillId="0" borderId="8" applyNumberFormat="0" applyFill="0" applyAlignment="0" applyProtection="0"/>
    <xf numFmtId="0" fontId="119" fillId="23" borderId="9" applyNumberFormat="0" applyAlignment="0" applyProtection="0"/>
    <xf numFmtId="0" fontId="119" fillId="23" borderId="9" applyNumberFormat="0" applyAlignment="0" applyProtection="0"/>
    <xf numFmtId="0" fontId="212" fillId="23" borderId="9" applyNumberFormat="0" applyAlignment="0" applyProtection="0"/>
    <xf numFmtId="0" fontId="119" fillId="23" borderId="9" applyNumberFormat="0" applyAlignment="0" applyProtection="0"/>
    <xf numFmtId="0" fontId="120" fillId="0" borderId="0" applyNumberFormat="0" applyFill="0" applyBorder="0" applyAlignment="0" applyProtection="0"/>
    <xf numFmtId="0" fontId="120" fillId="0" borderId="0" applyNumberFormat="0" applyFill="0" applyBorder="0" applyAlignment="0" applyProtection="0"/>
    <xf numFmtId="0" fontId="213" fillId="0" borderId="0" applyNumberFormat="0" applyFill="0" applyBorder="0" applyAlignment="0" applyProtection="0"/>
    <xf numFmtId="0" fontId="120" fillId="0" borderId="0" applyNumberFormat="0" applyFill="0" applyBorder="0" applyAlignment="0" applyProtection="0"/>
    <xf numFmtId="0" fontId="121" fillId="24" borderId="0" applyNumberFormat="0" applyBorder="0" applyAlignment="0" applyProtection="0"/>
    <xf numFmtId="0" fontId="121" fillId="24" borderId="0" applyNumberFormat="0" applyBorder="0" applyAlignment="0" applyProtection="0"/>
    <xf numFmtId="0" fontId="122" fillId="18" borderId="2" applyNumberFormat="0" applyAlignment="0" applyProtection="0"/>
    <xf numFmtId="0" fontId="122" fillId="18" borderId="2" applyNumberFormat="0" applyAlignment="0" applyProtection="0"/>
    <xf numFmtId="0" fontId="214" fillId="18" borderId="2" applyNumberFormat="0" applyAlignment="0" applyProtection="0"/>
    <xf numFmtId="0" fontId="1" fillId="0" borderId="0"/>
    <xf numFmtId="0" fontId="111" fillId="0" borderId="0"/>
    <xf numFmtId="0" fontId="9" fillId="0" borderId="0"/>
    <xf numFmtId="0" fontId="123" fillId="0" borderId="8" applyNumberFormat="0" applyFill="0" applyAlignment="0" applyProtection="0"/>
    <xf numFmtId="0" fontId="123" fillId="0" borderId="8" applyNumberFormat="0" applyFill="0" applyAlignment="0" applyProtection="0"/>
    <xf numFmtId="0" fontId="215" fillId="0" borderId="8" applyNumberFormat="0" applyFill="0" applyAlignment="0" applyProtection="0"/>
    <xf numFmtId="0" fontId="124" fillId="3" borderId="0" applyNumberFormat="0" applyBorder="0" applyAlignment="0" applyProtection="0"/>
    <xf numFmtId="0" fontId="124" fillId="3" borderId="0" applyNumberFormat="0" applyBorder="0" applyAlignment="0" applyProtection="0"/>
    <xf numFmtId="0" fontId="124" fillId="3" borderId="0" applyNumberFormat="0" applyBorder="0" applyAlignment="0" applyProtection="0"/>
    <xf numFmtId="0" fontId="216" fillId="3" borderId="0" applyNumberFormat="0" applyBorder="0" applyAlignment="0" applyProtection="0"/>
    <xf numFmtId="0" fontId="127" fillId="0" borderId="0" applyNumberFormat="0" applyFill="0" applyBorder="0" applyAlignment="0" applyProtection="0"/>
    <xf numFmtId="0" fontId="1" fillId="25" borderId="10" applyNumberFormat="0" applyFont="0" applyAlignment="0" applyProtection="0"/>
    <xf numFmtId="0" fontId="111" fillId="25" borderId="10" applyNumberFormat="0" applyFont="0" applyAlignment="0" applyProtection="0"/>
    <xf numFmtId="0" fontId="111" fillId="25" borderId="10" applyNumberFormat="0" applyFont="0" applyAlignment="0" applyProtection="0"/>
    <xf numFmtId="0" fontId="125" fillId="18" borderId="3" applyNumberFormat="0" applyAlignment="0" applyProtection="0"/>
    <xf numFmtId="0" fontId="125" fillId="18" borderId="3" applyNumberFormat="0" applyAlignment="0" applyProtection="0"/>
    <xf numFmtId="0" fontId="217" fillId="18" borderId="3" applyNumberFormat="0" applyAlignment="0" applyProtection="0"/>
    <xf numFmtId="0" fontId="118" fillId="0" borderId="7" applyNumberFormat="0" applyFill="0" applyAlignment="0" applyProtection="0"/>
    <xf numFmtId="0" fontId="121" fillId="24" borderId="0" applyNumberFormat="0" applyBorder="0" applyAlignment="0" applyProtection="0"/>
    <xf numFmtId="0" fontId="126" fillId="0" borderId="0" applyNumberFormat="0" applyFill="0" applyBorder="0" applyAlignment="0" applyProtection="0"/>
    <xf numFmtId="0" fontId="126" fillId="0" borderId="0" applyNumberFormat="0" applyFill="0" applyBorder="0" applyAlignment="0" applyProtection="0"/>
    <xf numFmtId="0" fontId="218" fillId="0" borderId="0" applyNumberFormat="0" applyFill="0" applyBorder="0" applyAlignment="0" applyProtection="0"/>
    <xf numFmtId="0" fontId="127" fillId="0" borderId="0" applyNumberFormat="0" applyFill="0" applyBorder="0" applyAlignment="0" applyProtection="0"/>
    <xf numFmtId="0" fontId="127" fillId="0" borderId="0" applyNumberFormat="0" applyFill="0" applyBorder="0" applyAlignment="0" applyProtection="0"/>
    <xf numFmtId="0" fontId="219" fillId="0" borderId="0" applyNumberFormat="0" applyFill="0" applyBorder="0" applyAlignment="0" applyProtection="0"/>
    <xf numFmtId="0" fontId="126" fillId="0" borderId="0" applyNumberFormat="0" applyFill="0" applyBorder="0" applyAlignment="0" applyProtection="0"/>
    <xf numFmtId="193" fontId="128" fillId="0" borderId="0" applyFont="0" applyFill="0" applyBorder="0" applyAlignment="0" applyProtection="0"/>
    <xf numFmtId="195" fontId="128"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114" fillId="4" borderId="0" applyNumberFormat="0" applyBorder="0" applyAlignment="0" applyProtection="0"/>
    <xf numFmtId="0" fontId="14" fillId="0" borderId="0">
      <protection locked="0"/>
    </xf>
  </cellStyleXfs>
  <cellXfs count="1095">
    <xf numFmtId="0" fontId="0" fillId="0" borderId="0" xfId="0"/>
    <xf numFmtId="0" fontId="85" fillId="26" borderId="0" xfId="0" applyFont="1" applyFill="1" applyAlignment="1">
      <alignment horizontal="left" wrapText="1"/>
    </xf>
    <xf numFmtId="0" fontId="88" fillId="26" borderId="11" xfId="0" applyFont="1" applyFill="1" applyBorder="1" applyAlignment="1">
      <alignment horizontal="center" vertical="center" wrapText="1"/>
    </xf>
    <xf numFmtId="0" fontId="81" fillId="26" borderId="0" xfId="0" applyFont="1" applyFill="1" applyAlignment="1">
      <alignment horizontal="center" vertical="center" wrapText="1"/>
    </xf>
    <xf numFmtId="0" fontId="4" fillId="26" borderId="0" xfId="0" applyFont="1" applyFill="1"/>
    <xf numFmtId="0" fontId="4" fillId="26" borderId="0" xfId="0" applyFont="1" applyFill="1" applyAlignment="1">
      <alignment wrapText="1"/>
    </xf>
    <xf numFmtId="190" fontId="4" fillId="26" borderId="12" xfId="0" applyNumberFormat="1" applyFont="1" applyFill="1" applyBorder="1" applyAlignment="1">
      <alignment vertical="top" wrapText="1"/>
    </xf>
    <xf numFmtId="0" fontId="4" fillId="26" borderId="0" xfId="0" applyFont="1" applyFill="1" applyAlignment="1"/>
    <xf numFmtId="0" fontId="40" fillId="26" borderId="0" xfId="0" applyFont="1" applyFill="1"/>
    <xf numFmtId="0" fontId="42"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0" fillId="26" borderId="0" xfId="0" applyFont="1" applyFill="1" applyBorder="1"/>
    <xf numFmtId="0" fontId="32" fillId="26" borderId="0" xfId="0" applyFont="1" applyFill="1"/>
    <xf numFmtId="0" fontId="44" fillId="26" borderId="0" xfId="0" applyFont="1" applyFill="1" applyAlignment="1">
      <alignment horizontal="centerContinuous"/>
    </xf>
    <xf numFmtId="0" fontId="10" fillId="26" borderId="0" xfId="0" applyFont="1" applyFill="1" applyBorder="1"/>
    <xf numFmtId="0" fontId="4" fillId="26" borderId="0" xfId="0" applyFont="1" applyFill="1" applyBorder="1"/>
    <xf numFmtId="190" fontId="31" fillId="26" borderId="0" xfId="0" applyNumberFormat="1" applyFont="1" applyFill="1" applyBorder="1"/>
    <xf numFmtId="0" fontId="47" fillId="26" borderId="0" xfId="0" applyFont="1" applyFill="1"/>
    <xf numFmtId="0" fontId="12" fillId="26" borderId="0" xfId="0" applyFont="1" applyFill="1"/>
    <xf numFmtId="190" fontId="40" fillId="26" borderId="0" xfId="0" applyNumberFormat="1" applyFont="1" applyFill="1" applyBorder="1" applyAlignment="1">
      <alignment vertical="top" wrapText="1"/>
    </xf>
    <xf numFmtId="0" fontId="52" fillId="26" borderId="0" xfId="0" applyFont="1" applyFill="1" applyBorder="1"/>
    <xf numFmtId="0" fontId="52" fillId="26" borderId="0" xfId="0" applyFont="1" applyFill="1"/>
    <xf numFmtId="0" fontId="54" fillId="26" borderId="0" xfId="0" applyFont="1" applyFill="1" applyBorder="1"/>
    <xf numFmtId="0" fontId="54" fillId="26" borderId="0" xfId="0" applyFont="1" applyFill="1" applyBorder="1" applyAlignment="1">
      <alignment wrapText="1"/>
    </xf>
    <xf numFmtId="0" fontId="54" fillId="26" borderId="0" xfId="0" applyFont="1" applyFill="1" applyBorder="1" applyAlignment="1"/>
    <xf numFmtId="0" fontId="55" fillId="26" borderId="0" xfId="0" applyFont="1" applyFill="1" applyBorder="1"/>
    <xf numFmtId="0" fontId="54" fillId="26" borderId="0" xfId="0" applyFont="1" applyFill="1"/>
    <xf numFmtId="0" fontId="54" fillId="26" borderId="0" xfId="0" applyFont="1" applyFill="1" applyBorder="1" applyAlignment="1">
      <alignment horizontal="center"/>
    </xf>
    <xf numFmtId="190" fontId="55" fillId="26" borderId="0" xfId="0" applyNumberFormat="1" applyFont="1" applyFill="1" applyBorder="1"/>
    <xf numFmtId="190" fontId="54" fillId="26" borderId="0" xfId="0" applyNumberFormat="1" applyFont="1" applyFill="1" applyBorder="1" applyAlignment="1"/>
    <xf numFmtId="190" fontId="56" fillId="26" borderId="0" xfId="0" applyNumberFormat="1" applyFont="1" applyFill="1" applyBorder="1"/>
    <xf numFmtId="0" fontId="57" fillId="26" borderId="0" xfId="0" applyFont="1" applyFill="1" applyBorder="1"/>
    <xf numFmtId="190" fontId="58" fillId="26" borderId="0" xfId="0" applyNumberFormat="1" applyFont="1" applyFill="1" applyBorder="1" applyAlignment="1">
      <alignment horizontal="center"/>
    </xf>
    <xf numFmtId="190" fontId="58" fillId="26" borderId="0" xfId="0" applyNumberFormat="1" applyFont="1" applyFill="1" applyBorder="1"/>
    <xf numFmtId="0" fontId="55" fillId="26" borderId="0" xfId="0" applyFont="1" applyFill="1" applyBorder="1" applyAlignment="1">
      <alignment horizontal="center"/>
    </xf>
    <xf numFmtId="190" fontId="59" fillId="26" borderId="0" xfId="0" applyNumberFormat="1" applyFont="1" applyFill="1" applyBorder="1"/>
    <xf numFmtId="2" fontId="60" fillId="26" borderId="0" xfId="0" applyNumberFormat="1" applyFont="1" applyFill="1" applyBorder="1" applyAlignment="1">
      <alignment horizontal="center"/>
    </xf>
    <xf numFmtId="0" fontId="60" fillId="26" borderId="0" xfId="0" applyFont="1" applyFill="1" applyBorder="1" applyAlignment="1">
      <alignment horizontal="center"/>
    </xf>
    <xf numFmtId="0" fontId="58" fillId="26" borderId="0" xfId="0" applyFont="1" applyFill="1" applyBorder="1"/>
    <xf numFmtId="0" fontId="61" fillId="26" borderId="0" xfId="0" applyFont="1" applyFill="1" applyBorder="1" applyAlignment="1">
      <alignment horizontal="center"/>
    </xf>
    <xf numFmtId="190" fontId="57" fillId="26" borderId="0" xfId="0" applyNumberFormat="1" applyFont="1" applyFill="1" applyBorder="1"/>
    <xf numFmtId="0" fontId="63" fillId="26" borderId="0" xfId="0" applyFont="1" applyFill="1" applyBorder="1" applyAlignment="1">
      <alignment horizontal="center" vertical="top" wrapText="1"/>
    </xf>
    <xf numFmtId="0" fontId="54" fillId="26" borderId="0" xfId="0" applyFont="1" applyFill="1" applyBorder="1" applyAlignment="1">
      <alignment horizontal="center" vertical="top" wrapText="1"/>
    </xf>
    <xf numFmtId="190" fontId="54" fillId="26" borderId="0" xfId="0" applyNumberFormat="1" applyFont="1" applyFill="1" applyBorder="1" applyAlignment="1">
      <alignment vertical="top" wrapText="1"/>
    </xf>
    <xf numFmtId="190" fontId="55" fillId="26" borderId="0" xfId="0" applyNumberFormat="1" applyFont="1" applyFill="1" applyBorder="1" applyAlignment="1">
      <alignment vertical="center" wrapText="1"/>
    </xf>
    <xf numFmtId="190" fontId="55" fillId="26" borderId="0" xfId="0" applyNumberFormat="1" applyFont="1" applyFill="1" applyBorder="1" applyAlignment="1">
      <alignment vertical="top" wrapText="1"/>
    </xf>
    <xf numFmtId="0" fontId="64" fillId="26" borderId="0" xfId="0" applyFont="1" applyFill="1"/>
    <xf numFmtId="0" fontId="65" fillId="26" borderId="0" xfId="0" applyFont="1" applyFill="1"/>
    <xf numFmtId="0" fontId="43" fillId="26" borderId="0" xfId="0" applyFont="1" applyFill="1" applyAlignment="1">
      <alignment horizontal="center" vertical="center"/>
    </xf>
    <xf numFmtId="0" fontId="55" fillId="26" borderId="0" xfId="0" applyFont="1" applyFill="1" applyBorder="1" applyAlignment="1">
      <alignment horizontal="center" vertical="center"/>
    </xf>
    <xf numFmtId="0" fontId="43" fillId="26" borderId="0" xfId="0" applyFont="1" applyFill="1" applyBorder="1" applyAlignment="1">
      <alignment horizontal="center" vertical="center"/>
    </xf>
    <xf numFmtId="0" fontId="54" fillId="26" borderId="0" xfId="0" applyFont="1" applyFill="1" applyBorder="1" applyAlignment="1">
      <alignment vertical="center"/>
    </xf>
    <xf numFmtId="0" fontId="63" fillId="26" borderId="0" xfId="0" applyFont="1" applyFill="1" applyBorder="1" applyAlignment="1">
      <alignment horizontal="center" vertical="center" wrapText="1"/>
    </xf>
    <xf numFmtId="0" fontId="40" fillId="26" borderId="0" xfId="0" applyFont="1" applyFill="1" applyBorder="1" applyAlignment="1">
      <alignment vertical="center"/>
    </xf>
    <xf numFmtId="0" fontId="40"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0" fontId="54" fillId="26" borderId="0" xfId="0" applyNumberFormat="1" applyFont="1" applyFill="1" applyBorder="1" applyAlignment="1">
      <alignment vertical="center" wrapText="1"/>
    </xf>
    <xf numFmtId="0" fontId="54" fillId="26" borderId="0" xfId="0" applyFont="1" applyFill="1" applyBorder="1" applyAlignment="1">
      <alignment vertical="center" wrapText="1"/>
    </xf>
    <xf numFmtId="0" fontId="55"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67" fillId="26" borderId="0" xfId="0" applyFont="1" applyFill="1"/>
    <xf numFmtId="0" fontId="4" fillId="26" borderId="0" xfId="0" applyFont="1" applyFill="1" applyAlignment="1">
      <alignment vertical="center"/>
    </xf>
    <xf numFmtId="190" fontId="54" fillId="26" borderId="12" xfId="0" applyNumberFormat="1" applyFont="1" applyFill="1" applyBorder="1" applyAlignment="1">
      <alignment vertical="top" wrapText="1"/>
    </xf>
    <xf numFmtId="0" fontId="6" fillId="26" borderId="0" xfId="0" applyFont="1" applyFill="1" applyAlignment="1">
      <alignment horizontal="center" vertical="center"/>
    </xf>
    <xf numFmtId="190"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69" fillId="26" borderId="0" xfId="0" applyFont="1" applyFill="1" applyBorder="1" applyAlignment="1">
      <alignment horizontal="left" vertical="justify"/>
    </xf>
    <xf numFmtId="190" fontId="72" fillId="26" borderId="0" xfId="0" applyNumberFormat="1" applyFont="1" applyFill="1" applyBorder="1" applyAlignment="1">
      <alignment vertical="justify"/>
    </xf>
    <xf numFmtId="190" fontId="67" fillId="26" borderId="0" xfId="0" applyNumberFormat="1" applyFont="1" applyFill="1" applyBorder="1" applyAlignment="1">
      <alignment vertical="justify" wrapText="1"/>
    </xf>
    <xf numFmtId="190" fontId="4" fillId="26" borderId="0" xfId="0" applyNumberFormat="1" applyFont="1" applyFill="1" applyBorder="1" applyAlignment="1">
      <alignment vertical="justify" wrapText="1"/>
    </xf>
    <xf numFmtId="0" fontId="4" fillId="26" borderId="0" xfId="0" applyFont="1" applyFill="1" applyBorder="1" applyAlignment="1"/>
    <xf numFmtId="0" fontId="67"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0" fontId="6" fillId="26" borderId="0" xfId="0" applyNumberFormat="1" applyFont="1" applyFill="1" applyBorder="1"/>
    <xf numFmtId="190" fontId="27" fillId="26" borderId="0" xfId="0" applyNumberFormat="1" applyFont="1" applyFill="1" applyBorder="1" applyAlignment="1">
      <alignment horizontal="center"/>
    </xf>
    <xf numFmtId="190" fontId="4" fillId="26" borderId="0" xfId="0" applyNumberFormat="1" applyFont="1" applyFill="1" applyBorder="1" applyAlignment="1">
      <alignment horizontal="centerContinuous" vertical="center" wrapText="1"/>
    </xf>
    <xf numFmtId="190" fontId="27" fillId="26" borderId="0" xfId="0" applyNumberFormat="1" applyFont="1" applyFill="1" applyBorder="1" applyAlignment="1">
      <alignment horizontal="center" vertical="justify"/>
    </xf>
    <xf numFmtId="190" fontId="4" fillId="26" borderId="0" xfId="0" applyNumberFormat="1" applyFont="1" applyFill="1" applyBorder="1" applyAlignment="1">
      <alignment horizontal="center" vertical="center" wrapText="1"/>
    </xf>
    <xf numFmtId="190" fontId="4" fillId="26" borderId="0" xfId="0" applyNumberFormat="1" applyFont="1" applyFill="1" applyBorder="1" applyAlignment="1">
      <alignment vertical="center" wrapText="1"/>
    </xf>
    <xf numFmtId="190" fontId="27" fillId="26" borderId="0" xfId="0" applyNumberFormat="1" applyFont="1" applyFill="1" applyBorder="1"/>
    <xf numFmtId="190" fontId="28" fillId="26" borderId="0" xfId="0" applyNumberFormat="1" applyFont="1" applyFill="1" applyBorder="1"/>
    <xf numFmtId="190" fontId="71" fillId="26" borderId="0" xfId="0" applyNumberFormat="1" applyFont="1" applyFill="1" applyBorder="1" applyAlignment="1">
      <alignment horizontal="center"/>
    </xf>
    <xf numFmtId="2" fontId="71" fillId="26" borderId="0" xfId="0" applyNumberFormat="1" applyFont="1" applyFill="1" applyBorder="1" applyAlignment="1">
      <alignment horizontal="center"/>
    </xf>
    <xf numFmtId="0" fontId="71" fillId="26" borderId="0" xfId="0" applyFont="1" applyFill="1" applyBorder="1" applyAlignment="1">
      <alignment horizontal="center"/>
    </xf>
    <xf numFmtId="0" fontId="6" fillId="26" borderId="0" xfId="0" applyFont="1" applyFill="1" applyBorder="1" applyAlignment="1">
      <alignment horizontal="center"/>
    </xf>
    <xf numFmtId="19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0" fontId="10" fillId="26" borderId="0" xfId="0" applyNumberFormat="1" applyFont="1" applyFill="1" applyBorder="1"/>
    <xf numFmtId="190"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1" fontId="27" fillId="26" borderId="0" xfId="0" applyNumberFormat="1" applyFont="1" applyFill="1" applyBorder="1"/>
    <xf numFmtId="190" fontId="27" fillId="0" borderId="0" xfId="0" applyNumberFormat="1" applyFont="1" applyFill="1" applyBorder="1" applyAlignment="1">
      <alignment horizontal="center"/>
    </xf>
    <xf numFmtId="190" fontId="6" fillId="26" borderId="0" xfId="0" applyNumberFormat="1" applyFont="1" applyFill="1" applyBorder="1" applyAlignment="1">
      <alignment vertical="center" wrapText="1"/>
    </xf>
    <xf numFmtId="0" fontId="78" fillId="26" borderId="0" xfId="0" applyFont="1" applyFill="1" applyAlignment="1">
      <alignment horizontal="center"/>
    </xf>
    <xf numFmtId="0" fontId="9" fillId="26" borderId="11" xfId="0" applyFont="1" applyFill="1" applyBorder="1" applyAlignment="1">
      <alignment horizontal="center" vertical="center" wrapText="1"/>
    </xf>
    <xf numFmtId="0" fontId="84" fillId="26" borderId="11" xfId="0" applyFont="1" applyFill="1" applyBorder="1" applyAlignment="1">
      <alignment horizontal="center" vertical="center" wrapText="1"/>
    </xf>
    <xf numFmtId="4" fontId="39"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9" fillId="26" borderId="11" xfId="0" applyNumberFormat="1" applyFont="1" applyFill="1" applyBorder="1" applyAlignment="1">
      <alignment horizontal="right" vertical="center" wrapText="1"/>
    </xf>
    <xf numFmtId="4" fontId="37" fillId="26" borderId="11" xfId="0" applyNumberFormat="1" applyFont="1" applyFill="1" applyBorder="1" applyAlignment="1">
      <alignment horizontal="right" vertical="center" wrapText="1"/>
    </xf>
    <xf numFmtId="4" fontId="37"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74" fillId="26"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4" fontId="37" fillId="0" borderId="11" xfId="0" applyNumberFormat="1" applyFont="1" applyFill="1" applyBorder="1" applyAlignment="1">
      <alignment vertical="center" wrapText="1"/>
    </xf>
    <xf numFmtId="4" fontId="73" fillId="26" borderId="11" xfId="0" applyNumberFormat="1" applyFont="1" applyFill="1" applyBorder="1" applyAlignment="1">
      <alignment vertical="top" wrapText="1"/>
    </xf>
    <xf numFmtId="4" fontId="73" fillId="26" borderId="11" xfId="0" applyNumberFormat="1" applyFont="1" applyFill="1" applyBorder="1" applyAlignment="1">
      <alignment vertical="center" wrapText="1"/>
    </xf>
    <xf numFmtId="4" fontId="51" fillId="26" borderId="11" xfId="0" applyNumberFormat="1" applyFont="1" applyFill="1" applyBorder="1" applyAlignment="1">
      <alignment horizontal="right" vertical="center" wrapText="1"/>
    </xf>
    <xf numFmtId="190" fontId="89" fillId="26" borderId="11" xfId="0" applyNumberFormat="1" applyFont="1" applyFill="1" applyBorder="1" applyAlignment="1">
      <alignment horizontal="left" vertical="center" wrapText="1"/>
    </xf>
    <xf numFmtId="4" fontId="89" fillId="26" borderId="11" xfId="0" applyNumberFormat="1" applyFont="1" applyFill="1" applyBorder="1" applyAlignment="1">
      <alignment horizontal="right" vertical="center" wrapText="1"/>
    </xf>
    <xf numFmtId="0" fontId="86" fillId="26" borderId="0" xfId="0" applyFont="1" applyFill="1" applyAlignment="1">
      <alignment horizontal="center" wrapText="1"/>
    </xf>
    <xf numFmtId="49" fontId="37"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6" fillId="26" borderId="11" xfId="0" applyNumberFormat="1" applyFont="1" applyFill="1" applyBorder="1" applyAlignment="1">
      <alignment horizontal="center" vertical="center" wrapText="1"/>
    </xf>
    <xf numFmtId="49" fontId="73" fillId="26" borderId="11" xfId="0" applyNumberFormat="1" applyFont="1" applyFill="1" applyBorder="1" applyAlignment="1">
      <alignment horizontal="center" vertical="center" wrapText="1"/>
    </xf>
    <xf numFmtId="49" fontId="76"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74"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73" fillId="26" borderId="11" xfId="0" applyNumberFormat="1" applyFont="1" applyFill="1" applyBorder="1" applyAlignment="1">
      <alignment horizontal="center" vertical="top" wrapText="1"/>
    </xf>
    <xf numFmtId="49" fontId="87"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9"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top" wrapText="1"/>
    </xf>
    <xf numFmtId="4" fontId="39" fillId="26" borderId="11" xfId="0" applyNumberFormat="1" applyFont="1" applyFill="1" applyBorder="1" applyAlignment="1">
      <alignment vertical="top" wrapText="1"/>
    </xf>
    <xf numFmtId="0" fontId="82" fillId="26" borderId="0" xfId="0" applyFont="1" applyFill="1" applyAlignment="1">
      <alignment horizontal="center" wrapText="1"/>
    </xf>
    <xf numFmtId="0" fontId="1" fillId="26" borderId="0" xfId="0" applyFont="1" applyFill="1"/>
    <xf numFmtId="0" fontId="45" fillId="26" borderId="0" xfId="0" applyFont="1" applyFill="1" applyAlignment="1">
      <alignment horizontal="center" wrapText="1"/>
    </xf>
    <xf numFmtId="0" fontId="12" fillId="26" borderId="0" xfId="0" applyFont="1" applyFill="1" applyAlignment="1">
      <alignment wrapText="1"/>
    </xf>
    <xf numFmtId="0" fontId="64" fillId="26" borderId="0" xfId="0" applyFont="1" applyFill="1" applyAlignment="1">
      <alignment wrapText="1"/>
    </xf>
    <xf numFmtId="0" fontId="12" fillId="26" borderId="0" xfId="0" applyFont="1" applyFill="1" applyAlignment="1"/>
    <xf numFmtId="0" fontId="64" fillId="26" borderId="0" xfId="0" applyFont="1" applyFill="1" applyAlignment="1"/>
    <xf numFmtId="190" fontId="12" fillId="26" borderId="0" xfId="0" applyNumberFormat="1" applyFont="1" applyFill="1"/>
    <xf numFmtId="0" fontId="98" fillId="26" borderId="13" xfId="0" applyFont="1" applyFill="1" applyBorder="1" applyAlignment="1" applyProtection="1">
      <alignment horizontal="center"/>
    </xf>
    <xf numFmtId="0" fontId="98" fillId="26" borderId="13" xfId="0" applyFont="1" applyFill="1" applyBorder="1" applyAlignment="1" applyProtection="1">
      <alignment vertical="center" wrapText="1"/>
    </xf>
    <xf numFmtId="190" fontId="96" fillId="26" borderId="13" xfId="0" applyNumberFormat="1" applyFont="1" applyFill="1" applyBorder="1" applyAlignment="1">
      <alignment horizontal="center" wrapText="1"/>
    </xf>
    <xf numFmtId="0" fontId="98" fillId="26" borderId="14" xfId="0" applyFont="1" applyFill="1" applyBorder="1" applyAlignment="1" applyProtection="1">
      <alignment horizontal="center"/>
    </xf>
    <xf numFmtId="0" fontId="96" fillId="26" borderId="14" xfId="0" applyFont="1" applyFill="1" applyBorder="1" applyAlignment="1" applyProtection="1">
      <alignment vertical="center" wrapText="1"/>
    </xf>
    <xf numFmtId="190" fontId="96" fillId="26" borderId="14" xfId="0" applyNumberFormat="1" applyFont="1" applyFill="1" applyBorder="1" applyAlignment="1">
      <alignment horizontal="center" wrapText="1"/>
    </xf>
    <xf numFmtId="0" fontId="96" fillId="26" borderId="14" xfId="0" applyFont="1" applyFill="1" applyBorder="1" applyAlignment="1" applyProtection="1">
      <alignment horizontal="center"/>
    </xf>
    <xf numFmtId="0" fontId="99" fillId="26" borderId="14" xfId="0" applyFont="1" applyFill="1" applyBorder="1" applyAlignment="1" applyProtection="1">
      <alignment vertical="center" wrapText="1"/>
    </xf>
    <xf numFmtId="0" fontId="98" fillId="26" borderId="14" xfId="0" applyFont="1" applyFill="1" applyBorder="1" applyAlignment="1" applyProtection="1">
      <alignment vertical="center" wrapText="1"/>
    </xf>
    <xf numFmtId="190" fontId="96" fillId="26" borderId="14" xfId="0" applyNumberFormat="1" applyFont="1" applyFill="1" applyBorder="1" applyAlignment="1">
      <alignment horizontal="center"/>
    </xf>
    <xf numFmtId="0" fontId="45" fillId="26" borderId="14" xfId="0" applyFont="1" applyFill="1" applyBorder="1" applyAlignment="1" applyProtection="1">
      <alignment horizontal="center"/>
    </xf>
    <xf numFmtId="0" fontId="45" fillId="26" borderId="14" xfId="0" applyFont="1" applyFill="1" applyBorder="1" applyAlignment="1" applyProtection="1">
      <alignment horizontal="left" vertical="center" wrapText="1"/>
    </xf>
    <xf numFmtId="190" fontId="45" fillId="26" borderId="14" xfId="0" applyNumberFormat="1" applyFont="1" applyFill="1" applyBorder="1" applyAlignment="1"/>
    <xf numFmtId="190" fontId="45" fillId="26" borderId="14" xfId="0" applyNumberFormat="1" applyFont="1" applyFill="1" applyBorder="1" applyAlignment="1">
      <alignment wrapText="1"/>
    </xf>
    <xf numFmtId="0" fontId="12" fillId="26" borderId="14" xfId="0" applyFont="1" applyFill="1" applyBorder="1" applyAlignment="1" applyProtection="1">
      <alignment horizontal="center"/>
    </xf>
    <xf numFmtId="0" fontId="12" fillId="26" borderId="14" xfId="0" applyFont="1" applyFill="1" applyBorder="1" applyAlignment="1" applyProtection="1">
      <alignment vertical="center" wrapText="1"/>
    </xf>
    <xf numFmtId="190" fontId="12" fillId="26" borderId="14" xfId="0" applyNumberFormat="1" applyFont="1" applyFill="1" applyBorder="1" applyAlignment="1"/>
    <xf numFmtId="0" fontId="96" fillId="26" borderId="15" xfId="0" applyFont="1" applyFill="1" applyBorder="1" applyAlignment="1" applyProtection="1">
      <alignment horizontal="center"/>
    </xf>
    <xf numFmtId="190" fontId="96" fillId="26" borderId="15" xfId="0" applyNumberFormat="1" applyFont="1" applyFill="1" applyBorder="1" applyAlignment="1">
      <alignment horizontal="center"/>
    </xf>
    <xf numFmtId="190" fontId="96" fillId="26" borderId="15" xfId="0" applyNumberFormat="1" applyFont="1" applyFill="1" applyBorder="1" applyAlignment="1">
      <alignment horizontal="center" wrapText="1"/>
    </xf>
    <xf numFmtId="0" fontId="100" fillId="26" borderId="0" xfId="0" applyFont="1" applyFill="1" applyAlignment="1">
      <alignment horizontal="left" indent="2"/>
    </xf>
    <xf numFmtId="190" fontId="96" fillId="26" borderId="13" xfId="0" applyNumberFormat="1" applyFont="1" applyFill="1" applyBorder="1" applyAlignment="1">
      <alignment horizontal="center"/>
    </xf>
    <xf numFmtId="0" fontId="100" fillId="26" borderId="0" xfId="0" applyFont="1" applyFill="1" applyBorder="1"/>
    <xf numFmtId="0" fontId="96" fillId="26" borderId="15" xfId="0" applyFont="1" applyFill="1" applyBorder="1" applyAlignment="1" applyProtection="1">
      <alignment vertical="center" wrapText="1"/>
    </xf>
    <xf numFmtId="0" fontId="98" fillId="26" borderId="14" xfId="0" applyFont="1" applyFill="1" applyBorder="1" applyAlignment="1" applyProtection="1">
      <alignment horizontal="center" vertical="center" wrapText="1"/>
    </xf>
    <xf numFmtId="0" fontId="101" fillId="26" borderId="0" xfId="0" applyFont="1" applyFill="1"/>
    <xf numFmtId="0" fontId="102" fillId="26" borderId="0" xfId="0" applyFont="1" applyFill="1"/>
    <xf numFmtId="0" fontId="103" fillId="26" borderId="0" xfId="0" applyFont="1" applyFill="1"/>
    <xf numFmtId="0" fontId="98" fillId="26" borderId="13" xfId="0" applyFont="1" applyFill="1" applyBorder="1" applyAlignment="1" applyProtection="1">
      <alignment horizontal="center"/>
      <protection hidden="1"/>
    </xf>
    <xf numFmtId="0" fontId="98" fillId="26" borderId="15" xfId="0" applyFont="1" applyFill="1" applyBorder="1" applyAlignment="1" applyProtection="1">
      <alignment horizontal="center"/>
      <protection hidden="1"/>
    </xf>
    <xf numFmtId="0" fontId="98" fillId="26" borderId="15" xfId="0" applyFont="1" applyFill="1" applyBorder="1" applyAlignment="1" applyProtection="1">
      <alignment vertical="center" wrapText="1"/>
    </xf>
    <xf numFmtId="0" fontId="96" fillId="26" borderId="14" xfId="0" applyFont="1" applyFill="1" applyBorder="1" applyAlignment="1" applyProtection="1">
      <alignment horizontal="center"/>
      <protection hidden="1"/>
    </xf>
    <xf numFmtId="0" fontId="96" fillId="26" borderId="15" xfId="0" applyFont="1" applyFill="1" applyBorder="1" applyAlignment="1" applyProtection="1">
      <alignment horizontal="center"/>
      <protection hidden="1"/>
    </xf>
    <xf numFmtId="0" fontId="50" fillId="26" borderId="0" xfId="432" applyFont="1" applyFill="1" applyBorder="1" applyAlignment="1" applyProtection="1">
      <alignment horizontal="left" vertical="center" wrapText="1"/>
      <protection hidden="1"/>
    </xf>
    <xf numFmtId="190" fontId="50" fillId="26" borderId="0" xfId="531" applyNumberFormat="1" applyFont="1" applyFill="1" applyBorder="1" applyAlignment="1" applyProtection="1">
      <alignment vertical="center"/>
    </xf>
    <xf numFmtId="190" fontId="47" fillId="26" borderId="0" xfId="0" applyNumberFormat="1" applyFont="1" applyFill="1"/>
    <xf numFmtId="203" fontId="47" fillId="26" borderId="0" xfId="0" applyNumberFormat="1" applyFont="1" applyFill="1"/>
    <xf numFmtId="0" fontId="39" fillId="26" borderId="11" xfId="0" applyFont="1" applyFill="1" applyBorder="1" applyAlignment="1">
      <alignment horizontal="center" vertical="center" wrapText="1"/>
    </xf>
    <xf numFmtId="0" fontId="39" fillId="26" borderId="11" xfId="0" applyFont="1" applyFill="1" applyBorder="1" applyAlignment="1">
      <alignment horizontal="center" vertical="center"/>
    </xf>
    <xf numFmtId="0" fontId="46" fillId="26" borderId="0" xfId="0" applyFont="1" applyFill="1" applyAlignment="1">
      <alignment horizontal="center" wrapText="1"/>
    </xf>
    <xf numFmtId="0" fontId="46" fillId="26" borderId="11" xfId="0" applyFont="1" applyFill="1" applyBorder="1" applyAlignment="1" applyProtection="1">
      <alignment horizontal="center"/>
    </xf>
    <xf numFmtId="0" fontId="46" fillId="26" borderId="11" xfId="0" applyFont="1" applyFill="1" applyBorder="1" applyAlignment="1" applyProtection="1">
      <alignment horizontal="center" vertical="center" wrapText="1"/>
    </xf>
    <xf numFmtId="4" fontId="46" fillId="26" borderId="11" xfId="0" applyNumberFormat="1" applyFont="1" applyFill="1" applyBorder="1" applyAlignment="1">
      <alignment horizontal="right" vertical="center" wrapText="1"/>
    </xf>
    <xf numFmtId="0" fontId="99" fillId="26" borderId="15" xfId="0" applyFont="1" applyFill="1" applyBorder="1" applyAlignment="1" applyProtection="1">
      <alignment vertical="center" wrapText="1"/>
    </xf>
    <xf numFmtId="0" fontId="46" fillId="26" borderId="11" xfId="0" applyFont="1" applyFill="1" applyBorder="1" applyAlignment="1" applyProtection="1">
      <alignment horizontal="center" vertical="center"/>
    </xf>
    <xf numFmtId="0" fontId="46" fillId="26" borderId="11" xfId="0" applyFont="1" applyFill="1" applyBorder="1" applyAlignment="1" applyProtection="1">
      <alignment vertical="center" wrapText="1"/>
    </xf>
    <xf numFmtId="4" fontId="87" fillId="26" borderId="11" xfId="0" applyNumberFormat="1" applyFont="1" applyFill="1" applyBorder="1" applyAlignment="1">
      <alignment horizontal="right"/>
    </xf>
    <xf numFmtId="4" fontId="87" fillId="26" borderId="11" xfId="0" applyNumberFormat="1" applyFont="1" applyFill="1" applyBorder="1" applyAlignment="1">
      <alignment horizontal="right" wrapText="1"/>
    </xf>
    <xf numFmtId="0" fontId="87" fillId="26" borderId="11" xfId="0" applyFont="1" applyFill="1" applyBorder="1" applyAlignment="1" applyProtection="1">
      <alignment horizontal="center"/>
    </xf>
    <xf numFmtId="0" fontId="87" fillId="26" borderId="11" xfId="0" applyFont="1" applyFill="1" applyBorder="1" applyAlignment="1" applyProtection="1">
      <alignment vertical="center" wrapText="1"/>
    </xf>
    <xf numFmtId="4" fontId="87" fillId="26" borderId="11" xfId="0" applyNumberFormat="1" applyFont="1" applyFill="1" applyBorder="1" applyAlignment="1">
      <alignment horizontal="right" vertical="center"/>
    </xf>
    <xf numFmtId="4" fontId="87" fillId="26" borderId="11" xfId="0" applyNumberFormat="1" applyFont="1" applyFill="1" applyBorder="1" applyAlignment="1">
      <alignment horizontal="right" vertical="center" wrapText="1"/>
    </xf>
    <xf numFmtId="0" fontId="87" fillId="26" borderId="11" xfId="0" applyFont="1" applyFill="1" applyBorder="1" applyAlignment="1" applyProtection="1">
      <alignment horizontal="center" vertical="center"/>
    </xf>
    <xf numFmtId="0" fontId="46" fillId="26" borderId="11" xfId="0" applyFont="1" applyFill="1" applyBorder="1" applyAlignment="1" applyProtection="1">
      <alignment horizontal="left" vertical="center" wrapText="1"/>
    </xf>
    <xf numFmtId="4" fontId="46" fillId="26" borderId="11" xfId="0" applyNumberFormat="1" applyFont="1" applyFill="1" applyBorder="1" applyAlignment="1">
      <alignment horizontal="right" wrapText="1"/>
    </xf>
    <xf numFmtId="0" fontId="87" fillId="26" borderId="11" xfId="0" applyFont="1" applyFill="1" applyBorder="1" applyAlignment="1" applyProtection="1">
      <alignment horizontal="left" wrapText="1"/>
    </xf>
    <xf numFmtId="0" fontId="49" fillId="26" borderId="11" xfId="0" applyFont="1" applyFill="1" applyBorder="1" applyAlignment="1" applyProtection="1">
      <alignment horizontal="center" vertical="top" wrapText="1"/>
    </xf>
    <xf numFmtId="0" fontId="49" fillId="26" borderId="11" xfId="0" applyFont="1" applyFill="1" applyBorder="1" applyAlignment="1" applyProtection="1">
      <alignment horizontal="left" vertical="top" wrapText="1"/>
    </xf>
    <xf numFmtId="0" fontId="98" fillId="26" borderId="12" xfId="0" applyFont="1" applyFill="1" applyBorder="1" applyAlignment="1" applyProtection="1">
      <alignment horizontal="center"/>
      <protection hidden="1"/>
    </xf>
    <xf numFmtId="0" fontId="98" fillId="26" borderId="12" xfId="0" applyFont="1" applyFill="1" applyBorder="1" applyAlignment="1" applyProtection="1">
      <alignment vertical="center" wrapText="1"/>
    </xf>
    <xf numFmtId="190" fontId="96" fillId="26" borderId="12" xfId="0" applyNumberFormat="1" applyFont="1" applyFill="1" applyBorder="1" applyAlignment="1">
      <alignment horizontal="center"/>
    </xf>
    <xf numFmtId="190" fontId="96" fillId="26" borderId="12" xfId="0" applyNumberFormat="1" applyFont="1" applyFill="1" applyBorder="1" applyAlignment="1">
      <alignment horizontal="center" wrapText="1"/>
    </xf>
    <xf numFmtId="0" fontId="87" fillId="26" borderId="11" xfId="0" applyFont="1" applyFill="1" applyBorder="1" applyAlignment="1" applyProtection="1">
      <alignment horizontal="center"/>
      <protection hidden="1"/>
    </xf>
    <xf numFmtId="0" fontId="96" fillId="26" borderId="12" xfId="0" applyFont="1" applyFill="1" applyBorder="1" applyAlignment="1" applyProtection="1">
      <alignment horizontal="center"/>
    </xf>
    <xf numFmtId="0" fontId="96" fillId="26" borderId="12" xfId="0" applyFont="1" applyFill="1" applyBorder="1" applyAlignment="1" applyProtection="1">
      <alignment vertical="center" wrapText="1"/>
    </xf>
    <xf numFmtId="0" fontId="46" fillId="26" borderId="11" xfId="0" applyFont="1" applyFill="1" applyBorder="1" applyAlignment="1" applyProtection="1">
      <alignment horizontal="left" vertical="center" wrapText="1"/>
      <protection hidden="1"/>
    </xf>
    <xf numFmtId="0" fontId="105" fillId="26" borderId="11" xfId="0" applyFont="1" applyFill="1" applyBorder="1"/>
    <xf numFmtId="0" fontId="50" fillId="26" borderId="11" xfId="432" applyFont="1" applyFill="1" applyBorder="1" applyAlignment="1" applyProtection="1">
      <alignment horizontal="left" vertical="center" wrapText="1"/>
      <protection hidden="1"/>
    </xf>
    <xf numFmtId="4" fontId="50" fillId="26" borderId="11" xfId="531" applyNumberFormat="1" applyFont="1" applyFill="1" applyBorder="1" applyAlignment="1" applyProtection="1">
      <alignment horizontal="right" vertical="center"/>
    </xf>
    <xf numFmtId="0" fontId="105" fillId="26" borderId="0" xfId="0" applyFont="1" applyFill="1" applyBorder="1"/>
    <xf numFmtId="190" fontId="50" fillId="0" borderId="0" xfId="531" applyNumberFormat="1" applyFont="1" applyFill="1" applyBorder="1" applyAlignment="1" applyProtection="1">
      <alignment vertical="center"/>
    </xf>
    <xf numFmtId="190" fontId="1" fillId="0" borderId="0" xfId="0" applyNumberFormat="1" applyFont="1" applyFill="1"/>
    <xf numFmtId="190" fontId="41" fillId="26" borderId="0" xfId="0" applyNumberFormat="1" applyFont="1" applyFill="1"/>
    <xf numFmtId="0" fontId="66" fillId="26" borderId="0" xfId="0" applyFont="1" applyFill="1" applyBorder="1" applyAlignment="1">
      <alignment horizontal="left"/>
    </xf>
    <xf numFmtId="0" fontId="46" fillId="26" borderId="0" xfId="0" applyFont="1" applyFill="1" applyBorder="1" applyAlignment="1">
      <alignment horizontal="left"/>
    </xf>
    <xf numFmtId="0" fontId="106" fillId="26" borderId="0" xfId="0" applyFont="1" applyFill="1"/>
    <xf numFmtId="49" fontId="87"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109" fillId="26"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0" fontId="109" fillId="26" borderId="11" xfId="0" applyFont="1" applyFill="1" applyBorder="1" applyAlignment="1">
      <alignment horizontal="center" vertical="center" wrapText="1"/>
    </xf>
    <xf numFmtId="0" fontId="91" fillId="26" borderId="0" xfId="0" applyFont="1" applyFill="1" applyBorder="1" applyAlignment="1">
      <alignment vertical="center"/>
    </xf>
    <xf numFmtId="0" fontId="130" fillId="26" borderId="0" xfId="0" applyFont="1" applyFill="1" applyBorder="1" applyAlignment="1">
      <alignment horizontal="center" vertical="center" wrapText="1"/>
    </xf>
    <xf numFmtId="0" fontId="90" fillId="26" borderId="0" xfId="0" applyFont="1" applyFill="1" applyBorder="1" applyAlignment="1">
      <alignment vertical="center"/>
    </xf>
    <xf numFmtId="0" fontId="90" fillId="26" borderId="0" xfId="0" applyFont="1" applyFill="1" applyAlignment="1">
      <alignment vertical="center"/>
    </xf>
    <xf numFmtId="0" fontId="67" fillId="26" borderId="0" xfId="0" applyFont="1" applyFill="1" applyAlignment="1">
      <alignment vertical="center"/>
    </xf>
    <xf numFmtId="49" fontId="87" fillId="26" borderId="11" xfId="0" applyNumberFormat="1" applyFont="1" applyFill="1" applyBorder="1" applyAlignment="1">
      <alignment horizontal="center" vertical="center"/>
    </xf>
    <xf numFmtId="49" fontId="88"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xf>
    <xf numFmtId="0" fontId="76" fillId="26" borderId="11" xfId="0" applyFont="1" applyFill="1" applyBorder="1" applyAlignment="1">
      <alignment horizontal="center" vertical="center" wrapText="1"/>
    </xf>
    <xf numFmtId="0" fontId="76" fillId="0" borderId="11" xfId="0" applyFont="1" applyBorder="1" applyAlignment="1">
      <alignment horizontal="center" vertical="center" wrapText="1"/>
    </xf>
    <xf numFmtId="0" fontId="87"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4" fontId="94" fillId="26" borderId="11" xfId="0" applyNumberFormat="1" applyFont="1" applyFill="1" applyBorder="1" applyAlignment="1">
      <alignment vertical="top" wrapText="1"/>
    </xf>
    <xf numFmtId="4" fontId="4" fillId="26" borderId="11" xfId="0" applyNumberFormat="1" applyFont="1" applyFill="1" applyBorder="1"/>
    <xf numFmtId="4" fontId="39"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73" fillId="26" borderId="11" xfId="0" applyNumberFormat="1" applyFont="1" applyFill="1" applyBorder="1" applyAlignment="1">
      <alignment horizontal="right" vertical="top" wrapText="1"/>
    </xf>
    <xf numFmtId="4" fontId="37"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93" fillId="26" borderId="11" xfId="0" applyNumberFormat="1" applyFont="1" applyFill="1" applyBorder="1" applyAlignment="1">
      <alignment vertical="center" wrapText="1"/>
    </xf>
    <xf numFmtId="4" fontId="93" fillId="0" borderId="11" xfId="0" applyNumberFormat="1" applyFont="1" applyFill="1" applyBorder="1" applyAlignment="1">
      <alignment horizontal="right" vertical="center" wrapText="1"/>
    </xf>
    <xf numFmtId="4" fontId="93" fillId="0" borderId="11" xfId="0" applyNumberFormat="1" applyFont="1" applyFill="1" applyBorder="1" applyAlignment="1">
      <alignment vertical="center" wrapText="1"/>
    </xf>
    <xf numFmtId="190" fontId="39" fillId="26" borderId="11" xfId="0" applyNumberFormat="1" applyFont="1" applyFill="1" applyBorder="1" applyAlignment="1">
      <alignment horizontal="center" vertical="center" wrapText="1"/>
    </xf>
    <xf numFmtId="190" fontId="3" fillId="26" borderId="11" xfId="0" applyNumberFormat="1" applyFont="1" applyFill="1" applyBorder="1" applyAlignment="1">
      <alignment horizontal="center" vertical="center" wrapText="1"/>
    </xf>
    <xf numFmtId="190" fontId="73" fillId="26" borderId="11" xfId="0" applyNumberFormat="1" applyFont="1" applyFill="1" applyBorder="1" applyAlignment="1">
      <alignment horizontal="center" vertical="center" wrapText="1"/>
    </xf>
    <xf numFmtId="0" fontId="76" fillId="26" borderId="11" xfId="0" applyFont="1" applyFill="1" applyBorder="1" applyAlignment="1">
      <alignment horizontal="center" vertical="top" wrapText="1"/>
    </xf>
    <xf numFmtId="190" fontId="37" fillId="26" borderId="11" xfId="0" applyNumberFormat="1" applyFont="1" applyFill="1" applyBorder="1" applyAlignment="1">
      <alignment horizontal="center" vertical="center" wrapText="1"/>
    </xf>
    <xf numFmtId="190" fontId="87" fillId="26" borderId="11" xfId="0" applyNumberFormat="1" applyFont="1" applyFill="1" applyBorder="1" applyAlignment="1">
      <alignment horizontal="center" vertical="center" wrapText="1"/>
    </xf>
    <xf numFmtId="190" fontId="11" fillId="26" borderId="11" xfId="0" applyNumberFormat="1" applyFont="1" applyFill="1" applyBorder="1" applyAlignment="1">
      <alignment horizontal="center" vertical="center" wrapText="1"/>
    </xf>
    <xf numFmtId="190" fontId="89" fillId="26" borderId="11" xfId="0" applyNumberFormat="1" applyFont="1" applyFill="1" applyBorder="1" applyAlignment="1">
      <alignment horizontal="center" vertical="center" wrapText="1"/>
    </xf>
    <xf numFmtId="0" fontId="75" fillId="26" borderId="11" xfId="0" applyFont="1" applyFill="1" applyBorder="1" applyAlignment="1">
      <alignment horizontal="center" vertical="center" wrapText="1"/>
    </xf>
    <xf numFmtId="190" fontId="4" fillId="26" borderId="11" xfId="0" applyNumberFormat="1" applyFont="1" applyFill="1" applyBorder="1" applyAlignment="1">
      <alignment horizontal="center" vertical="center" wrapText="1"/>
    </xf>
    <xf numFmtId="0" fontId="36" fillId="26" borderId="11" xfId="0" applyFont="1" applyFill="1" applyBorder="1" applyAlignment="1">
      <alignment horizontal="center" vertical="center" wrapText="1"/>
    </xf>
    <xf numFmtId="0" fontId="39" fillId="0" borderId="11" xfId="0" applyNumberFormat="1" applyFont="1" applyBorder="1" applyAlignment="1">
      <alignment horizontal="center" vertical="top" wrapText="1"/>
    </xf>
    <xf numFmtId="0" fontId="36" fillId="26" borderId="11" xfId="0" applyFont="1" applyFill="1" applyBorder="1" applyAlignment="1">
      <alignment horizontal="center" vertical="top" wrapText="1"/>
    </xf>
    <xf numFmtId="190" fontId="73" fillId="0" borderId="11" xfId="0" applyNumberFormat="1" applyFont="1" applyFill="1" applyBorder="1" applyAlignment="1">
      <alignment horizontal="center" vertical="center" wrapText="1"/>
    </xf>
    <xf numFmtId="0" fontId="79" fillId="26" borderId="11" xfId="0" applyFont="1" applyFill="1" applyBorder="1" applyAlignment="1">
      <alignment horizontal="center" vertical="center" wrapText="1"/>
    </xf>
    <xf numFmtId="0" fontId="34" fillId="0" borderId="11" xfId="0" applyFont="1" applyBorder="1" applyAlignment="1">
      <alignment horizontal="center" vertical="top" wrapText="1"/>
    </xf>
    <xf numFmtId="0" fontId="79" fillId="0" borderId="11" xfId="0" applyFont="1" applyBorder="1" applyAlignment="1">
      <alignment horizontal="center" vertical="center" wrapText="1"/>
    </xf>
    <xf numFmtId="0" fontId="39" fillId="0" borderId="11" xfId="0" applyFont="1" applyBorder="1" applyAlignment="1">
      <alignment horizontal="center" vertical="center" wrapText="1"/>
    </xf>
    <xf numFmtId="190" fontId="76" fillId="0" borderId="11" xfId="0" applyNumberFormat="1" applyFont="1" applyBorder="1" applyAlignment="1">
      <alignment horizontal="center" vertical="center" wrapText="1"/>
    </xf>
    <xf numFmtId="0" fontId="75" fillId="26" borderId="11" xfId="0" applyFont="1" applyFill="1" applyBorder="1" applyAlignment="1">
      <alignment horizontal="center" vertical="top" wrapText="1"/>
    </xf>
    <xf numFmtId="0" fontId="33" fillId="26" borderId="11" xfId="0" applyFont="1" applyFill="1" applyBorder="1" applyAlignment="1">
      <alignment horizontal="center" vertical="top" wrapText="1"/>
    </xf>
    <xf numFmtId="0" fontId="39" fillId="26" borderId="11" xfId="0" applyNumberFormat="1" applyFont="1" applyFill="1" applyBorder="1" applyAlignment="1">
      <alignment horizontal="center" vertical="center" wrapText="1"/>
    </xf>
    <xf numFmtId="0" fontId="75" fillId="0" borderId="11" xfId="0" applyFont="1" applyBorder="1" applyAlignment="1">
      <alignment horizontal="center" vertical="center" wrapText="1"/>
    </xf>
    <xf numFmtId="0" fontId="36" fillId="0" borderId="11" xfId="0" applyFont="1" applyBorder="1" applyAlignment="1">
      <alignment horizontal="center" vertical="center" wrapText="1"/>
    </xf>
    <xf numFmtId="0" fontId="79" fillId="26" borderId="11" xfId="0" applyFont="1" applyFill="1" applyBorder="1" applyAlignment="1">
      <alignment horizontal="center" vertical="top" wrapText="1"/>
    </xf>
    <xf numFmtId="0" fontId="73" fillId="26" borderId="11" xfId="0" applyFont="1" applyFill="1" applyBorder="1" applyAlignment="1">
      <alignment horizontal="center" vertical="center" wrapText="1"/>
    </xf>
    <xf numFmtId="0" fontId="37" fillId="26" borderId="11" xfId="0" applyFont="1" applyFill="1" applyBorder="1" applyAlignment="1">
      <alignment horizontal="center" vertical="center" wrapText="1"/>
    </xf>
    <xf numFmtId="0" fontId="75" fillId="0" borderId="11" xfId="0" applyFont="1" applyBorder="1" applyAlignment="1">
      <alignment horizontal="center" vertical="top" wrapText="1"/>
    </xf>
    <xf numFmtId="0" fontId="34" fillId="26" borderId="11" xfId="0" applyFont="1" applyFill="1" applyBorder="1" applyAlignment="1">
      <alignment horizontal="center" vertical="top" wrapText="1"/>
    </xf>
    <xf numFmtId="0" fontId="80" fillId="26" borderId="11" xfId="0" applyFont="1" applyFill="1" applyBorder="1" applyAlignment="1">
      <alignment horizontal="center" vertical="center" wrapText="1"/>
    </xf>
    <xf numFmtId="190" fontId="39" fillId="0" borderId="11" xfId="0" applyNumberFormat="1" applyFont="1" applyBorder="1" applyAlignment="1">
      <alignment horizontal="center" vertical="center" wrapText="1"/>
    </xf>
    <xf numFmtId="0" fontId="39" fillId="26" borderId="11" xfId="0" applyFont="1" applyFill="1" applyBorder="1" applyAlignment="1" applyProtection="1">
      <alignment horizontal="center" vertical="center" wrapText="1"/>
    </xf>
    <xf numFmtId="0" fontId="39" fillId="0" borderId="11" xfId="0" applyFont="1" applyFill="1" applyBorder="1" applyAlignment="1">
      <alignment horizontal="center" vertical="center" wrapText="1"/>
    </xf>
    <xf numFmtId="4" fontId="75" fillId="26" borderId="11" xfId="0" applyNumberFormat="1" applyFont="1" applyFill="1" applyBorder="1" applyAlignment="1">
      <alignment horizontal="center" vertical="center" wrapText="1"/>
    </xf>
    <xf numFmtId="0" fontId="92" fillId="26" borderId="11" xfId="0" applyFont="1" applyFill="1" applyBorder="1" applyAlignment="1">
      <alignment horizontal="center" vertical="top" wrapText="1"/>
    </xf>
    <xf numFmtId="0" fontId="77" fillId="26" borderId="11" xfId="0" applyFont="1" applyFill="1" applyBorder="1" applyAlignment="1">
      <alignment horizontal="center" vertical="center" wrapText="1"/>
    </xf>
    <xf numFmtId="4" fontId="109"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46" fillId="26" borderId="11" xfId="0" applyNumberFormat="1" applyFont="1" applyFill="1" applyBorder="1" applyAlignment="1">
      <alignment horizontal="center" vertical="center" wrapText="1"/>
    </xf>
    <xf numFmtId="49" fontId="87" fillId="0" borderId="11" xfId="0" applyNumberFormat="1" applyFont="1" applyBorder="1" applyAlignment="1">
      <alignment horizontal="center" vertical="center" wrapText="1"/>
    </xf>
    <xf numFmtId="190" fontId="134" fillId="26" borderId="11" xfId="0" applyNumberFormat="1" applyFont="1" applyFill="1" applyBorder="1" applyAlignment="1">
      <alignment horizontal="center" vertical="center" wrapText="1"/>
    </xf>
    <xf numFmtId="190" fontId="135" fillId="26" borderId="11" xfId="0" applyNumberFormat="1" applyFont="1" applyFill="1" applyBorder="1" applyAlignment="1">
      <alignment horizontal="center" vertical="center" wrapText="1"/>
    </xf>
    <xf numFmtId="0" fontId="133" fillId="26" borderId="11" xfId="0" applyFont="1" applyFill="1" applyBorder="1" applyAlignment="1">
      <alignment horizontal="center" vertical="center" wrapText="1"/>
    </xf>
    <xf numFmtId="0" fontId="53" fillId="26" borderId="0" xfId="0" applyFont="1" applyFill="1" applyBorder="1"/>
    <xf numFmtId="190" fontId="53" fillId="26" borderId="0" xfId="0" applyNumberFormat="1" applyFont="1" applyFill="1" applyBorder="1" applyAlignment="1">
      <alignment vertical="top" wrapText="1"/>
    </xf>
    <xf numFmtId="0" fontId="136" fillId="26" borderId="0" xfId="0" applyFont="1" applyFill="1" applyBorder="1"/>
    <xf numFmtId="0" fontId="136" fillId="26" borderId="0" xfId="0" applyFont="1" applyFill="1"/>
    <xf numFmtId="0" fontId="9" fillId="26" borderId="0" xfId="0" applyFont="1" applyFill="1"/>
    <xf numFmtId="190" fontId="37"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9" fillId="26" borderId="11" xfId="0" applyFont="1" applyFill="1" applyBorder="1" applyAlignment="1">
      <alignment horizontal="center" vertical="top" wrapText="1"/>
    </xf>
    <xf numFmtId="190" fontId="38" fillId="26" borderId="11" xfId="0" applyNumberFormat="1" applyFont="1" applyFill="1" applyBorder="1" applyAlignment="1">
      <alignment horizontal="center" vertical="center" wrapText="1"/>
    </xf>
    <xf numFmtId="190" fontId="137" fillId="26" borderId="11" xfId="0" applyNumberFormat="1" applyFont="1" applyFill="1" applyBorder="1" applyAlignment="1">
      <alignment horizontal="center" vertical="center" wrapText="1"/>
    </xf>
    <xf numFmtId="4" fontId="4" fillId="26" borderId="0" xfId="0" applyNumberFormat="1" applyFont="1" applyFill="1"/>
    <xf numFmtId="0" fontId="39" fillId="0" borderId="11" xfId="0" applyFont="1" applyFill="1" applyBorder="1" applyAlignment="1" applyProtection="1">
      <alignment horizontal="center" vertical="center" wrapText="1"/>
    </xf>
    <xf numFmtId="1" fontId="39" fillId="0" borderId="14" xfId="0" applyNumberFormat="1" applyFont="1" applyBorder="1" applyAlignment="1">
      <alignment horizontal="center" wrapText="1"/>
    </xf>
    <xf numFmtId="0" fontId="142" fillId="26" borderId="0" xfId="0" applyFont="1" applyFill="1" applyBorder="1"/>
    <xf numFmtId="190" fontId="142" fillId="26" borderId="0" xfId="0" applyNumberFormat="1" applyFont="1" applyFill="1" applyBorder="1" applyAlignment="1">
      <alignment vertical="top" wrapText="1"/>
    </xf>
    <xf numFmtId="0" fontId="143" fillId="26" borderId="0" xfId="0" applyFont="1" applyFill="1" applyBorder="1"/>
    <xf numFmtId="0" fontId="143" fillId="26" borderId="0" xfId="0" applyFont="1" applyFill="1"/>
    <xf numFmtId="0" fontId="37" fillId="26" borderId="0" xfId="0" applyFont="1" applyFill="1"/>
    <xf numFmtId="4" fontId="87" fillId="26" borderId="11" xfId="0" applyNumberFormat="1" applyFont="1" applyFill="1" applyBorder="1" applyAlignment="1">
      <alignment vertical="center" wrapText="1"/>
    </xf>
    <xf numFmtId="190" fontId="9" fillId="26" borderId="11" xfId="0" applyNumberFormat="1" applyFont="1" applyFill="1" applyBorder="1" applyAlignment="1">
      <alignment horizontal="center" vertical="center" wrapText="1"/>
    </xf>
    <xf numFmtId="1" fontId="87" fillId="0" borderId="14" xfId="0" applyNumberFormat="1" applyFont="1" applyBorder="1" applyAlignment="1">
      <alignment horizontal="center" vertical="center" wrapText="1"/>
    </xf>
    <xf numFmtId="190" fontId="46" fillId="26" borderId="11" xfId="0" applyNumberFormat="1" applyFont="1" applyFill="1" applyBorder="1" applyAlignment="1">
      <alignment horizontal="center" vertical="center" wrapText="1"/>
    </xf>
    <xf numFmtId="4" fontId="87" fillId="0" borderId="11" xfId="0" applyNumberFormat="1" applyFont="1" applyFill="1" applyBorder="1" applyAlignment="1">
      <alignment horizontal="right" vertical="center" wrapText="1"/>
    </xf>
    <xf numFmtId="0" fontId="88" fillId="0" borderId="11" xfId="0" applyFont="1" applyBorder="1" applyAlignment="1">
      <alignment horizontal="center" vertical="center" wrapText="1"/>
    </xf>
    <xf numFmtId="4" fontId="110" fillId="26" borderId="11" xfId="0" applyNumberFormat="1" applyFont="1" applyFill="1" applyBorder="1" applyAlignment="1">
      <alignment horizontal="right" vertical="center" wrapText="1"/>
    </xf>
    <xf numFmtId="0" fontId="87"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190" fontId="50" fillId="26" borderId="11" xfId="0" applyNumberFormat="1" applyFont="1" applyFill="1" applyBorder="1" applyAlignment="1">
      <alignment horizontal="center" vertical="center" wrapText="1"/>
    </xf>
    <xf numFmtId="4" fontId="50" fillId="26" borderId="11" xfId="0" applyNumberFormat="1" applyFont="1" applyFill="1" applyBorder="1" applyAlignment="1">
      <alignment horizontal="right" vertical="center" wrapText="1"/>
    </xf>
    <xf numFmtId="49" fontId="87" fillId="0" borderId="11" xfId="0" applyNumberFormat="1" applyFont="1" applyFill="1" applyBorder="1" applyAlignment="1">
      <alignment horizontal="center" vertical="center" wrapText="1"/>
    </xf>
    <xf numFmtId="4" fontId="87" fillId="26" borderId="11" xfId="0" applyNumberFormat="1" applyFont="1" applyFill="1" applyBorder="1" applyAlignment="1">
      <alignment horizontal="center" vertical="center" wrapText="1"/>
    </xf>
    <xf numFmtId="4" fontId="47" fillId="26" borderId="0" xfId="0" applyNumberFormat="1" applyFont="1" applyFill="1"/>
    <xf numFmtId="1" fontId="87" fillId="0" borderId="15" xfId="0" applyNumberFormat="1" applyFont="1" applyBorder="1" applyAlignment="1">
      <alignment horizontal="center" vertical="center" wrapText="1"/>
    </xf>
    <xf numFmtId="1" fontId="87" fillId="0" borderId="11" xfId="0" applyNumberFormat="1" applyFont="1" applyBorder="1" applyAlignment="1">
      <alignment horizontal="center" vertical="center" wrapText="1"/>
    </xf>
    <xf numFmtId="0" fontId="45" fillId="26" borderId="12" xfId="0" applyFont="1" applyFill="1" applyBorder="1" applyAlignment="1" applyProtection="1">
      <alignment horizontal="center" vertical="center" wrapText="1"/>
    </xf>
    <xf numFmtId="0" fontId="96" fillId="26" borderId="13" xfId="0" applyFont="1" applyFill="1" applyBorder="1" applyAlignment="1" applyProtection="1">
      <alignment horizontal="center"/>
    </xf>
    <xf numFmtId="0" fontId="96" fillId="26" borderId="13" xfId="0" applyFont="1" applyFill="1" applyBorder="1" applyAlignment="1" applyProtection="1">
      <alignment vertical="center" wrapText="1"/>
    </xf>
    <xf numFmtId="4" fontId="109" fillId="0" borderId="11" xfId="0" applyNumberFormat="1" applyFont="1" applyFill="1" applyBorder="1" applyAlignment="1">
      <alignment vertical="center" wrapText="1"/>
    </xf>
    <xf numFmtId="0" fontId="109" fillId="0" borderId="11" xfId="0" applyFont="1" applyFill="1" applyBorder="1" applyAlignment="1">
      <alignment horizontal="center" vertical="center" wrapText="1"/>
    </xf>
    <xf numFmtId="3" fontId="87" fillId="0" borderId="14" xfId="0" applyNumberFormat="1" applyFont="1" applyBorder="1"/>
    <xf numFmtId="0" fontId="145" fillId="26" borderId="0" xfId="0" applyFont="1" applyFill="1"/>
    <xf numFmtId="4" fontId="103" fillId="26" borderId="0" xfId="0" applyNumberFormat="1" applyFont="1" applyFill="1"/>
    <xf numFmtId="0" fontId="95" fillId="26" borderId="0" xfId="0" applyFont="1" applyFill="1" applyAlignment="1">
      <alignment horizontal="center" wrapText="1"/>
    </xf>
    <xf numFmtId="0" fontId="97" fillId="26" borderId="0" xfId="0" applyFont="1" applyFill="1" applyAlignment="1">
      <alignment horizontal="center" vertical="top"/>
    </xf>
    <xf numFmtId="190" fontId="46" fillId="0" borderId="11" xfId="0" applyNumberFormat="1" applyFont="1" applyFill="1" applyBorder="1" applyAlignment="1">
      <alignment horizontal="center" vertical="center" wrapText="1"/>
    </xf>
    <xf numFmtId="0" fontId="87" fillId="0" borderId="11" xfId="0" applyFont="1" applyFill="1" applyBorder="1" applyAlignment="1">
      <alignment horizontal="center" vertical="center" wrapText="1"/>
    </xf>
    <xf numFmtId="0" fontId="87" fillId="0" borderId="11" xfId="0" applyFont="1" applyFill="1" applyBorder="1" applyAlignment="1" applyProtection="1">
      <alignment horizontal="center" vertical="center" wrapText="1"/>
    </xf>
    <xf numFmtId="4" fontId="87" fillId="26"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80" fillId="0" borderId="11" xfId="0" applyFont="1" applyBorder="1" applyAlignment="1">
      <alignment horizontal="center" vertical="center" wrapText="1"/>
    </xf>
    <xf numFmtId="4" fontId="46"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wrapText="1"/>
    </xf>
    <xf numFmtId="1" fontId="146" fillId="0" borderId="14"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2" fillId="26" borderId="0" xfId="0" applyNumberFormat="1" applyFont="1" applyFill="1" applyBorder="1" applyAlignment="1">
      <alignment vertical="center"/>
    </xf>
    <xf numFmtId="4" fontId="7" fillId="26" borderId="0" xfId="0" applyNumberFormat="1" applyFont="1" applyFill="1"/>
    <xf numFmtId="4" fontId="148" fillId="26" borderId="0" xfId="0" applyNumberFormat="1" applyFont="1" applyFill="1" applyBorder="1" applyAlignment="1">
      <alignment horizontal="center" vertical="center" wrapText="1"/>
    </xf>
    <xf numFmtId="0" fontId="70" fillId="26" borderId="0" xfId="0" applyFont="1" applyFill="1" applyAlignment="1">
      <alignment horizontal="center"/>
    </xf>
    <xf numFmtId="0" fontId="29" fillId="0" borderId="0" xfId="0" applyFont="1" applyFill="1" applyBorder="1" applyAlignment="1">
      <alignment horizontal="center" vertical="center" wrapText="1"/>
    </xf>
    <xf numFmtId="4" fontId="132" fillId="26" borderId="11" xfId="0" applyNumberFormat="1" applyFont="1" applyFill="1" applyBorder="1" applyAlignment="1">
      <alignment vertical="top" wrapText="1"/>
    </xf>
    <xf numFmtId="190" fontId="88" fillId="0" borderId="11" xfId="0" applyNumberFormat="1" applyFont="1" applyBorder="1" applyAlignment="1">
      <alignment horizontal="center" vertical="center" wrapText="1"/>
    </xf>
    <xf numFmtId="1" fontId="146" fillId="0" borderId="14" xfId="0" applyNumberFormat="1" applyFont="1" applyBorder="1" applyAlignment="1">
      <alignment horizontal="center" vertical="center" wrapText="1"/>
    </xf>
    <xf numFmtId="0" fontId="149" fillId="26" borderId="0" xfId="0" applyFont="1" applyFill="1"/>
    <xf numFmtId="190" fontId="149" fillId="26" borderId="0" xfId="0" applyNumberFormat="1" applyFont="1" applyFill="1"/>
    <xf numFmtId="0" fontId="150" fillId="26" borderId="0" xfId="0" applyFont="1" applyFill="1"/>
    <xf numFmtId="0" fontId="151" fillId="26" borderId="0" xfId="0" applyFont="1" applyFill="1" applyAlignment="1">
      <alignment horizontal="center" wrapText="1"/>
    </xf>
    <xf numFmtId="0" fontId="150" fillId="26" borderId="0" xfId="0" applyFont="1" applyFill="1" applyBorder="1" applyAlignment="1">
      <alignment vertical="center"/>
    </xf>
    <xf numFmtId="0" fontId="150" fillId="26" borderId="0" xfId="0" applyFont="1" applyFill="1" applyBorder="1"/>
    <xf numFmtId="0" fontId="45" fillId="26" borderId="12" xfId="0" applyFont="1" applyFill="1" applyBorder="1" applyAlignment="1" applyProtection="1">
      <alignment horizontal="center"/>
    </xf>
    <xf numFmtId="190" fontId="45" fillId="26" borderId="12" xfId="0" applyNumberFormat="1" applyFont="1" applyFill="1" applyBorder="1" applyAlignment="1"/>
    <xf numFmtId="190" fontId="45" fillId="26" borderId="12" xfId="0" applyNumberFormat="1" applyFont="1" applyFill="1" applyBorder="1" applyAlignment="1">
      <alignment wrapText="1"/>
    </xf>
    <xf numFmtId="0" fontId="87" fillId="26" borderId="16" xfId="0" applyFont="1" applyFill="1" applyBorder="1" applyAlignment="1" applyProtection="1">
      <alignment horizontal="center"/>
    </xf>
    <xf numFmtId="0" fontId="87" fillId="26" borderId="16" xfId="0" applyFont="1" applyFill="1" applyBorder="1" applyAlignment="1" applyProtection="1">
      <alignment vertical="center" wrapText="1"/>
    </xf>
    <xf numFmtId="4" fontId="87" fillId="26" borderId="16" xfId="0" applyNumberFormat="1" applyFont="1" applyFill="1" applyBorder="1" applyAlignment="1">
      <alignment horizontal="right"/>
    </xf>
    <xf numFmtId="4" fontId="87" fillId="26" borderId="16" xfId="0" applyNumberFormat="1" applyFont="1" applyFill="1" applyBorder="1" applyAlignment="1">
      <alignment horizontal="right" wrapText="1"/>
    </xf>
    <xf numFmtId="0" fontId="99" fillId="26" borderId="13" xfId="0" applyFont="1" applyFill="1" applyBorder="1" applyAlignment="1" applyProtection="1">
      <alignment vertical="center" wrapText="1"/>
    </xf>
    <xf numFmtId="190" fontId="87" fillId="26" borderId="11" xfId="0" applyNumberFormat="1" applyFont="1" applyFill="1" applyBorder="1" applyAlignment="1">
      <alignment horizontal="center" wrapText="1"/>
    </xf>
    <xf numFmtId="190" fontId="87" fillId="26" borderId="11" xfId="0" applyNumberFormat="1" applyFont="1" applyFill="1" applyBorder="1" applyAlignment="1">
      <alignment horizontal="right" wrapText="1"/>
    </xf>
    <xf numFmtId="190" fontId="87" fillId="26" borderId="11" xfId="0" applyNumberFormat="1" applyFont="1" applyFill="1" applyBorder="1" applyAlignment="1">
      <alignment horizontal="center"/>
    </xf>
    <xf numFmtId="190" fontId="87" fillId="26" borderId="11" xfId="0" applyNumberFormat="1" applyFont="1" applyFill="1" applyBorder="1" applyAlignment="1">
      <alignment horizontal="right"/>
    </xf>
    <xf numFmtId="0" fontId="132" fillId="26" borderId="11" xfId="0" applyFont="1" applyFill="1" applyBorder="1" applyAlignment="1" applyProtection="1">
      <alignment vertical="center" wrapText="1"/>
    </xf>
    <xf numFmtId="4" fontId="6" fillId="26" borderId="0" xfId="0" applyNumberFormat="1" applyFont="1" applyFill="1" applyBorder="1" applyAlignment="1">
      <alignment vertical="center"/>
    </xf>
    <xf numFmtId="0" fontId="88" fillId="0" borderId="11" xfId="0" applyFont="1" applyFill="1" applyBorder="1" applyAlignment="1">
      <alignment horizontal="center" vertical="center" wrapText="1"/>
    </xf>
    <xf numFmtId="0" fontId="88" fillId="0" borderId="17" xfId="0" applyFont="1" applyFill="1" applyBorder="1" applyAlignment="1">
      <alignment horizontal="center" vertical="center" wrapText="1"/>
    </xf>
    <xf numFmtId="190" fontId="39" fillId="26" borderId="17" xfId="0" applyNumberFormat="1" applyFont="1" applyFill="1" applyBorder="1" applyAlignment="1">
      <alignment horizontal="center" vertical="center" wrapText="1"/>
    </xf>
    <xf numFmtId="0" fontId="153" fillId="26" borderId="0" xfId="0" applyFont="1" applyFill="1"/>
    <xf numFmtId="4" fontId="154" fillId="26" borderId="0" xfId="0" applyNumberFormat="1" applyFont="1" applyFill="1" applyBorder="1" applyAlignment="1">
      <alignment vertical="center"/>
    </xf>
    <xf numFmtId="4" fontId="155" fillId="26" borderId="0" xfId="0" applyNumberFormat="1" applyFont="1" applyFill="1" applyBorder="1" applyAlignment="1">
      <alignment horizontal="center" vertical="center" wrapText="1"/>
    </xf>
    <xf numFmtId="190" fontId="65" fillId="26" borderId="0" xfId="0" applyNumberFormat="1" applyFont="1" applyFill="1" applyBorder="1" applyAlignment="1">
      <alignment vertical="top" wrapText="1"/>
    </xf>
    <xf numFmtId="4" fontId="109" fillId="26" borderId="11" xfId="0" applyNumberFormat="1" applyFont="1" applyFill="1" applyBorder="1" applyAlignment="1">
      <alignment vertical="center" wrapText="1"/>
    </xf>
    <xf numFmtId="1" fontId="146" fillId="0" borderId="11" xfId="0" applyNumberFormat="1" applyFont="1" applyBorder="1" applyAlignment="1">
      <alignment horizontal="center" vertical="center" wrapText="1"/>
    </xf>
    <xf numFmtId="0" fontId="85" fillId="26" borderId="0" xfId="0" applyFont="1" applyFill="1" applyAlignment="1">
      <alignment horizontal="left" vertical="center" wrapText="1"/>
    </xf>
    <xf numFmtId="0" fontId="83" fillId="26" borderId="0" xfId="0" applyFont="1" applyFill="1" applyAlignment="1">
      <alignment horizontal="left" wrapText="1"/>
    </xf>
    <xf numFmtId="0" fontId="152" fillId="26" borderId="0" xfId="0" applyFont="1" applyFill="1" applyBorder="1" applyAlignment="1">
      <alignment horizontal="left"/>
    </xf>
    <xf numFmtId="0" fontId="152" fillId="26" borderId="0" xfId="0" applyFont="1" applyFill="1" applyAlignment="1">
      <alignment horizontal="center"/>
    </xf>
    <xf numFmtId="0" fontId="152" fillId="26" borderId="0" xfId="0" applyFont="1" applyFill="1" applyAlignment="1">
      <alignment horizontal="center" wrapText="1"/>
    </xf>
    <xf numFmtId="19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57" fillId="26" borderId="0" xfId="0" applyFont="1" applyFill="1" applyBorder="1"/>
    <xf numFmtId="0" fontId="9" fillId="26" borderId="17" xfId="0" applyFont="1" applyFill="1" applyBorder="1" applyAlignment="1">
      <alignment horizontal="center" vertical="center" wrapText="1"/>
    </xf>
    <xf numFmtId="0" fontId="9" fillId="26" borderId="16" xfId="0" applyFont="1" applyFill="1" applyBorder="1" applyAlignment="1">
      <alignment horizontal="center" vertical="center" wrapText="1"/>
    </xf>
    <xf numFmtId="0" fontId="44" fillId="26" borderId="0" xfId="0" applyFont="1" applyFill="1" applyAlignment="1"/>
    <xf numFmtId="49" fontId="9" fillId="26" borderId="16" xfId="0" applyNumberFormat="1" applyFont="1" applyFill="1" applyBorder="1" applyAlignment="1">
      <alignment horizontal="center" vertical="center" wrapText="1"/>
    </xf>
    <xf numFmtId="4" fontId="109" fillId="0" borderId="11" xfId="0" applyNumberFormat="1" applyFont="1" applyFill="1" applyBorder="1" applyAlignment="1">
      <alignment horizontal="right" vertical="center" wrapText="1"/>
    </xf>
    <xf numFmtId="4" fontId="4" fillId="26" borderId="0" xfId="0" applyNumberFormat="1" applyFont="1" applyFill="1" applyBorder="1" applyAlignment="1">
      <alignment vertical="center"/>
    </xf>
    <xf numFmtId="49" fontId="87" fillId="26" borderId="17" xfId="0" applyNumberFormat="1" applyFont="1" applyFill="1" applyBorder="1" applyAlignment="1">
      <alignment horizontal="center" vertical="center"/>
    </xf>
    <xf numFmtId="49" fontId="88" fillId="26" borderId="17" xfId="0" applyNumberFormat="1" applyFont="1" applyFill="1" applyBorder="1" applyAlignment="1">
      <alignment horizontal="center" vertical="center" wrapText="1"/>
    </xf>
    <xf numFmtId="4" fontId="9" fillId="26" borderId="17" xfId="0" applyNumberFormat="1" applyFont="1" applyFill="1" applyBorder="1" applyAlignment="1">
      <alignment horizontal="center" vertical="center" wrapText="1"/>
    </xf>
    <xf numFmtId="4" fontId="9" fillId="26" borderId="17" xfId="0" applyNumberFormat="1" applyFont="1" applyFill="1" applyBorder="1" applyAlignment="1">
      <alignment horizontal="right" vertical="center" wrapText="1"/>
    </xf>
    <xf numFmtId="4" fontId="109" fillId="26" borderId="17" xfId="0" applyNumberFormat="1" applyFont="1" applyFill="1" applyBorder="1" applyAlignment="1">
      <alignment horizontal="center" vertical="center" wrapText="1"/>
    </xf>
    <xf numFmtId="4" fontId="65" fillId="26" borderId="0" xfId="0" applyNumberFormat="1" applyFont="1" applyFill="1" applyBorder="1" applyAlignment="1">
      <alignment vertical="center"/>
    </xf>
    <xf numFmtId="4" fontId="109" fillId="26" borderId="11"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9" fillId="26" borderId="16" xfId="0" applyNumberFormat="1" applyFont="1" applyFill="1" applyBorder="1" applyAlignment="1">
      <alignment horizontal="right" vertical="center" wrapText="1"/>
    </xf>
    <xf numFmtId="4" fontId="109" fillId="26" borderId="16" xfId="0" applyNumberFormat="1" applyFont="1" applyFill="1" applyBorder="1" applyAlignment="1">
      <alignment horizontal="center" vertical="center" wrapText="1"/>
    </xf>
    <xf numFmtId="49" fontId="87" fillId="0" borderId="17" xfId="0" applyNumberFormat="1" applyFont="1" applyBorder="1" applyAlignment="1">
      <alignment horizontal="center" vertical="center"/>
    </xf>
    <xf numFmtId="190" fontId="9" fillId="0" borderId="11" xfId="0" applyNumberFormat="1" applyFont="1" applyBorder="1" applyAlignment="1">
      <alignment horizontal="center" vertical="center" wrapText="1"/>
    </xf>
    <xf numFmtId="49" fontId="87" fillId="26" borderId="16" xfId="0" applyNumberFormat="1" applyFont="1" applyFill="1" applyBorder="1" applyAlignment="1">
      <alignment horizontal="center" vertical="center" wrapText="1"/>
    </xf>
    <xf numFmtId="190" fontId="39" fillId="26" borderId="16" xfId="0" applyNumberFormat="1" applyFont="1" applyFill="1" applyBorder="1" applyAlignment="1">
      <alignment horizontal="center" vertical="center" wrapText="1"/>
    </xf>
    <xf numFmtId="0" fontId="88" fillId="26" borderId="17" xfId="0" applyFont="1" applyFill="1" applyBorder="1" applyAlignment="1">
      <alignment horizontal="center" vertical="center" wrapText="1"/>
    </xf>
    <xf numFmtId="49" fontId="9" fillId="26" borderId="17" xfId="0" applyNumberFormat="1" applyFont="1" applyFill="1" applyBorder="1" applyAlignment="1">
      <alignment horizontal="center" vertical="top" wrapText="1"/>
    </xf>
    <xf numFmtId="190" fontId="3" fillId="26" borderId="17" xfId="0" applyNumberFormat="1" applyFont="1" applyFill="1" applyBorder="1" applyAlignment="1">
      <alignment horizontal="center" vertical="center" wrapText="1"/>
    </xf>
    <xf numFmtId="4" fontId="4" fillId="26" borderId="17" xfId="0" applyNumberFormat="1" applyFont="1" applyFill="1" applyBorder="1" applyAlignment="1">
      <alignment vertical="top" wrapText="1"/>
    </xf>
    <xf numFmtId="0" fontId="110" fillId="26" borderId="11" xfId="0" applyFont="1" applyFill="1" applyBorder="1" applyAlignment="1">
      <alignment horizontal="center" vertical="center" wrapText="1"/>
    </xf>
    <xf numFmtId="49" fontId="9" fillId="26" borderId="16" xfId="0" applyNumberFormat="1" applyFont="1" applyFill="1" applyBorder="1" applyAlignment="1">
      <alignment horizontal="center" vertical="top" wrapText="1"/>
    </xf>
    <xf numFmtId="190" fontId="3" fillId="26" borderId="16" xfId="0" applyNumberFormat="1" applyFont="1" applyFill="1" applyBorder="1" applyAlignment="1">
      <alignment horizontal="center" vertical="center" wrapText="1"/>
    </xf>
    <xf numFmtId="4" fontId="4" fillId="26" borderId="16" xfId="0" applyNumberFormat="1" applyFont="1" applyFill="1" applyBorder="1" applyAlignment="1">
      <alignment vertical="top" wrapText="1"/>
    </xf>
    <xf numFmtId="49" fontId="9" fillId="26" borderId="17" xfId="0" applyNumberFormat="1" applyFont="1" applyFill="1" applyBorder="1" applyAlignment="1">
      <alignment horizontal="center" vertical="center" wrapText="1"/>
    </xf>
    <xf numFmtId="49" fontId="87" fillId="26" borderId="17" xfId="0" applyNumberFormat="1" applyFont="1" applyFill="1" applyBorder="1" applyAlignment="1">
      <alignment horizontal="center" vertical="center" wrapText="1"/>
    </xf>
    <xf numFmtId="190" fontId="87" fillId="26" borderId="17" xfId="0" applyNumberFormat="1" applyFont="1" applyFill="1" applyBorder="1" applyAlignment="1">
      <alignment horizontal="center" vertical="center" wrapText="1"/>
    </xf>
    <xf numFmtId="4" fontId="87" fillId="26" borderId="17" xfId="0" applyNumberFormat="1" applyFont="1" applyFill="1" applyBorder="1" applyAlignment="1">
      <alignment horizontal="right" vertical="center" wrapText="1"/>
    </xf>
    <xf numFmtId="4" fontId="10" fillId="26" borderId="11" xfId="0" applyNumberFormat="1" applyFont="1" applyFill="1" applyBorder="1" applyAlignment="1">
      <alignment horizontal="center" vertical="center" wrapText="1"/>
    </xf>
    <xf numFmtId="4" fontId="158" fillId="26" borderId="11" xfId="0" applyNumberFormat="1" applyFont="1" applyFill="1" applyBorder="1" applyAlignment="1">
      <alignment horizontal="center" vertical="center" wrapText="1"/>
    </xf>
    <xf numFmtId="4" fontId="57" fillId="26" borderId="11" xfId="0" applyNumberFormat="1" applyFont="1" applyFill="1" applyBorder="1" applyAlignment="1">
      <alignment horizontal="center" vertical="center" wrapText="1"/>
    </xf>
    <xf numFmtId="4" fontId="110" fillId="26" borderId="11" xfId="0" applyNumberFormat="1" applyFont="1" applyFill="1" applyBorder="1" applyAlignment="1">
      <alignment horizontal="center" vertical="center" wrapText="1"/>
    </xf>
    <xf numFmtId="190" fontId="137" fillId="26" borderId="16" xfId="0" applyNumberFormat="1" applyFont="1" applyFill="1" applyBorder="1" applyAlignment="1">
      <alignment horizontal="center" vertical="center" wrapText="1"/>
    </xf>
    <xf numFmtId="4" fontId="110" fillId="26" borderId="16" xfId="0" applyNumberFormat="1" applyFont="1" applyFill="1" applyBorder="1" applyAlignment="1">
      <alignment horizontal="center" vertical="center" wrapText="1"/>
    </xf>
    <xf numFmtId="4" fontId="159" fillId="26" borderId="11" xfId="0" applyNumberFormat="1" applyFont="1" applyFill="1" applyBorder="1" applyAlignment="1">
      <alignment horizontal="center" vertical="center" wrapText="1"/>
    </xf>
    <xf numFmtId="190" fontId="37" fillId="26" borderId="17" xfId="0" applyNumberFormat="1" applyFont="1" applyFill="1" applyBorder="1" applyAlignment="1">
      <alignment horizontal="center" vertical="center" wrapText="1"/>
    </xf>
    <xf numFmtId="4" fontId="159" fillId="26" borderId="17" xfId="0" applyNumberFormat="1" applyFont="1" applyFill="1" applyBorder="1" applyAlignment="1">
      <alignment horizontal="center" vertical="center" wrapText="1"/>
    </xf>
    <xf numFmtId="4" fontId="9" fillId="26" borderId="12" xfId="0" applyNumberFormat="1" applyFont="1" applyFill="1" applyBorder="1" applyAlignment="1">
      <alignment horizontal="center" vertical="center" wrapText="1"/>
    </xf>
    <xf numFmtId="190" fontId="87" fillId="0" borderId="11" xfId="0" applyNumberFormat="1" applyFont="1" applyFill="1" applyBorder="1" applyAlignment="1">
      <alignment horizontal="center" vertical="center" wrapText="1"/>
    </xf>
    <xf numFmtId="49" fontId="87" fillId="26" borderId="16" xfId="0" applyNumberFormat="1" applyFont="1" applyFill="1" applyBorder="1" applyAlignment="1">
      <alignment horizontal="center" vertical="center"/>
    </xf>
    <xf numFmtId="49" fontId="88" fillId="26" borderId="16" xfId="0" applyNumberFormat="1" applyFont="1" applyFill="1" applyBorder="1" applyAlignment="1">
      <alignment horizontal="center" vertical="center" wrapText="1"/>
    </xf>
    <xf numFmtId="0" fontId="76" fillId="26" borderId="16" xfId="0" applyFont="1" applyFill="1" applyBorder="1" applyAlignment="1">
      <alignment horizontal="center" vertical="center" wrapText="1"/>
    </xf>
    <xf numFmtId="4" fontId="87" fillId="26" borderId="16" xfId="0" applyNumberFormat="1" applyFont="1" applyFill="1" applyBorder="1" applyAlignment="1">
      <alignment horizontal="right" vertical="center" wrapText="1"/>
    </xf>
    <xf numFmtId="190" fontId="87" fillId="26" borderId="16" xfId="0" applyNumberFormat="1" applyFont="1" applyFill="1" applyBorder="1" applyAlignment="1">
      <alignment horizontal="center" vertical="center" wrapText="1"/>
    </xf>
    <xf numFmtId="4" fontId="110" fillId="26" borderId="16" xfId="0" applyNumberFormat="1" applyFont="1" applyFill="1" applyBorder="1" applyAlignment="1">
      <alignment horizontal="right" vertical="center" wrapText="1"/>
    </xf>
    <xf numFmtId="4" fontId="150" fillId="26" borderId="0" xfId="0" applyNumberFormat="1" applyFont="1" applyFill="1" applyBorder="1" applyAlignment="1">
      <alignment vertical="center"/>
    </xf>
    <xf numFmtId="49" fontId="39" fillId="26" borderId="17" xfId="0" applyNumberFormat="1" applyFont="1" applyFill="1" applyBorder="1" applyAlignment="1">
      <alignment horizontal="center" vertical="center"/>
    </xf>
    <xf numFmtId="49" fontId="76" fillId="26" borderId="17" xfId="0" applyNumberFormat="1" applyFont="1" applyFill="1" applyBorder="1" applyAlignment="1">
      <alignment horizontal="center" vertical="center" wrapText="1"/>
    </xf>
    <xf numFmtId="0" fontId="76" fillId="26" borderId="17" xfId="0" applyFont="1" applyFill="1" applyBorder="1" applyAlignment="1">
      <alignment horizontal="center" vertical="center" wrapText="1"/>
    </xf>
    <xf numFmtId="4" fontId="71" fillId="26" borderId="17" xfId="0" applyNumberFormat="1" applyFont="1" applyFill="1" applyBorder="1" applyAlignment="1">
      <alignment horizontal="center" vertical="center" wrapText="1"/>
    </xf>
    <xf numFmtId="4" fontId="39" fillId="26" borderId="17" xfId="0" applyNumberFormat="1" applyFont="1" applyFill="1" applyBorder="1" applyAlignment="1">
      <alignment horizontal="right" vertical="center" wrapText="1"/>
    </xf>
    <xf numFmtId="4" fontId="87" fillId="26" borderId="16" xfId="0" applyNumberFormat="1" applyFont="1" applyFill="1" applyBorder="1" applyAlignment="1">
      <alignment horizontal="center" vertical="center" wrapText="1"/>
    </xf>
    <xf numFmtId="4" fontId="87" fillId="26" borderId="12" xfId="0" applyNumberFormat="1" applyFont="1" applyFill="1" applyBorder="1" applyAlignment="1">
      <alignment horizontal="center" vertical="center" wrapText="1"/>
    </xf>
    <xf numFmtId="49" fontId="39" fillId="26" borderId="16" xfId="0" applyNumberFormat="1" applyFont="1" applyFill="1" applyBorder="1" applyAlignment="1">
      <alignment horizontal="center" vertical="center" wrapText="1"/>
    </xf>
    <xf numFmtId="4" fontId="37" fillId="26" borderId="16" xfId="0" applyNumberFormat="1" applyFont="1" applyFill="1" applyBorder="1" applyAlignment="1">
      <alignment horizontal="right" vertical="center" wrapText="1"/>
    </xf>
    <xf numFmtId="49" fontId="4" fillId="26" borderId="17" xfId="0" applyNumberFormat="1" applyFont="1" applyFill="1" applyBorder="1" applyAlignment="1">
      <alignment horizontal="center" vertical="top" wrapText="1"/>
    </xf>
    <xf numFmtId="190" fontId="4" fillId="26" borderId="17" xfId="0" applyNumberFormat="1" applyFont="1" applyFill="1" applyBorder="1" applyAlignment="1">
      <alignment horizontal="center" vertical="center" wrapText="1"/>
    </xf>
    <xf numFmtId="49" fontId="73" fillId="26" borderId="16" xfId="0" applyNumberFormat="1" applyFont="1" applyFill="1" applyBorder="1" applyAlignment="1">
      <alignment horizontal="center" vertical="top" wrapText="1"/>
    </xf>
    <xf numFmtId="190" fontId="73" fillId="26" borderId="16" xfId="0" applyNumberFormat="1" applyFont="1" applyFill="1" applyBorder="1" applyAlignment="1">
      <alignment horizontal="center" vertical="center" wrapText="1"/>
    </xf>
    <xf numFmtId="4" fontId="73" fillId="26" borderId="16" xfId="0" applyNumberFormat="1" applyFont="1" applyFill="1" applyBorder="1" applyAlignment="1">
      <alignment vertical="top" wrapText="1"/>
    </xf>
    <xf numFmtId="49" fontId="39" fillId="26" borderId="17" xfId="0" applyNumberFormat="1" applyFont="1" applyFill="1" applyBorder="1" applyAlignment="1">
      <alignment horizontal="center" vertical="top" wrapText="1"/>
    </xf>
    <xf numFmtId="4" fontId="39" fillId="26" borderId="17" xfId="0" applyNumberFormat="1" applyFont="1" applyFill="1" applyBorder="1" applyAlignment="1">
      <alignment vertical="top" wrapText="1"/>
    </xf>
    <xf numFmtId="4" fontId="39" fillId="26" borderId="16" xfId="0" applyNumberFormat="1" applyFont="1" applyFill="1" applyBorder="1" applyAlignment="1">
      <alignment horizontal="right" vertical="center" wrapText="1"/>
    </xf>
    <xf numFmtId="0" fontId="88" fillId="26" borderId="16" xfId="0" applyFont="1" applyFill="1" applyBorder="1" applyAlignment="1">
      <alignment horizontal="center" vertical="center" wrapText="1"/>
    </xf>
    <xf numFmtId="4" fontId="110" fillId="26" borderId="17" xfId="0" applyNumberFormat="1" applyFont="1" applyFill="1" applyBorder="1" applyAlignment="1">
      <alignment horizontal="right" vertical="center" wrapText="1"/>
    </xf>
    <xf numFmtId="0" fontId="87" fillId="0" borderId="17" xfId="0" applyFont="1" applyFill="1" applyBorder="1" applyAlignment="1" applyProtection="1">
      <alignment horizontal="center" vertical="center" wrapText="1"/>
    </xf>
    <xf numFmtId="4" fontId="160" fillId="26" borderId="17" xfId="0" applyNumberFormat="1" applyFont="1" applyFill="1" applyBorder="1" applyAlignment="1">
      <alignment horizontal="center" vertical="center" wrapText="1"/>
    </xf>
    <xf numFmtId="4" fontId="160" fillId="26" borderId="17" xfId="0" applyNumberFormat="1" applyFont="1" applyFill="1" applyBorder="1" applyAlignment="1">
      <alignment vertical="top" wrapText="1"/>
    </xf>
    <xf numFmtId="4" fontId="161" fillId="26" borderId="17" xfId="0" applyNumberFormat="1" applyFont="1" applyFill="1" applyBorder="1" applyAlignment="1">
      <alignment horizontal="center" vertical="center" wrapText="1"/>
    </xf>
    <xf numFmtId="4" fontId="160" fillId="26" borderId="16" xfId="0" applyNumberFormat="1" applyFont="1" applyFill="1" applyBorder="1" applyAlignment="1">
      <alignment horizontal="center" vertical="center" wrapText="1"/>
    </xf>
    <xf numFmtId="4" fontId="160" fillId="26" borderId="11" xfId="0" applyNumberFormat="1" applyFont="1" applyFill="1" applyBorder="1" applyAlignment="1">
      <alignment vertical="center" wrapText="1"/>
    </xf>
    <xf numFmtId="4" fontId="161" fillId="26" borderId="11" xfId="0" applyNumberFormat="1" applyFont="1" applyFill="1" applyBorder="1" applyAlignment="1">
      <alignment horizontal="center" vertical="center" wrapText="1"/>
    </xf>
    <xf numFmtId="0" fontId="0" fillId="0" borderId="12" xfId="0" applyBorder="1"/>
    <xf numFmtId="49" fontId="9" fillId="0" borderId="11" xfId="0" applyNumberFormat="1" applyFont="1" applyFill="1" applyBorder="1" applyAlignment="1">
      <alignment horizontal="center" vertical="center" wrapText="1"/>
    </xf>
    <xf numFmtId="0" fontId="0" fillId="0" borderId="17" xfId="0" applyBorder="1"/>
    <xf numFmtId="4" fontId="132" fillId="26" borderId="11" xfId="0" applyNumberFormat="1" applyFont="1" applyFill="1" applyBorder="1" applyAlignment="1">
      <alignment vertical="center" wrapText="1"/>
    </xf>
    <xf numFmtId="4" fontId="160" fillId="26" borderId="11" xfId="0" applyNumberFormat="1" applyFont="1" applyFill="1" applyBorder="1" applyAlignment="1">
      <alignment horizontal="center" vertical="center" wrapText="1"/>
    </xf>
    <xf numFmtId="4" fontId="39" fillId="26" borderId="16" xfId="0" applyNumberFormat="1" applyFont="1" applyFill="1" applyBorder="1" applyAlignment="1">
      <alignment horizontal="center" vertical="center" wrapText="1"/>
    </xf>
    <xf numFmtId="4" fontId="162" fillId="26" borderId="0" xfId="0" applyNumberFormat="1" applyFont="1" applyFill="1" applyBorder="1" applyAlignment="1">
      <alignment vertical="center"/>
    </xf>
    <xf numFmtId="0" fontId="39" fillId="26" borderId="17" xfId="0" applyFont="1" applyFill="1" applyBorder="1" applyAlignment="1" applyProtection="1">
      <alignment horizontal="center" vertical="center" wrapText="1"/>
    </xf>
    <xf numFmtId="4" fontId="37" fillId="26" borderId="17" xfId="0" applyNumberFormat="1" applyFont="1" applyFill="1" applyBorder="1" applyAlignment="1">
      <alignment horizontal="right" vertical="center" wrapText="1"/>
    </xf>
    <xf numFmtId="49" fontId="8" fillId="26" borderId="17" xfId="0" applyNumberFormat="1" applyFont="1" applyFill="1" applyBorder="1" applyAlignment="1">
      <alignment horizontal="center" vertical="top" wrapText="1"/>
    </xf>
    <xf numFmtId="190" fontId="89" fillId="26" borderId="17" xfId="0" applyNumberFormat="1" applyFont="1" applyFill="1" applyBorder="1" applyAlignment="1">
      <alignment horizontal="center" vertical="center" wrapText="1"/>
    </xf>
    <xf numFmtId="4" fontId="89" fillId="26" borderId="17" xfId="0" applyNumberFormat="1" applyFont="1" applyFill="1" applyBorder="1" applyAlignment="1">
      <alignment horizontal="right" vertical="center" wrapText="1"/>
    </xf>
    <xf numFmtId="4" fontId="163" fillId="26" borderId="16" xfId="0" applyNumberFormat="1" applyFont="1" applyFill="1" applyBorder="1" applyAlignment="1">
      <alignment horizontal="center" vertical="center" wrapText="1"/>
    </xf>
    <xf numFmtId="4" fontId="161" fillId="26" borderId="11" xfId="0" applyNumberFormat="1" applyFont="1" applyFill="1" applyBorder="1" applyAlignment="1">
      <alignment horizontal="right" vertical="center" wrapText="1"/>
    </xf>
    <xf numFmtId="4" fontId="163" fillId="26" borderId="17" xfId="0" applyNumberFormat="1" applyFont="1" applyFill="1" applyBorder="1" applyAlignment="1">
      <alignment horizontal="center" vertical="center" wrapText="1"/>
    </xf>
    <xf numFmtId="4" fontId="132" fillId="26" borderId="11" xfId="0" applyNumberFormat="1" applyFont="1" applyFill="1" applyBorder="1" applyAlignment="1">
      <alignment horizontal="right" vertical="center" wrapText="1"/>
    </xf>
    <xf numFmtId="4" fontId="160" fillId="26" borderId="12" xfId="0" applyNumberFormat="1" applyFont="1" applyFill="1" applyBorder="1" applyAlignment="1">
      <alignment horizontal="center" vertical="center" wrapText="1"/>
    </xf>
    <xf numFmtId="0" fontId="87" fillId="0" borderId="18" xfId="0" applyFont="1" applyBorder="1" applyAlignment="1">
      <alignment horizontal="center" vertical="center" wrapText="1"/>
    </xf>
    <xf numFmtId="190" fontId="9" fillId="26" borderId="18" xfId="0" applyNumberFormat="1" applyFont="1" applyFill="1" applyBorder="1" applyAlignment="1">
      <alignment horizontal="center" vertical="center" wrapText="1"/>
    </xf>
    <xf numFmtId="4" fontId="163" fillId="26" borderId="11" xfId="0" applyNumberFormat="1" applyFont="1" applyFill="1" applyBorder="1" applyAlignment="1">
      <alignment horizontal="center" vertical="center" wrapText="1"/>
    </xf>
    <xf numFmtId="4" fontId="132" fillId="26" borderId="16" xfId="0" applyNumberFormat="1" applyFont="1" applyFill="1" applyBorder="1" applyAlignment="1">
      <alignment horizontal="right" vertical="center" wrapText="1"/>
    </xf>
    <xf numFmtId="4" fontId="161" fillId="26" borderId="16" xfId="0" applyNumberFormat="1" applyFont="1" applyFill="1" applyBorder="1" applyAlignment="1">
      <alignment horizontal="center" vertical="center" wrapText="1"/>
    </xf>
    <xf numFmtId="4" fontId="110" fillId="26" borderId="17" xfId="0" applyNumberFormat="1" applyFont="1" applyFill="1" applyBorder="1" applyAlignment="1">
      <alignment horizontal="center" vertical="center" wrapText="1"/>
    </xf>
    <xf numFmtId="4" fontId="132" fillId="26" borderId="17" xfId="0" applyNumberFormat="1" applyFont="1" applyFill="1" applyBorder="1" applyAlignment="1">
      <alignment horizontal="right" vertical="center" wrapText="1"/>
    </xf>
    <xf numFmtId="4" fontId="109" fillId="26" borderId="17" xfId="0" applyNumberFormat="1" applyFont="1" applyFill="1" applyBorder="1" applyAlignment="1">
      <alignment horizontal="right" vertical="center" wrapText="1"/>
    </xf>
    <xf numFmtId="4" fontId="39" fillId="26" borderId="16" xfId="0" applyNumberFormat="1" applyFont="1" applyFill="1" applyBorder="1" applyAlignment="1">
      <alignment vertical="center" wrapText="1"/>
    </xf>
    <xf numFmtId="49" fontId="39" fillId="26" borderId="17" xfId="0" applyNumberFormat="1" applyFont="1" applyFill="1" applyBorder="1" applyAlignment="1">
      <alignment horizontal="center" vertical="center" wrapText="1"/>
    </xf>
    <xf numFmtId="49" fontId="37" fillId="26" borderId="16" xfId="0" applyNumberFormat="1" applyFont="1" applyFill="1" applyBorder="1" applyAlignment="1">
      <alignment horizontal="center" vertical="center" wrapText="1"/>
    </xf>
    <xf numFmtId="190" fontId="37" fillId="26" borderId="16" xfId="0" applyNumberFormat="1" applyFont="1" applyFill="1" applyBorder="1" applyAlignment="1">
      <alignment horizontal="center" vertical="center" wrapText="1"/>
    </xf>
    <xf numFmtId="189" fontId="110" fillId="26" borderId="16" xfId="557" applyFont="1" applyFill="1" applyBorder="1" applyAlignment="1">
      <alignment horizontal="right" vertical="center" wrapText="1"/>
    </xf>
    <xf numFmtId="4" fontId="29" fillId="26" borderId="17" xfId="0" applyNumberFormat="1" applyFont="1" applyFill="1" applyBorder="1" applyAlignment="1">
      <alignment horizontal="right" vertical="center" wrapText="1"/>
    </xf>
    <xf numFmtId="49" fontId="12" fillId="26" borderId="17" xfId="0" applyNumberFormat="1" applyFont="1" applyFill="1" applyBorder="1" applyAlignment="1">
      <alignment horizontal="center" vertical="center" wrapText="1"/>
    </xf>
    <xf numFmtId="4" fontId="39" fillId="26" borderId="17" xfId="0" applyNumberFormat="1" applyFont="1" applyFill="1" applyBorder="1" applyAlignment="1">
      <alignment vertical="center" wrapText="1"/>
    </xf>
    <xf numFmtId="4" fontId="38" fillId="26" borderId="16" xfId="0" applyNumberFormat="1" applyFont="1" applyFill="1" applyBorder="1" applyAlignment="1">
      <alignment horizontal="right" vertical="center" wrapText="1"/>
    </xf>
    <xf numFmtId="0" fontId="76" fillId="0" borderId="16" xfId="0" applyFont="1" applyBorder="1" applyAlignment="1">
      <alignment horizontal="center" vertical="center" wrapText="1"/>
    </xf>
    <xf numFmtId="49" fontId="87" fillId="26" borderId="12" xfId="0" applyNumberFormat="1" applyFont="1" applyFill="1" applyBorder="1" applyAlignment="1">
      <alignment horizontal="center" vertical="center" wrapText="1"/>
    </xf>
    <xf numFmtId="190" fontId="87" fillId="26" borderId="12" xfId="0" applyNumberFormat="1" applyFont="1" applyFill="1" applyBorder="1" applyAlignment="1">
      <alignment horizontal="center" vertical="center" wrapText="1"/>
    </xf>
    <xf numFmtId="4" fontId="87" fillId="26" borderId="12" xfId="0" applyNumberFormat="1" applyFont="1" applyFill="1" applyBorder="1" applyAlignment="1">
      <alignment horizontal="right" vertical="center" wrapText="1"/>
    </xf>
    <xf numFmtId="49" fontId="37" fillId="26" borderId="17" xfId="0" applyNumberFormat="1" applyFont="1" applyFill="1" applyBorder="1" applyAlignment="1">
      <alignment horizontal="center" vertical="center" wrapText="1"/>
    </xf>
    <xf numFmtId="4" fontId="37" fillId="26" borderId="17" xfId="0" applyNumberFormat="1" applyFont="1" applyFill="1" applyBorder="1" applyAlignment="1">
      <alignment vertical="center" wrapText="1"/>
    </xf>
    <xf numFmtId="49" fontId="76" fillId="26" borderId="16" xfId="0" applyNumberFormat="1" applyFont="1" applyFill="1" applyBorder="1" applyAlignment="1">
      <alignment horizontal="center" vertical="center" wrapText="1"/>
    </xf>
    <xf numFmtId="4" fontId="37" fillId="26" borderId="16" xfId="0" applyNumberFormat="1" applyFont="1" applyFill="1" applyBorder="1" applyAlignment="1">
      <alignment vertical="center" wrapText="1"/>
    </xf>
    <xf numFmtId="0" fontId="88" fillId="0" borderId="16" xfId="0" applyFont="1" applyBorder="1" applyAlignment="1">
      <alignment horizontal="center" vertical="center" wrapText="1"/>
    </xf>
    <xf numFmtId="4" fontId="109" fillId="26" borderId="16" xfId="0" applyNumberFormat="1" applyFont="1" applyFill="1" applyBorder="1" applyAlignment="1">
      <alignment horizontal="right" vertical="center" wrapText="1"/>
    </xf>
    <xf numFmtId="49" fontId="9" fillId="26" borderId="12" xfId="0" applyNumberFormat="1" applyFont="1" applyFill="1" applyBorder="1" applyAlignment="1">
      <alignment horizontal="center" vertical="center" wrapText="1"/>
    </xf>
    <xf numFmtId="4" fontId="110" fillId="26" borderId="12" xfId="0" applyNumberFormat="1" applyFont="1" applyFill="1" applyBorder="1" applyAlignment="1">
      <alignment horizontal="right" vertical="center" wrapText="1"/>
    </xf>
    <xf numFmtId="0" fontId="36" fillId="0" borderId="17" xfId="0" applyFont="1" applyBorder="1" applyAlignment="1">
      <alignment horizontal="center" vertical="center" wrapText="1"/>
    </xf>
    <xf numFmtId="4" fontId="4" fillId="26" borderId="17" xfId="0" applyNumberFormat="1" applyFont="1" applyFill="1" applyBorder="1" applyAlignment="1">
      <alignment horizontal="right" vertical="center" wrapText="1"/>
    </xf>
    <xf numFmtId="0" fontId="36" fillId="0" borderId="16" xfId="0" applyFont="1" applyBorder="1" applyAlignment="1">
      <alignment horizontal="center" vertical="center" wrapText="1"/>
    </xf>
    <xf numFmtId="4" fontId="4" fillId="26" borderId="16" xfId="0" applyNumberFormat="1" applyFont="1" applyFill="1" applyBorder="1" applyAlignment="1">
      <alignment horizontal="right" vertical="center" wrapText="1"/>
    </xf>
    <xf numFmtId="0" fontId="87" fillId="26" borderId="17" xfId="0" applyFont="1" applyFill="1" applyBorder="1" applyAlignment="1">
      <alignment horizontal="center" vertical="center" wrapText="1"/>
    </xf>
    <xf numFmtId="0" fontId="36" fillId="26" borderId="16" xfId="0" applyFont="1" applyFill="1" applyBorder="1" applyAlignment="1">
      <alignment horizontal="center" vertical="center" wrapText="1"/>
    </xf>
    <xf numFmtId="0" fontId="8" fillId="26" borderId="12" xfId="0" applyFont="1" applyFill="1" applyBorder="1" applyAlignment="1">
      <alignment horizontal="center" vertical="center" wrapText="1"/>
    </xf>
    <xf numFmtId="4" fontId="110" fillId="26" borderId="12" xfId="0" applyNumberFormat="1" applyFont="1" applyFill="1" applyBorder="1" applyAlignment="1">
      <alignment horizontal="center" vertical="center" wrapText="1"/>
    </xf>
    <xf numFmtId="4" fontId="39" fillId="26" borderId="12" xfId="0" applyNumberFormat="1" applyFont="1" applyFill="1" applyBorder="1" applyAlignment="1">
      <alignment horizontal="right" vertical="center" wrapText="1"/>
    </xf>
    <xf numFmtId="4" fontId="109" fillId="26" borderId="12" xfId="0" applyNumberFormat="1" applyFont="1" applyFill="1" applyBorder="1" applyAlignment="1">
      <alignment horizontal="center" vertical="center" wrapText="1"/>
    </xf>
    <xf numFmtId="0" fontId="36" fillId="26" borderId="17" xfId="0" applyFont="1" applyFill="1" applyBorder="1" applyAlignment="1">
      <alignment horizontal="center" vertical="center" wrapText="1"/>
    </xf>
    <xf numFmtId="49" fontId="73" fillId="26" borderId="16" xfId="0" applyNumberFormat="1" applyFont="1" applyFill="1" applyBorder="1" applyAlignment="1">
      <alignment horizontal="center" vertical="center" wrapText="1"/>
    </xf>
    <xf numFmtId="49" fontId="39" fillId="26" borderId="12" xfId="0" applyNumberFormat="1" applyFont="1" applyFill="1" applyBorder="1" applyAlignment="1">
      <alignment horizontal="center" vertical="center" wrapText="1"/>
    </xf>
    <xf numFmtId="49" fontId="73" fillId="26" borderId="12" xfId="0" applyNumberFormat="1" applyFont="1" applyFill="1" applyBorder="1" applyAlignment="1">
      <alignment horizontal="center" vertical="center" wrapText="1"/>
    </xf>
    <xf numFmtId="0" fontId="76" fillId="26" borderId="12" xfId="0" applyFont="1" applyFill="1" applyBorder="1" applyAlignment="1">
      <alignment horizontal="center" vertical="center" wrapText="1"/>
    </xf>
    <xf numFmtId="4" fontId="9" fillId="26" borderId="12" xfId="0" applyNumberFormat="1" applyFont="1" applyFill="1" applyBorder="1" applyAlignment="1">
      <alignment vertical="center" wrapText="1"/>
    </xf>
    <xf numFmtId="4" fontId="9" fillId="26" borderId="17" xfId="0" applyNumberFormat="1" applyFont="1" applyFill="1" applyBorder="1" applyAlignment="1">
      <alignment vertical="center" wrapText="1"/>
    </xf>
    <xf numFmtId="4" fontId="73" fillId="26" borderId="17" xfId="0" applyNumberFormat="1" applyFont="1" applyFill="1" applyBorder="1" applyAlignment="1">
      <alignment vertical="top" wrapText="1"/>
    </xf>
    <xf numFmtId="0" fontId="87" fillId="26" borderId="16" xfId="0" applyFont="1" applyFill="1" applyBorder="1" applyAlignment="1">
      <alignment horizontal="center" vertical="center" wrapText="1"/>
    </xf>
    <xf numFmtId="4" fontId="9" fillId="26" borderId="16" xfId="0" applyNumberFormat="1" applyFont="1" applyFill="1" applyBorder="1" applyAlignment="1">
      <alignment vertical="center" wrapText="1"/>
    </xf>
    <xf numFmtId="49" fontId="9" fillId="26" borderId="12" xfId="0" applyNumberFormat="1" applyFont="1" applyFill="1" applyBorder="1" applyAlignment="1">
      <alignment horizontal="center" vertical="top" wrapText="1"/>
    </xf>
    <xf numFmtId="190" fontId="39" fillId="26" borderId="12" xfId="0" applyNumberFormat="1" applyFont="1" applyFill="1" applyBorder="1" applyAlignment="1">
      <alignment horizontal="center" vertical="center" wrapText="1"/>
    </xf>
    <xf numFmtId="0" fontId="87" fillId="0" borderId="11" xfId="0" applyFont="1" applyBorder="1" applyAlignment="1">
      <alignment horizontal="center" vertical="center" wrapText="1"/>
    </xf>
    <xf numFmtId="0" fontId="75" fillId="0" borderId="17" xfId="0" applyFont="1" applyBorder="1" applyAlignment="1">
      <alignment horizontal="center" vertical="center" wrapText="1"/>
    </xf>
    <xf numFmtId="0" fontId="75" fillId="0" borderId="16" xfId="0" applyFont="1" applyBorder="1" applyAlignment="1">
      <alignment horizontal="center" vertical="center" wrapText="1"/>
    </xf>
    <xf numFmtId="0" fontId="8" fillId="0" borderId="11" xfId="0" applyFont="1" applyBorder="1" applyAlignment="1">
      <alignment horizontal="center" vertical="center" wrapText="1"/>
    </xf>
    <xf numFmtId="190" fontId="11" fillId="26" borderId="17" xfId="0" applyNumberFormat="1" applyFont="1" applyFill="1" applyBorder="1" applyAlignment="1">
      <alignment horizontal="center" vertical="center" wrapText="1"/>
    </xf>
    <xf numFmtId="0" fontId="88" fillId="26" borderId="12" xfId="0" applyFont="1" applyFill="1" applyBorder="1" applyAlignment="1">
      <alignment horizontal="center" vertical="center" wrapText="1"/>
    </xf>
    <xf numFmtId="4" fontId="9" fillId="26" borderId="12" xfId="0" applyNumberFormat="1" applyFont="1" applyFill="1" applyBorder="1" applyAlignment="1">
      <alignment horizontal="right" vertical="center" wrapText="1"/>
    </xf>
    <xf numFmtId="49" fontId="87" fillId="0" borderId="16" xfId="0" applyNumberFormat="1" applyFont="1" applyBorder="1" applyAlignment="1">
      <alignment horizontal="center" vertical="center"/>
    </xf>
    <xf numFmtId="49" fontId="87" fillId="0" borderId="16" xfId="0" applyNumberFormat="1" applyFont="1" applyBorder="1" applyAlignment="1">
      <alignment horizontal="center" vertical="center" wrapText="1"/>
    </xf>
    <xf numFmtId="0" fontId="79" fillId="26" borderId="16" xfId="0" applyFont="1" applyFill="1" applyBorder="1" applyAlignment="1">
      <alignment horizontal="center" vertical="top" wrapText="1"/>
    </xf>
    <xf numFmtId="0" fontId="75" fillId="26" borderId="16" xfId="0" applyFont="1" applyFill="1" applyBorder="1" applyAlignment="1">
      <alignment horizontal="center" vertical="top" wrapText="1"/>
    </xf>
    <xf numFmtId="0" fontId="39" fillId="26" borderId="16" xfId="0" applyFont="1" applyFill="1" applyBorder="1" applyAlignment="1">
      <alignment horizontal="center" vertical="center" wrapText="1"/>
    </xf>
    <xf numFmtId="0" fontId="46" fillId="26" borderId="11" xfId="0" applyFont="1" applyFill="1" applyBorder="1" applyAlignment="1">
      <alignment horizontal="center" vertical="center" wrapText="1"/>
    </xf>
    <xf numFmtId="0" fontId="87" fillId="26" borderId="12" xfId="0" applyFont="1" applyFill="1" applyBorder="1" applyAlignment="1">
      <alignment horizontal="center" vertical="center" wrapText="1"/>
    </xf>
    <xf numFmtId="4" fontId="4" fillId="26" borderId="12" xfId="0" applyNumberFormat="1" applyFont="1" applyFill="1" applyBorder="1" applyAlignment="1">
      <alignment vertical="top" wrapText="1"/>
    </xf>
    <xf numFmtId="190" fontId="73" fillId="26" borderId="12" xfId="0" applyNumberFormat="1" applyFont="1" applyFill="1" applyBorder="1" applyAlignment="1">
      <alignment horizontal="center" vertical="center" wrapText="1"/>
    </xf>
    <xf numFmtId="4" fontId="73" fillId="26" borderId="12" xfId="0" applyNumberFormat="1" applyFont="1" applyFill="1" applyBorder="1" applyAlignment="1">
      <alignment vertical="top" wrapText="1"/>
    </xf>
    <xf numFmtId="1" fontId="146" fillId="0" borderId="12" xfId="0" applyNumberFormat="1" applyFont="1" applyBorder="1" applyAlignment="1">
      <alignment horizontal="center" vertical="center" wrapText="1"/>
    </xf>
    <xf numFmtId="0" fontId="39" fillId="26" borderId="16" xfId="0" applyNumberFormat="1" applyFont="1" applyFill="1" applyBorder="1" applyAlignment="1">
      <alignment horizontal="center" vertical="center" wrapText="1"/>
    </xf>
    <xf numFmtId="0" fontId="152" fillId="26" borderId="0" xfId="0" applyFont="1" applyFill="1" applyAlignment="1">
      <alignment horizontal="left"/>
    </xf>
    <xf numFmtId="203" fontId="4" fillId="26" borderId="0" xfId="0" applyNumberFormat="1" applyFont="1" applyFill="1"/>
    <xf numFmtId="0" fontId="0" fillId="26" borderId="0" xfId="0" applyFill="1" applyAlignment="1">
      <alignment horizontal="center"/>
    </xf>
    <xf numFmtId="0" fontId="0" fillId="26" borderId="0" xfId="0" applyFill="1"/>
    <xf numFmtId="0" fontId="152" fillId="26" borderId="0" xfId="0" applyFont="1" applyFill="1" applyAlignment="1">
      <alignment horizontal="center" vertical="center" wrapText="1"/>
    </xf>
    <xf numFmtId="0" fontId="152" fillId="26" borderId="0" xfId="0" applyFont="1" applyFill="1" applyAlignment="1">
      <alignment horizontal="left" vertical="center" wrapText="1"/>
    </xf>
    <xf numFmtId="0" fontId="86" fillId="26" borderId="0" xfId="0" applyFont="1" applyFill="1" applyAlignment="1">
      <alignment horizontal="center" vertical="center" wrapText="1"/>
    </xf>
    <xf numFmtId="0" fontId="12" fillId="26" borderId="0" xfId="0" applyFont="1" applyFill="1" applyAlignment="1">
      <alignment horizontal="center"/>
    </xf>
    <xf numFmtId="0" fontId="165" fillId="26" borderId="0" xfId="0" applyFont="1" applyFill="1" applyAlignment="1">
      <alignment horizontal="center" vertical="center" wrapText="1"/>
    </xf>
    <xf numFmtId="0" fontId="86" fillId="0" borderId="0" xfId="0" applyFont="1" applyFill="1" applyBorder="1" applyAlignment="1">
      <alignment horizontal="center" wrapText="1"/>
    </xf>
    <xf numFmtId="0" fontId="167" fillId="26" borderId="0" xfId="0" applyFont="1" applyFill="1" applyAlignment="1">
      <alignment horizontal="center" vertical="top"/>
    </xf>
    <xf numFmtId="0" fontId="167" fillId="26" borderId="0" xfId="0" applyFont="1" applyFill="1" applyBorder="1" applyAlignment="1">
      <alignment horizontal="center" vertical="top"/>
    </xf>
    <xf numFmtId="0" fontId="166" fillId="26" borderId="0" xfId="0" applyFont="1" applyFill="1" applyBorder="1" applyAlignment="1">
      <alignment horizontal="center" vertical="center" wrapText="1"/>
    </xf>
    <xf numFmtId="0" fontId="168" fillId="26" borderId="0" xfId="0" applyFont="1" applyFill="1" applyBorder="1" applyAlignment="1">
      <alignment horizontal="center" vertical="center" wrapText="1"/>
    </xf>
    <xf numFmtId="0" fontId="171" fillId="0" borderId="0" xfId="0" applyFont="1"/>
    <xf numFmtId="4" fontId="173" fillId="26" borderId="11" xfId="0" applyNumberFormat="1" applyFont="1" applyFill="1" applyBorder="1" applyAlignment="1">
      <alignment horizontal="center" vertical="center" wrapText="1"/>
    </xf>
    <xf numFmtId="0" fontId="170" fillId="0" borderId="11" xfId="0" applyFont="1" applyFill="1" applyBorder="1" applyAlignment="1">
      <alignment horizontal="center" vertical="center" wrapText="1"/>
    </xf>
    <xf numFmtId="0" fontId="174" fillId="0" borderId="0" xfId="0" applyFont="1" applyFill="1"/>
    <xf numFmtId="0" fontId="169" fillId="26" borderId="11" xfId="0" applyFont="1" applyFill="1" applyBorder="1" applyAlignment="1">
      <alignment horizontal="center"/>
    </xf>
    <xf numFmtId="0" fontId="169" fillId="26" borderId="11" xfId="0" applyFont="1" applyFill="1" applyBorder="1"/>
    <xf numFmtId="0" fontId="169" fillId="26" borderId="11" xfId="0" applyFont="1" applyFill="1" applyBorder="1" applyAlignment="1">
      <alignment horizontal="center" vertical="center"/>
    </xf>
    <xf numFmtId="0" fontId="152" fillId="26" borderId="11" xfId="0" applyFont="1" applyFill="1" applyBorder="1" applyAlignment="1">
      <alignment horizontal="center" vertical="center"/>
    </xf>
    <xf numFmtId="0" fontId="169" fillId="0" borderId="11" xfId="0" applyFont="1" applyFill="1" applyBorder="1" applyAlignment="1">
      <alignment horizontal="center" vertical="center" wrapText="1"/>
    </xf>
    <xf numFmtId="0" fontId="1" fillId="0" borderId="0" xfId="0" applyFont="1"/>
    <xf numFmtId="0" fontId="169" fillId="0" borderId="11" xfId="0" applyFont="1" applyBorder="1" applyAlignment="1">
      <alignment horizontal="center" vertical="center" wrapText="1"/>
    </xf>
    <xf numFmtId="4" fontId="169" fillId="0" borderId="11" xfId="0" applyNumberFormat="1" applyFont="1" applyBorder="1"/>
    <xf numFmtId="4" fontId="169" fillId="0" borderId="11" xfId="0" applyNumberFormat="1" applyFont="1" applyBorder="1" applyAlignment="1">
      <alignment horizontal="right"/>
    </xf>
    <xf numFmtId="4" fontId="175" fillId="0" borderId="0" xfId="0" applyNumberFormat="1" applyFont="1"/>
    <xf numFmtId="191" fontId="175" fillId="0" borderId="0" xfId="0" applyNumberFormat="1" applyFont="1"/>
    <xf numFmtId="190" fontId="0" fillId="0" borderId="0" xfId="0" applyNumberFormat="1"/>
    <xf numFmtId="190" fontId="175" fillId="0" borderId="0" xfId="0" applyNumberFormat="1" applyFont="1"/>
    <xf numFmtId="0" fontId="175" fillId="0" borderId="0" xfId="0" applyFont="1"/>
    <xf numFmtId="0" fontId="169" fillId="0" borderId="11" xfId="0" applyNumberFormat="1" applyFont="1" applyBorder="1" applyAlignment="1">
      <alignment horizontal="center" vertical="center" wrapText="1"/>
    </xf>
    <xf numFmtId="0" fontId="166" fillId="0" borderId="11" xfId="0" applyFont="1" applyBorder="1" applyAlignment="1">
      <alignment horizontal="center" vertical="center"/>
    </xf>
    <xf numFmtId="0" fontId="166" fillId="0" borderId="11" xfId="0" applyFont="1" applyBorder="1" applyAlignment="1">
      <alignment vertical="center" wrapText="1"/>
    </xf>
    <xf numFmtId="0" fontId="169" fillId="0" borderId="11" xfId="0" applyFont="1" applyFill="1" applyBorder="1" applyAlignment="1">
      <alignment horizontal="left" vertical="center" wrapText="1"/>
    </xf>
    <xf numFmtId="4" fontId="169" fillId="0" borderId="11" xfId="0" applyNumberFormat="1" applyFont="1" applyBorder="1" applyAlignment="1">
      <alignment horizontal="right" vertical="center"/>
    </xf>
    <xf numFmtId="4" fontId="166" fillId="0" borderId="11" xfId="0" applyNumberFormat="1" applyFont="1" applyBorder="1" applyAlignment="1">
      <alignment vertical="center"/>
    </xf>
    <xf numFmtId="0" fontId="152" fillId="0" borderId="11" xfId="0" applyFont="1" applyBorder="1" applyAlignment="1">
      <alignment horizontal="center" vertical="center"/>
    </xf>
    <xf numFmtId="4" fontId="169" fillId="0" borderId="11" xfId="0" applyNumberFormat="1" applyFont="1" applyFill="1" applyBorder="1" applyAlignment="1">
      <alignment horizontal="left" vertical="center" wrapText="1"/>
    </xf>
    <xf numFmtId="0" fontId="152" fillId="0" borderId="11" xfId="0" applyFont="1" applyBorder="1" applyAlignment="1">
      <alignment horizontal="center" vertical="center" wrapText="1"/>
    </xf>
    <xf numFmtId="4" fontId="169" fillId="0" borderId="11" xfId="0" applyNumberFormat="1" applyFont="1" applyFill="1" applyBorder="1" applyAlignment="1">
      <alignment horizontal="right" vertical="center" wrapText="1"/>
    </xf>
    <xf numFmtId="0" fontId="177" fillId="0" borderId="0" xfId="0" applyFont="1" applyFill="1" applyAlignment="1">
      <alignment horizontal="center"/>
    </xf>
    <xf numFmtId="0" fontId="166" fillId="26" borderId="0" xfId="0" applyFont="1" applyFill="1" applyBorder="1" applyAlignment="1">
      <alignment horizontal="left"/>
    </xf>
    <xf numFmtId="0" fontId="178" fillId="0" borderId="0" xfId="0" applyFont="1" applyBorder="1"/>
    <xf numFmtId="0" fontId="180" fillId="0" borderId="0" xfId="0" applyFont="1"/>
    <xf numFmtId="0" fontId="50" fillId="0" borderId="0" xfId="0" applyFont="1" applyBorder="1" applyAlignment="1">
      <alignment horizontal="center"/>
    </xf>
    <xf numFmtId="0" fontId="50" fillId="0" borderId="0" xfId="0" applyFont="1" applyBorder="1"/>
    <xf numFmtId="190" fontId="180" fillId="0" borderId="0" xfId="0" applyNumberFormat="1" applyFont="1"/>
    <xf numFmtId="0" fontId="45" fillId="0" borderId="0" xfId="0" applyFont="1" applyAlignment="1">
      <alignment horizontal="center"/>
    </xf>
    <xf numFmtId="0" fontId="66" fillId="26" borderId="0" xfId="0" applyFont="1" applyFill="1" applyAlignment="1">
      <alignment horizontal="center" vertical="center"/>
    </xf>
    <xf numFmtId="4" fontId="86" fillId="26" borderId="0" xfId="0" applyNumberFormat="1" applyFont="1" applyFill="1" applyAlignment="1">
      <alignment horizontal="center" vertical="center"/>
    </xf>
    <xf numFmtId="190" fontId="181" fillId="0" borderId="0" xfId="0" applyNumberFormat="1" applyFont="1"/>
    <xf numFmtId="0" fontId="181" fillId="0" borderId="0" xfId="0" applyFont="1"/>
    <xf numFmtId="3" fontId="178" fillId="0" borderId="0" xfId="0" applyNumberFormat="1" applyFont="1" applyBorder="1" applyAlignment="1">
      <alignment horizontal="center" vertical="center"/>
    </xf>
    <xf numFmtId="4" fontId="166" fillId="26" borderId="0" xfId="0" applyNumberFormat="1" applyFont="1" applyFill="1" applyAlignment="1">
      <alignment horizontal="center" vertical="center"/>
    </xf>
    <xf numFmtId="0" fontId="85" fillId="0" borderId="0" xfId="0" applyFont="1" applyAlignment="1">
      <alignment horizontal="center"/>
    </xf>
    <xf numFmtId="203" fontId="169" fillId="0" borderId="0" xfId="0" applyNumberFormat="1" applyFont="1" applyAlignment="1">
      <alignment horizontal="center"/>
    </xf>
    <xf numFmtId="4" fontId="166" fillId="0" borderId="0" xfId="0" applyNumberFormat="1" applyFont="1" applyAlignment="1">
      <alignment horizontal="center"/>
    </xf>
    <xf numFmtId="0" fontId="12" fillId="0" borderId="0" xfId="0" applyFont="1" applyAlignment="1">
      <alignment horizontal="center"/>
    </xf>
    <xf numFmtId="0" fontId="12" fillId="0" borderId="0" xfId="0" applyFont="1"/>
    <xf numFmtId="0" fontId="0" fillId="0" borderId="0" xfId="0" applyAlignment="1">
      <alignment horizontal="center"/>
    </xf>
    <xf numFmtId="0" fontId="165" fillId="26" borderId="0" xfId="0" applyFont="1" applyFill="1" applyAlignment="1">
      <alignment horizontal="center" vertical="center"/>
    </xf>
    <xf numFmtId="4" fontId="9" fillId="26" borderId="12" xfId="0" applyNumberFormat="1" applyFont="1" applyFill="1" applyBorder="1" applyAlignment="1">
      <alignment horizontal="center" vertical="center"/>
    </xf>
    <xf numFmtId="4" fontId="9" fillId="26" borderId="17" xfId="0" applyNumberFormat="1" applyFont="1" applyFill="1" applyBorder="1" applyAlignment="1">
      <alignment horizontal="center" vertical="center"/>
    </xf>
    <xf numFmtId="0" fontId="86" fillId="0" borderId="0" xfId="0" applyFont="1" applyFill="1" applyAlignment="1">
      <alignment horizontal="center" vertical="center" wrapText="1"/>
    </xf>
    <xf numFmtId="0" fontId="165" fillId="0" borderId="0" xfId="0" applyFont="1" applyFill="1" applyAlignment="1">
      <alignment horizontal="center" vertical="center" wrapText="1"/>
    </xf>
    <xf numFmtId="0" fontId="168" fillId="0" borderId="0" xfId="0" applyFont="1" applyFill="1" applyBorder="1" applyAlignment="1">
      <alignment horizontal="center" vertical="center" wrapText="1"/>
    </xf>
    <xf numFmtId="4" fontId="169" fillId="0" borderId="11" xfId="0" applyNumberFormat="1" applyFont="1" applyFill="1" applyBorder="1" applyAlignment="1">
      <alignment horizontal="right"/>
    </xf>
    <xf numFmtId="4" fontId="169" fillId="0" borderId="11" xfId="0" applyNumberFormat="1" applyFont="1" applyFill="1" applyBorder="1" applyAlignment="1">
      <alignment horizontal="right" vertical="center"/>
    </xf>
    <xf numFmtId="0" fontId="178" fillId="0" borderId="0" xfId="0" applyFont="1" applyFill="1" applyBorder="1"/>
    <xf numFmtId="4" fontId="86" fillId="0" borderId="0" xfId="0" applyNumberFormat="1" applyFont="1" applyFill="1" applyAlignment="1">
      <alignment horizontal="center" vertical="center"/>
    </xf>
    <xf numFmtId="3" fontId="178" fillId="0" borderId="0" xfId="0" applyNumberFormat="1" applyFont="1" applyFill="1" applyBorder="1" applyAlignment="1">
      <alignment horizontal="center" vertical="center"/>
    </xf>
    <xf numFmtId="203" fontId="169" fillId="0" borderId="0" xfId="0" applyNumberFormat="1" applyFont="1" applyFill="1" applyAlignment="1">
      <alignment horizontal="center"/>
    </xf>
    <xf numFmtId="0" fontId="12" fillId="0" borderId="0" xfId="0" applyFont="1" applyFill="1"/>
    <xf numFmtId="0" fontId="0" fillId="0" borderId="0" xfId="0" applyFill="1"/>
    <xf numFmtId="0" fontId="182" fillId="26" borderId="0" xfId="0" applyFont="1" applyFill="1"/>
    <xf numFmtId="0" fontId="85" fillId="26" borderId="0" xfId="0" applyFont="1" applyFill="1" applyAlignment="1">
      <alignment horizontal="left" vertical="center"/>
    </xf>
    <xf numFmtId="4" fontId="46" fillId="26" borderId="11" xfId="0" applyNumberFormat="1" applyFont="1" applyFill="1" applyBorder="1" applyAlignment="1">
      <alignment vertical="center" wrapText="1"/>
    </xf>
    <xf numFmtId="0" fontId="179" fillId="26" borderId="0" xfId="0" applyFont="1" applyFill="1" applyAlignment="1">
      <alignment horizontal="center" wrapText="1"/>
    </xf>
    <xf numFmtId="0" fontId="47" fillId="26" borderId="19" xfId="0" applyFont="1" applyFill="1" applyBorder="1"/>
    <xf numFmtId="0" fontId="68" fillId="26" borderId="19" xfId="0" applyFont="1" applyFill="1" applyBorder="1"/>
    <xf numFmtId="49" fontId="87" fillId="26" borderId="19" xfId="0" applyNumberFormat="1" applyFont="1" applyFill="1" applyBorder="1" applyAlignment="1">
      <alignment horizontal="left" vertical="center" wrapText="1"/>
    </xf>
    <xf numFmtId="190" fontId="4" fillId="26" borderId="20" xfId="0" applyNumberFormat="1" applyFont="1" applyFill="1" applyBorder="1" applyAlignment="1">
      <alignment vertical="center" wrapText="1"/>
    </xf>
    <xf numFmtId="190" fontId="10" fillId="26" borderId="20" xfId="0" applyNumberFormat="1" applyFont="1" applyFill="1" applyBorder="1" applyAlignment="1">
      <alignment horizontal="center" vertical="center" wrapText="1"/>
    </xf>
    <xf numFmtId="190" fontId="6" fillId="26" borderId="20" xfId="0" applyNumberFormat="1" applyFont="1" applyFill="1" applyBorder="1" applyAlignment="1">
      <alignment vertical="center" wrapText="1"/>
    </xf>
    <xf numFmtId="0" fontId="166" fillId="26" borderId="20" xfId="0" applyFont="1" applyFill="1" applyBorder="1" applyAlignment="1">
      <alignment horizontal="left"/>
    </xf>
    <xf numFmtId="0" fontId="178" fillId="0" borderId="20" xfId="0" applyFont="1" applyBorder="1"/>
    <xf numFmtId="0" fontId="166" fillId="26" borderId="20" xfId="0" applyFont="1" applyFill="1" applyBorder="1" applyAlignment="1">
      <alignment horizontal="center" wrapText="1"/>
    </xf>
    <xf numFmtId="0" fontId="179" fillId="0" borderId="20" xfId="0" applyFont="1" applyFill="1" applyBorder="1" applyAlignment="1">
      <alignment horizontal="left"/>
    </xf>
    <xf numFmtId="0" fontId="169" fillId="26" borderId="20" xfId="0" applyFont="1" applyFill="1" applyBorder="1" applyAlignment="1">
      <alignment horizontal="center" wrapText="1"/>
    </xf>
    <xf numFmtId="0" fontId="179" fillId="26" borderId="20" xfId="0" applyFont="1" applyFill="1" applyBorder="1" applyAlignment="1">
      <alignment horizontal="center" wrapText="1"/>
    </xf>
    <xf numFmtId="4" fontId="109" fillId="26" borderId="12" xfId="0" applyNumberFormat="1" applyFont="1" applyFill="1" applyBorder="1" applyAlignment="1">
      <alignment horizontal="right" vertical="center" wrapText="1"/>
    </xf>
    <xf numFmtId="4" fontId="86" fillId="0" borderId="0" xfId="0" applyNumberFormat="1" applyFont="1" applyBorder="1"/>
    <xf numFmtId="0" fontId="169" fillId="26" borderId="11" xfId="0" applyFont="1" applyFill="1" applyBorder="1" applyAlignment="1">
      <alignment horizontal="center" vertical="center" wrapText="1"/>
    </xf>
    <xf numFmtId="0" fontId="169" fillId="26" borderId="11" xfId="433" applyFont="1" applyFill="1" applyBorder="1" applyAlignment="1">
      <alignment horizontal="center" vertical="justify" wrapText="1"/>
    </xf>
    <xf numFmtId="0" fontId="29" fillId="26" borderId="11" xfId="0" applyFont="1" applyFill="1" applyBorder="1" applyAlignment="1">
      <alignment horizontal="center" vertical="center" wrapText="1"/>
    </xf>
    <xf numFmtId="4" fontId="29" fillId="26" borderId="11" xfId="0" applyNumberFormat="1" applyFont="1" applyFill="1" applyBorder="1" applyAlignment="1">
      <alignment vertical="center" wrapText="1"/>
    </xf>
    <xf numFmtId="0" fontId="12" fillId="26" borderId="0" xfId="0" applyFont="1" applyFill="1" applyBorder="1"/>
    <xf numFmtId="4" fontId="39" fillId="0" borderId="11" xfId="0" applyNumberFormat="1" applyFont="1" applyFill="1" applyBorder="1" applyAlignment="1">
      <alignment vertical="center" wrapText="1"/>
    </xf>
    <xf numFmtId="4" fontId="39" fillId="0" borderId="11" xfId="0" applyNumberFormat="1" applyFont="1" applyBorder="1" applyAlignment="1">
      <alignment vertical="center" wrapText="1"/>
    </xf>
    <xf numFmtId="4" fontId="185" fillId="26" borderId="11" xfId="0" applyNumberFormat="1" applyFont="1" applyFill="1" applyBorder="1" applyAlignment="1">
      <alignment vertical="center" wrapText="1"/>
    </xf>
    <xf numFmtId="4" fontId="50" fillId="26" borderId="11" xfId="0" applyNumberFormat="1" applyFont="1" applyFill="1" applyBorder="1" applyAlignment="1">
      <alignment vertical="center" wrapText="1"/>
    </xf>
    <xf numFmtId="0" fontId="86" fillId="26" borderId="0" xfId="0" applyFont="1" applyFill="1" applyBorder="1" applyAlignment="1">
      <alignment horizontal="center" wrapText="1"/>
    </xf>
    <xf numFmtId="0" fontId="86" fillId="26" borderId="0" xfId="0" applyFont="1" applyFill="1" applyBorder="1" applyAlignment="1">
      <alignment horizontal="center"/>
    </xf>
    <xf numFmtId="4" fontId="159" fillId="26" borderId="11" xfId="0" applyNumberFormat="1" applyFont="1" applyFill="1" applyBorder="1" applyAlignment="1">
      <alignment horizontal="center" vertical="center"/>
    </xf>
    <xf numFmtId="0" fontId="169" fillId="26" borderId="0" xfId="0" applyFont="1" applyFill="1" applyAlignment="1">
      <alignment horizontal="left" vertical="center" wrapText="1"/>
    </xf>
    <xf numFmtId="0" fontId="169" fillId="26" borderId="0" xfId="0" applyFont="1" applyFill="1" applyAlignment="1">
      <alignment horizontal="left" vertical="center"/>
    </xf>
    <xf numFmtId="0" fontId="186" fillId="26" borderId="0" xfId="0" applyFont="1" applyFill="1" applyAlignment="1">
      <alignment horizontal="center" vertical="center" wrapText="1"/>
    </xf>
    <xf numFmtId="0" fontId="187" fillId="26" borderId="0" xfId="0" applyFont="1" applyFill="1" applyAlignment="1"/>
    <xf numFmtId="4" fontId="188" fillId="26" borderId="0" xfId="0" applyNumberFormat="1" applyFont="1" applyFill="1" applyBorder="1" applyAlignment="1">
      <alignment vertical="center"/>
    </xf>
    <xf numFmtId="4" fontId="189" fillId="26" borderId="0" xfId="0" applyNumberFormat="1" applyFont="1" applyFill="1" applyAlignment="1">
      <alignment horizontal="left" wrapText="1"/>
    </xf>
    <xf numFmtId="190" fontId="9" fillId="26" borderId="17" xfId="0" applyNumberFormat="1" applyFont="1" applyFill="1" applyBorder="1" applyAlignment="1">
      <alignment horizontal="center" vertical="center" wrapText="1"/>
    </xf>
    <xf numFmtId="4" fontId="169" fillId="0" borderId="11" xfId="0" applyNumberFormat="1" applyFont="1" applyBorder="1" applyAlignment="1">
      <alignment vertical="center"/>
    </xf>
    <xf numFmtId="0" fontId="0" fillId="0" borderId="11" xfId="0" applyBorder="1" applyAlignment="1">
      <alignment vertical="center"/>
    </xf>
    <xf numFmtId="4" fontId="166" fillId="0" borderId="11" xfId="0" applyNumberFormat="1" applyFont="1" applyFill="1" applyBorder="1" applyAlignment="1">
      <alignment vertical="center"/>
    </xf>
    <xf numFmtId="4" fontId="169" fillId="0" borderId="11" xfId="433" applyNumberFormat="1" applyFont="1" applyFill="1" applyBorder="1" applyAlignment="1">
      <alignment vertical="center" wrapText="1"/>
    </xf>
    <xf numFmtId="4" fontId="169" fillId="0" borderId="11" xfId="0" applyNumberFormat="1" applyFont="1" applyFill="1" applyBorder="1" applyAlignment="1">
      <alignment vertical="center"/>
    </xf>
    <xf numFmtId="4" fontId="169" fillId="26" borderId="11" xfId="434" applyNumberFormat="1" applyFont="1" applyFill="1" applyBorder="1" applyAlignment="1">
      <alignment vertical="center" wrapText="1"/>
    </xf>
    <xf numFmtId="4" fontId="169" fillId="0" borderId="11" xfId="434" applyNumberFormat="1" applyFont="1" applyFill="1" applyBorder="1" applyAlignment="1">
      <alignment vertical="center" wrapText="1"/>
    </xf>
    <xf numFmtId="0" fontId="169" fillId="26" borderId="11" xfId="433" applyFont="1" applyFill="1" applyBorder="1" applyAlignment="1">
      <alignment horizontal="center" vertical="center" wrapText="1"/>
    </xf>
    <xf numFmtId="4" fontId="166" fillId="0" borderId="11" xfId="434" applyNumberFormat="1" applyFont="1" applyFill="1" applyBorder="1" applyAlignment="1">
      <alignment horizontal="right" vertical="center" wrapText="1"/>
    </xf>
    <xf numFmtId="4" fontId="176" fillId="0" borderId="11" xfId="0" applyNumberFormat="1" applyFont="1" applyFill="1" applyBorder="1" applyAlignment="1">
      <alignment horizontal="right" vertical="center"/>
    </xf>
    <xf numFmtId="4" fontId="173" fillId="26" borderId="16" xfId="0" applyNumberFormat="1" applyFont="1" applyFill="1" applyBorder="1" applyAlignment="1">
      <alignment vertical="center" wrapText="1"/>
    </xf>
    <xf numFmtId="4" fontId="173" fillId="26" borderId="17" xfId="0" applyNumberFormat="1" applyFont="1" applyFill="1" applyBorder="1" applyAlignment="1">
      <alignment vertical="center" wrapText="1"/>
    </xf>
    <xf numFmtId="4" fontId="169" fillId="0" borderId="11" xfId="0" applyNumberFormat="1" applyFont="1" applyBorder="1" applyAlignment="1">
      <alignment horizontal="right" vertical="center" wrapText="1"/>
    </xf>
    <xf numFmtId="190" fontId="169" fillId="0" borderId="11" xfId="0" applyNumberFormat="1" applyFont="1" applyBorder="1" applyAlignment="1">
      <alignment horizontal="right" vertical="center" wrapText="1"/>
    </xf>
    <xf numFmtId="0" fontId="9" fillId="26" borderId="17" xfId="0" applyNumberFormat="1" applyFont="1" applyFill="1" applyBorder="1" applyAlignment="1"/>
    <xf numFmtId="4" fontId="38" fillId="26" borderId="11" xfId="0" applyNumberFormat="1" applyFont="1" applyFill="1" applyBorder="1" applyAlignment="1">
      <alignment horizontal="right" vertical="center" wrapText="1"/>
    </xf>
    <xf numFmtId="0" fontId="4" fillId="26" borderId="0" xfId="0" applyFont="1" applyFill="1" applyBorder="1" applyAlignment="1">
      <alignment vertical="center"/>
    </xf>
    <xf numFmtId="0" fontId="6" fillId="26" borderId="0" xfId="0" applyFont="1" applyFill="1" applyBorder="1" applyAlignment="1">
      <alignment vertical="center"/>
    </xf>
    <xf numFmtId="49" fontId="4" fillId="26" borderId="12" xfId="0" applyNumberFormat="1" applyFont="1" applyFill="1" applyBorder="1" applyAlignment="1">
      <alignment horizontal="center" vertical="top" wrapText="1"/>
    </xf>
    <xf numFmtId="190" fontId="4" fillId="26" borderId="12" xfId="0" applyNumberFormat="1" applyFont="1" applyFill="1" applyBorder="1" applyAlignment="1">
      <alignment horizontal="center" vertical="center" wrapText="1"/>
    </xf>
    <xf numFmtId="49" fontId="4" fillId="26" borderId="16" xfId="0" applyNumberFormat="1" applyFont="1" applyFill="1" applyBorder="1" applyAlignment="1">
      <alignment horizontal="center" vertical="top" wrapText="1"/>
    </xf>
    <xf numFmtId="190" fontId="4" fillId="26" borderId="16" xfId="0" applyNumberFormat="1" applyFont="1" applyFill="1" applyBorder="1" applyAlignment="1">
      <alignment horizontal="center" vertical="center" wrapText="1"/>
    </xf>
    <xf numFmtId="190" fontId="9" fillId="26" borderId="16" xfId="0" applyNumberFormat="1" applyFont="1" applyFill="1" applyBorder="1" applyAlignment="1">
      <alignment horizontal="center" vertical="center" wrapText="1"/>
    </xf>
    <xf numFmtId="4" fontId="160" fillId="26" borderId="16" xfId="0" applyNumberFormat="1" applyFont="1" applyFill="1" applyBorder="1" applyAlignment="1">
      <alignment horizontal="right" vertical="center" wrapText="1"/>
    </xf>
    <xf numFmtId="190" fontId="29" fillId="26" borderId="12" xfId="0" applyNumberFormat="1" applyFont="1" applyFill="1" applyBorder="1" applyAlignment="1">
      <alignment horizontal="center" vertical="center" wrapText="1"/>
    </xf>
    <xf numFmtId="4" fontId="29" fillId="26" borderId="12" xfId="0" applyNumberFormat="1" applyFont="1" applyFill="1" applyBorder="1" applyAlignment="1">
      <alignment horizontal="right" vertical="center" wrapText="1"/>
    </xf>
    <xf numFmtId="49" fontId="87" fillId="26" borderId="0" xfId="0" applyNumberFormat="1" applyFont="1" applyFill="1" applyBorder="1" applyAlignment="1">
      <alignment horizontal="left" vertical="center" wrapText="1"/>
    </xf>
    <xf numFmtId="49" fontId="46" fillId="26" borderId="0" xfId="0" applyNumberFormat="1" applyFont="1" applyFill="1" applyBorder="1" applyAlignment="1">
      <alignment horizontal="right" vertical="center" wrapText="1"/>
    </xf>
    <xf numFmtId="0" fontId="8" fillId="0" borderId="17" xfId="0" applyFont="1" applyBorder="1" applyAlignment="1">
      <alignment horizontal="center" vertical="center" wrapText="1"/>
    </xf>
    <xf numFmtId="49" fontId="88" fillId="26" borderId="12" xfId="0" applyNumberFormat="1" applyFont="1" applyFill="1" applyBorder="1" applyAlignment="1">
      <alignment horizontal="center" vertical="center" wrapText="1"/>
    </xf>
    <xf numFmtId="4" fontId="38" fillId="26" borderId="12" xfId="0" applyNumberFormat="1" applyFont="1" applyFill="1" applyBorder="1" applyAlignment="1">
      <alignment horizontal="right" vertical="center" wrapText="1"/>
    </xf>
    <xf numFmtId="0" fontId="88" fillId="0" borderId="17" xfId="0" applyFont="1" applyBorder="1" applyAlignment="1">
      <alignment horizontal="center" vertical="center" wrapText="1"/>
    </xf>
    <xf numFmtId="0" fontId="4" fillId="26" borderId="19" xfId="0" applyFont="1" applyFill="1" applyBorder="1"/>
    <xf numFmtId="0" fontId="4" fillId="26" borderId="19" xfId="0" applyFont="1" applyFill="1" applyBorder="1" applyAlignment="1">
      <alignment vertical="center" wrapText="1"/>
    </xf>
    <xf numFmtId="0" fontId="169" fillId="26" borderId="0" xfId="0" applyFont="1" applyFill="1" applyAlignment="1">
      <alignment vertical="center"/>
    </xf>
    <xf numFmtId="0" fontId="170" fillId="0" borderId="21" xfId="0" applyFont="1" applyFill="1" applyBorder="1" applyAlignment="1">
      <alignment horizontal="center" vertical="center" wrapText="1"/>
    </xf>
    <xf numFmtId="0" fontId="170" fillId="0" borderId="20" xfId="0" applyFont="1" applyFill="1" applyBorder="1" applyAlignment="1">
      <alignment horizontal="center" vertical="center" wrapText="1"/>
    </xf>
    <xf numFmtId="0" fontId="169" fillId="26" borderId="21" xfId="0" applyFont="1" applyFill="1" applyBorder="1" applyAlignment="1">
      <alignment horizontal="center" vertical="center" wrapText="1"/>
    </xf>
    <xf numFmtId="0" fontId="169" fillId="26" borderId="20" xfId="0" applyFont="1" applyFill="1" applyBorder="1" applyAlignment="1">
      <alignment horizontal="center" vertical="center" wrapText="1"/>
    </xf>
    <xf numFmtId="4" fontId="191" fillId="26" borderId="0" xfId="0" applyNumberFormat="1" applyFont="1" applyFill="1" applyBorder="1" applyAlignment="1">
      <alignment vertical="center"/>
    </xf>
    <xf numFmtId="0" fontId="191" fillId="26" borderId="0" xfId="0" applyFont="1" applyFill="1" applyBorder="1" applyAlignment="1">
      <alignment vertical="center"/>
    </xf>
    <xf numFmtId="4" fontId="192" fillId="0" borderId="0" xfId="0" applyNumberFormat="1" applyFont="1"/>
    <xf numFmtId="0" fontId="193" fillId="26" borderId="0" xfId="0" applyFont="1" applyFill="1" applyAlignment="1">
      <alignment horizontal="center" wrapText="1"/>
    </xf>
    <xf numFmtId="190" fontId="194" fillId="0" borderId="0" xfId="0" applyNumberFormat="1" applyFont="1"/>
    <xf numFmtId="4" fontId="9" fillId="0" borderId="12"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9" fillId="26" borderId="12" xfId="0" applyNumberFormat="1" applyFont="1" applyFill="1" applyBorder="1" applyAlignment="1">
      <alignment horizontal="center" vertical="center" wrapText="1"/>
    </xf>
    <xf numFmtId="4" fontId="9" fillId="0" borderId="16" xfId="0" applyNumberFormat="1" applyFont="1" applyFill="1" applyBorder="1" applyAlignment="1">
      <alignment horizontal="center" vertical="center" wrapText="1"/>
    </xf>
    <xf numFmtId="0" fontId="0" fillId="0" borderId="12" xfId="0" applyBorder="1" applyAlignment="1"/>
    <xf numFmtId="4" fontId="9" fillId="0" borderId="11" xfId="0" applyNumberFormat="1" applyFont="1" applyFill="1" applyBorder="1" applyAlignment="1">
      <alignment horizontal="center" vertical="center" wrapText="1"/>
    </xf>
    <xf numFmtId="4" fontId="197" fillId="26" borderId="0" xfId="0" applyNumberFormat="1" applyFont="1" applyFill="1" applyBorder="1" applyAlignment="1">
      <alignment vertical="center"/>
    </xf>
    <xf numFmtId="4" fontId="198" fillId="26" borderId="0" xfId="0" applyNumberFormat="1" applyFont="1" applyFill="1" applyBorder="1" applyAlignment="1">
      <alignment horizontal="center" vertical="center" wrapText="1"/>
    </xf>
    <xf numFmtId="190" fontId="150" fillId="26" borderId="0" xfId="0" applyNumberFormat="1" applyFont="1" applyFill="1" applyBorder="1" applyAlignment="1">
      <alignment vertical="top" wrapText="1"/>
    </xf>
    <xf numFmtId="0" fontId="199" fillId="26" borderId="0" xfId="0" applyFont="1" applyFill="1"/>
    <xf numFmtId="0" fontId="199" fillId="26" borderId="0" xfId="0" applyFont="1" applyFill="1" applyBorder="1"/>
    <xf numFmtId="190" fontId="197" fillId="26" borderId="0" xfId="0" applyNumberFormat="1" applyFont="1" applyFill="1" applyBorder="1" applyAlignment="1">
      <alignment vertical="center" wrapText="1"/>
    </xf>
    <xf numFmtId="190" fontId="191" fillId="26" borderId="0" xfId="0" applyNumberFormat="1" applyFont="1" applyFill="1" applyBorder="1" applyAlignment="1">
      <alignment vertical="top" wrapText="1"/>
    </xf>
    <xf numFmtId="4" fontId="197" fillId="26" borderId="0" xfId="0" applyNumberFormat="1" applyFont="1" applyFill="1" applyBorder="1" applyAlignment="1">
      <alignment horizontal="center" vertical="center"/>
    </xf>
    <xf numFmtId="0" fontId="191" fillId="26" borderId="0" xfId="0" applyFont="1" applyFill="1" applyBorder="1" applyAlignment="1">
      <alignment horizontal="center" vertical="center"/>
    </xf>
    <xf numFmtId="190" fontId="200" fillId="26" borderId="0" xfId="0" applyNumberFormat="1" applyFont="1" applyFill="1" applyBorder="1" applyAlignment="1">
      <alignment horizontal="center"/>
    </xf>
    <xf numFmtId="190" fontId="201" fillId="26" borderId="0" xfId="0" applyNumberFormat="1" applyFont="1" applyFill="1" applyBorder="1"/>
    <xf numFmtId="0" fontId="29" fillId="0" borderId="0" xfId="0" applyFont="1" applyFill="1" applyBorder="1" applyAlignment="1">
      <alignment horizontal="left" vertical="center" wrapText="1"/>
    </xf>
    <xf numFmtId="1" fontId="86" fillId="0" borderId="0" xfId="0" applyNumberFormat="1" applyFont="1" applyFill="1" applyBorder="1" applyAlignment="1">
      <alignment horizontal="center" wrapText="1"/>
    </xf>
    <xf numFmtId="0" fontId="169" fillId="0" borderId="21" xfId="0" applyFont="1" applyFill="1" applyBorder="1" applyAlignment="1">
      <alignment horizontal="center" vertical="center" wrapText="1"/>
    </xf>
    <xf numFmtId="4" fontId="169" fillId="26" borderId="11" xfId="433" applyNumberFormat="1" applyFont="1" applyFill="1" applyBorder="1" applyAlignment="1">
      <alignment horizontal="right" vertical="center" wrapText="1"/>
    </xf>
    <xf numFmtId="4" fontId="166" fillId="0" borderId="11" xfId="0" applyNumberFormat="1" applyFont="1" applyBorder="1" applyAlignment="1">
      <alignment horizontal="right" vertical="center"/>
    </xf>
    <xf numFmtId="4" fontId="169" fillId="0" borderId="11" xfId="433" applyNumberFormat="1" applyFont="1" applyFill="1" applyBorder="1" applyAlignment="1">
      <alignment horizontal="right" vertical="center" wrapText="1"/>
    </xf>
    <xf numFmtId="4" fontId="169" fillId="26" borderId="11" xfId="434" applyNumberFormat="1" applyFont="1" applyFill="1" applyBorder="1" applyAlignment="1">
      <alignment horizontal="right" vertical="center" wrapText="1"/>
    </xf>
    <xf numFmtId="4" fontId="169" fillId="0" borderId="11" xfId="434" applyNumberFormat="1" applyFont="1" applyFill="1" applyBorder="1" applyAlignment="1">
      <alignment horizontal="right" vertical="center" wrapText="1"/>
    </xf>
    <xf numFmtId="0" fontId="170" fillId="0" borderId="20" xfId="0" applyFont="1" applyFill="1" applyBorder="1" applyAlignment="1">
      <alignment vertical="center" wrapText="1"/>
    </xf>
    <xf numFmtId="0" fontId="170" fillId="0" borderId="18" xfId="0" applyFont="1" applyFill="1" applyBorder="1" applyAlignment="1">
      <alignment vertical="center" wrapText="1"/>
    </xf>
    <xf numFmtId="0" fontId="169" fillId="0" borderId="22" xfId="0" applyFont="1" applyFill="1" applyBorder="1" applyAlignment="1">
      <alignment horizontal="center" vertical="center" wrapText="1"/>
    </xf>
    <xf numFmtId="0" fontId="169" fillId="0" borderId="23" xfId="0" applyFont="1" applyFill="1" applyBorder="1" applyAlignment="1">
      <alignment horizontal="center" vertical="center" wrapText="1"/>
    </xf>
    <xf numFmtId="0" fontId="169" fillId="0" borderId="24" xfId="0" applyFont="1" applyFill="1" applyBorder="1" applyAlignment="1">
      <alignment horizontal="center" vertical="center" wrapText="1"/>
    </xf>
    <xf numFmtId="0" fontId="152" fillId="0" borderId="11" xfId="435" applyFont="1" applyFill="1" applyBorder="1" applyAlignment="1">
      <alignment horizontal="center" vertical="center" wrapText="1"/>
    </xf>
    <xf numFmtId="0" fontId="39" fillId="0" borderId="11" xfId="0" applyNumberFormat="1" applyFont="1" applyBorder="1" applyAlignment="1">
      <alignment horizontal="center" vertical="center" wrapText="1"/>
    </xf>
    <xf numFmtId="0" fontId="81" fillId="26" borderId="0" xfId="0" applyFont="1" applyFill="1" applyAlignment="1">
      <alignment horizontal="center" wrapText="1"/>
    </xf>
    <xf numFmtId="0" fontId="169" fillId="0" borderId="20" xfId="0" applyFont="1" applyFill="1" applyBorder="1" applyAlignment="1">
      <alignment horizontal="center" vertical="center" wrapText="1"/>
    </xf>
    <xf numFmtId="0" fontId="169" fillId="0" borderId="18" xfId="0" applyFont="1" applyFill="1" applyBorder="1" applyAlignment="1">
      <alignment horizontal="center" vertical="center" wrapText="1"/>
    </xf>
    <xf numFmtId="0" fontId="170" fillId="0" borderId="18" xfId="0" applyFont="1" applyFill="1" applyBorder="1" applyAlignment="1">
      <alignment horizontal="center" vertical="center" wrapText="1"/>
    </xf>
    <xf numFmtId="1" fontId="86" fillId="0" borderId="19" xfId="0" applyNumberFormat="1" applyFont="1" applyFill="1" applyBorder="1" applyAlignment="1">
      <alignment horizontal="center" wrapText="1"/>
    </xf>
    <xf numFmtId="0" fontId="169" fillId="0" borderId="11" xfId="0" applyFont="1" applyFill="1" applyBorder="1" applyAlignment="1">
      <alignment horizontal="right" vertical="center" wrapText="1"/>
    </xf>
    <xf numFmtId="0" fontId="169" fillId="26" borderId="18" xfId="0" applyFont="1" applyFill="1" applyBorder="1" applyAlignment="1">
      <alignment horizontal="center" vertical="center" wrapText="1"/>
    </xf>
    <xf numFmtId="0" fontId="29" fillId="0" borderId="19" xfId="0" applyFont="1" applyFill="1" applyBorder="1" applyAlignment="1">
      <alignment horizontal="center" vertical="center" wrapText="1"/>
    </xf>
    <xf numFmtId="190" fontId="169" fillId="0" borderId="11" xfId="0" applyNumberFormat="1" applyFont="1" applyBorder="1" applyAlignment="1">
      <alignment horizontal="center" vertical="center" wrapText="1"/>
    </xf>
    <xf numFmtId="0" fontId="169" fillId="26" borderId="21" xfId="0" applyFont="1" applyFill="1" applyBorder="1" applyAlignment="1">
      <alignment horizontal="center"/>
    </xf>
    <xf numFmtId="4" fontId="169" fillId="0" borderId="21" xfId="0" applyNumberFormat="1" applyFont="1" applyBorder="1" applyAlignment="1">
      <alignment horizontal="right" vertical="center" wrapText="1"/>
    </xf>
    <xf numFmtId="4" fontId="166" fillId="0" borderId="21" xfId="434" applyNumberFormat="1" applyFont="1" applyFill="1" applyBorder="1" applyAlignment="1">
      <alignment horizontal="right" vertical="center" wrapText="1"/>
    </xf>
    <xf numFmtId="4" fontId="169" fillId="0" borderId="21" xfId="0" applyNumberFormat="1" applyFont="1" applyFill="1" applyBorder="1" applyAlignment="1">
      <alignment horizontal="right" vertical="center" wrapText="1"/>
    </xf>
    <xf numFmtId="0" fontId="169" fillId="0" borderId="21" xfId="0" applyFont="1" applyBorder="1" applyAlignment="1">
      <alignment horizontal="center" vertical="center" wrapText="1"/>
    </xf>
    <xf numFmtId="0" fontId="169" fillId="0" borderId="21" xfId="0" applyNumberFormat="1" applyFont="1" applyBorder="1" applyAlignment="1">
      <alignment horizontal="center" vertical="center" wrapText="1"/>
    </xf>
    <xf numFmtId="190" fontId="169" fillId="0" borderId="21" xfId="0" applyNumberFormat="1" applyFont="1" applyBorder="1" applyAlignment="1">
      <alignment horizontal="right" vertical="center" wrapText="1"/>
    </xf>
    <xf numFmtId="0" fontId="169" fillId="26" borderId="21" xfId="433" applyFont="1" applyFill="1" applyBorder="1" applyAlignment="1">
      <alignment horizontal="center" vertical="center" wrapText="1"/>
    </xf>
    <xf numFmtId="0" fontId="152" fillId="26" borderId="21" xfId="0" applyFont="1" applyFill="1" applyBorder="1" applyAlignment="1">
      <alignment horizontal="center" vertical="center"/>
    </xf>
    <xf numFmtId="4" fontId="169" fillId="0" borderId="21" xfId="0" applyNumberFormat="1" applyFont="1" applyBorder="1" applyAlignment="1">
      <alignment horizontal="right"/>
    </xf>
    <xf numFmtId="4" fontId="169" fillId="0" borderId="21" xfId="0" applyNumberFormat="1" applyFont="1" applyBorder="1" applyAlignment="1">
      <alignment horizontal="right" vertical="center"/>
    </xf>
    <xf numFmtId="4" fontId="166" fillId="0" borderId="21" xfId="0" applyNumberFormat="1" applyFont="1" applyBorder="1" applyAlignment="1">
      <alignment vertical="center"/>
    </xf>
    <xf numFmtId="4" fontId="176" fillId="0" borderId="21" xfId="0" applyNumberFormat="1" applyFont="1" applyFill="1" applyBorder="1" applyAlignment="1">
      <alignment horizontal="right" vertical="center"/>
    </xf>
    <xf numFmtId="0" fontId="169" fillId="26" borderId="20" xfId="0" applyFont="1" applyFill="1" applyBorder="1" applyAlignment="1">
      <alignment horizontal="center"/>
    </xf>
    <xf numFmtId="4" fontId="169" fillId="0" borderId="20" xfId="0" applyNumberFormat="1" applyFont="1" applyBorder="1" applyAlignment="1">
      <alignment horizontal="right" vertical="center" wrapText="1"/>
    </xf>
    <xf numFmtId="4" fontId="169" fillId="26" borderId="20" xfId="433" applyNumberFormat="1" applyFont="1" applyFill="1" applyBorder="1" applyAlignment="1">
      <alignment horizontal="right" vertical="center" wrapText="1"/>
    </xf>
    <xf numFmtId="4" fontId="166" fillId="0" borderId="20" xfId="434" applyNumberFormat="1" applyFont="1" applyFill="1" applyBorder="1" applyAlignment="1">
      <alignment horizontal="right" vertical="center" wrapText="1"/>
    </xf>
    <xf numFmtId="4" fontId="169" fillId="0" borderId="20" xfId="0" applyNumberFormat="1" applyFont="1" applyFill="1" applyBorder="1" applyAlignment="1">
      <alignment horizontal="right" vertical="center" wrapText="1"/>
    </xf>
    <xf numFmtId="0" fontId="169" fillId="26" borderId="18" xfId="0" applyFont="1" applyFill="1" applyBorder="1" applyAlignment="1">
      <alignment horizontal="center"/>
    </xf>
    <xf numFmtId="0" fontId="169" fillId="0" borderId="18" xfId="0" applyFont="1" applyBorder="1" applyAlignment="1">
      <alignment horizontal="center" vertical="center" wrapText="1"/>
    </xf>
    <xf numFmtId="0" fontId="169" fillId="0" borderId="18" xfId="0" applyNumberFormat="1" applyFont="1" applyBorder="1" applyAlignment="1">
      <alignment horizontal="center" vertical="center" wrapText="1"/>
    </xf>
    <xf numFmtId="190" fontId="169" fillId="0" borderId="18" xfId="0" applyNumberFormat="1" applyFont="1" applyBorder="1" applyAlignment="1">
      <alignment horizontal="right" vertical="center" wrapText="1"/>
    </xf>
    <xf numFmtId="0" fontId="169" fillId="26" borderId="18" xfId="433" applyFont="1" applyFill="1" applyBorder="1" applyAlignment="1">
      <alignment horizontal="center" vertical="center" wrapText="1"/>
    </xf>
    <xf numFmtId="4" fontId="169" fillId="0" borderId="18" xfId="0" applyNumberFormat="1" applyFont="1" applyBorder="1" applyAlignment="1">
      <alignment horizontal="right" vertical="center" wrapText="1"/>
    </xf>
    <xf numFmtId="4" fontId="166" fillId="0" borderId="18" xfId="434" applyNumberFormat="1" applyFont="1" applyFill="1" applyBorder="1" applyAlignment="1">
      <alignment horizontal="right" vertical="center" wrapText="1"/>
    </xf>
    <xf numFmtId="4" fontId="169" fillId="0" borderId="18" xfId="0" applyNumberFormat="1" applyFont="1" applyFill="1" applyBorder="1" applyAlignment="1">
      <alignment horizontal="right" vertical="center" wrapText="1"/>
    </xf>
    <xf numFmtId="0" fontId="169" fillId="0" borderId="18" xfId="0" applyFont="1" applyFill="1" applyBorder="1" applyAlignment="1">
      <alignment horizontal="left" vertical="center" wrapText="1"/>
    </xf>
    <xf numFmtId="0" fontId="169" fillId="26" borderId="18" xfId="0" applyFont="1" applyFill="1" applyBorder="1" applyAlignment="1">
      <alignment horizontal="center" vertical="center"/>
    </xf>
    <xf numFmtId="4" fontId="169" fillId="0" borderId="18" xfId="0" applyNumberFormat="1" applyFont="1" applyBorder="1"/>
    <xf numFmtId="4" fontId="169" fillId="0" borderId="18" xfId="0" applyNumberFormat="1" applyFont="1" applyBorder="1" applyAlignment="1">
      <alignment vertical="center"/>
    </xf>
    <xf numFmtId="4" fontId="166" fillId="0" borderId="18" xfId="0" applyNumberFormat="1" applyFont="1" applyBorder="1" applyAlignment="1">
      <alignment vertical="center"/>
    </xf>
    <xf numFmtId="4" fontId="169" fillId="0" borderId="18" xfId="433" applyNumberFormat="1" applyFont="1" applyFill="1" applyBorder="1" applyAlignment="1">
      <alignment vertical="center" wrapText="1"/>
    </xf>
    <xf numFmtId="4" fontId="169" fillId="26" borderId="18" xfId="434" applyNumberFormat="1" applyFont="1" applyFill="1" applyBorder="1" applyAlignment="1">
      <alignment vertical="center" wrapText="1"/>
    </xf>
    <xf numFmtId="4" fontId="169" fillId="0" borderId="18" xfId="434" applyNumberFormat="1" applyFont="1" applyFill="1" applyBorder="1" applyAlignment="1">
      <alignment vertical="center" wrapText="1"/>
    </xf>
    <xf numFmtId="4" fontId="169" fillId="0" borderId="18" xfId="0" applyNumberFormat="1" applyFont="1" applyBorder="1" applyAlignment="1">
      <alignment horizontal="right" vertical="center"/>
    </xf>
    <xf numFmtId="4" fontId="169" fillId="0" borderId="18" xfId="0" applyNumberFormat="1" applyFont="1" applyFill="1" applyBorder="1" applyAlignment="1">
      <alignment horizontal="left" vertical="center" wrapText="1"/>
    </xf>
    <xf numFmtId="0" fontId="152" fillId="26" borderId="18" xfId="0" applyFont="1" applyFill="1" applyBorder="1" applyAlignment="1">
      <alignment horizontal="center" vertical="center"/>
    </xf>
    <xf numFmtId="4" fontId="169" fillId="0" borderId="18" xfId="0" applyNumberFormat="1" applyFont="1" applyBorder="1" applyAlignment="1">
      <alignment horizontal="right"/>
    </xf>
    <xf numFmtId="4" fontId="166" fillId="0" borderId="18" xfId="0" applyNumberFormat="1" applyFont="1" applyBorder="1" applyAlignment="1">
      <alignment horizontal="right" vertical="center"/>
    </xf>
    <xf numFmtId="0" fontId="152" fillId="26" borderId="20" xfId="0" applyFont="1" applyFill="1" applyBorder="1" applyAlignment="1">
      <alignment horizontal="center" vertical="center"/>
    </xf>
    <xf numFmtId="4" fontId="169" fillId="0" borderId="20" xfId="0" applyNumberFormat="1" applyFont="1" applyBorder="1" applyAlignment="1">
      <alignment horizontal="right"/>
    </xf>
    <xf numFmtId="4" fontId="169" fillId="0" borderId="20" xfId="0" applyNumberFormat="1" applyFont="1" applyBorder="1" applyAlignment="1">
      <alignment horizontal="right" vertical="center"/>
    </xf>
    <xf numFmtId="4" fontId="166" fillId="0" borderId="20" xfId="0" applyNumberFormat="1" applyFont="1" applyBorder="1" applyAlignment="1">
      <alignment vertical="center"/>
    </xf>
    <xf numFmtId="4" fontId="169" fillId="0" borderId="20" xfId="0" applyNumberFormat="1" applyFont="1" applyBorder="1" applyAlignment="1">
      <alignment vertical="center"/>
    </xf>
    <xf numFmtId="4" fontId="176" fillId="0" borderId="20" xfId="0" applyNumberFormat="1" applyFont="1" applyFill="1" applyBorder="1" applyAlignment="1">
      <alignment horizontal="right" vertical="center"/>
    </xf>
    <xf numFmtId="4" fontId="176" fillId="0" borderId="18" xfId="0" applyNumberFormat="1" applyFont="1" applyFill="1" applyBorder="1" applyAlignment="1">
      <alignment horizontal="right" vertical="center"/>
    </xf>
    <xf numFmtId="1" fontId="81" fillId="0" borderId="0" xfId="0" applyNumberFormat="1" applyFont="1" applyFill="1" applyBorder="1" applyAlignment="1">
      <alignment horizontal="center" wrapText="1"/>
    </xf>
    <xf numFmtId="0" fontId="84" fillId="26" borderId="0" xfId="0" applyFont="1" applyFill="1" applyBorder="1" applyAlignment="1">
      <alignment horizontal="center" vertical="top"/>
    </xf>
    <xf numFmtId="0" fontId="169" fillId="0" borderId="11" xfId="0" applyFont="1" applyFill="1" applyBorder="1" applyAlignment="1">
      <alignment horizontal="center" vertical="center"/>
    </xf>
    <xf numFmtId="1" fontId="166" fillId="0" borderId="19" xfId="0" applyNumberFormat="1" applyFont="1" applyFill="1" applyBorder="1" applyAlignment="1">
      <alignment horizontal="center" wrapText="1"/>
    </xf>
    <xf numFmtId="0" fontId="202" fillId="26" borderId="0" xfId="0" applyFont="1" applyFill="1" applyAlignment="1">
      <alignment horizontal="center" vertical="top"/>
    </xf>
    <xf numFmtId="0" fontId="70" fillId="26" borderId="0" xfId="0" applyFont="1" applyFill="1" applyAlignment="1">
      <alignment horizontal="center" wrapText="1"/>
    </xf>
    <xf numFmtId="1" fontId="169" fillId="0" borderId="11" xfId="0" applyNumberFormat="1" applyFont="1" applyFill="1" applyBorder="1" applyAlignment="1">
      <alignment horizontal="center" vertical="center" wrapText="1"/>
    </xf>
    <xf numFmtId="0" fontId="169" fillId="26" borderId="21" xfId="0" applyFont="1" applyFill="1" applyBorder="1" applyAlignment="1">
      <alignment horizontal="center" vertical="center"/>
    </xf>
    <xf numFmtId="0" fontId="85" fillId="26" borderId="0" xfId="0" applyFont="1" applyFill="1" applyAlignment="1">
      <alignment horizontal="center" vertical="center"/>
    </xf>
    <xf numFmtId="0" fontId="65" fillId="26" borderId="0" xfId="0" applyFont="1" applyFill="1" applyBorder="1"/>
    <xf numFmtId="0" fontId="85" fillId="26" borderId="0" xfId="0" applyFont="1" applyFill="1" applyAlignment="1">
      <alignment horizontal="center" vertical="center" wrapText="1"/>
    </xf>
    <xf numFmtId="4" fontId="70" fillId="26" borderId="0" xfId="0" applyNumberFormat="1" applyFont="1" applyFill="1" applyAlignment="1">
      <alignment horizontal="center"/>
    </xf>
    <xf numFmtId="4" fontId="220" fillId="26" borderId="0" xfId="0" applyNumberFormat="1" applyFont="1" applyFill="1" applyBorder="1" applyAlignment="1">
      <alignment vertical="center"/>
    </xf>
    <xf numFmtId="190" fontId="29" fillId="26" borderId="11" xfId="0" applyNumberFormat="1" applyFont="1" applyFill="1" applyBorder="1" applyAlignment="1">
      <alignment horizontal="center" vertical="center" wrapText="1"/>
    </xf>
    <xf numFmtId="190" fontId="4" fillId="26" borderId="11" xfId="0" applyNumberFormat="1" applyFont="1" applyFill="1" applyBorder="1" applyAlignment="1">
      <alignment vertical="top" wrapText="1"/>
    </xf>
    <xf numFmtId="190" fontId="94" fillId="26" borderId="11" xfId="0" applyNumberFormat="1" applyFont="1" applyFill="1" applyBorder="1" applyAlignment="1">
      <alignment vertical="top" wrapText="1"/>
    </xf>
    <xf numFmtId="190" fontId="39" fillId="26" borderId="11" xfId="0" applyNumberFormat="1" applyFont="1" applyFill="1" applyBorder="1" applyAlignment="1">
      <alignment horizontal="right" vertical="center" wrapText="1"/>
    </xf>
    <xf numFmtId="190" fontId="37" fillId="26" borderId="11" xfId="0" applyNumberFormat="1" applyFont="1" applyFill="1" applyBorder="1" applyAlignment="1">
      <alignment horizontal="right" vertical="center" wrapText="1"/>
    </xf>
    <xf numFmtId="190" fontId="73" fillId="26" borderId="11" xfId="0" applyNumberFormat="1" applyFont="1" applyFill="1" applyBorder="1" applyAlignment="1">
      <alignment vertical="top" wrapText="1"/>
    </xf>
    <xf numFmtId="49" fontId="39" fillId="0" borderId="11" xfId="0" applyNumberFormat="1" applyFont="1" applyFill="1" applyBorder="1" applyAlignment="1">
      <alignment horizontal="center" vertical="center" wrapText="1"/>
    </xf>
    <xf numFmtId="0" fontId="39" fillId="0" borderId="11" xfId="0" applyNumberFormat="1" applyFont="1" applyFill="1" applyBorder="1" applyAlignment="1">
      <alignment horizontal="center" vertical="center" wrapText="1"/>
    </xf>
    <xf numFmtId="4" fontId="39" fillId="0" borderId="11" xfId="0" applyNumberFormat="1" applyFont="1" applyFill="1" applyBorder="1" applyAlignment="1">
      <alignment horizontal="center" vertical="center" wrapText="1"/>
    </xf>
    <xf numFmtId="0" fontId="39" fillId="0" borderId="11" xfId="0" applyFont="1" applyFill="1" applyBorder="1" applyAlignment="1">
      <alignment horizontal="center" vertical="center" wrapText="1"/>
    </xf>
    <xf numFmtId="0" fontId="39" fillId="0" borderId="11" xfId="0" applyNumberFormat="1" applyFont="1" applyFill="1" applyBorder="1" applyAlignment="1">
      <alignment horizontal="center" vertical="center" wrapText="1"/>
    </xf>
    <xf numFmtId="4" fontId="39" fillId="0" borderId="11" xfId="0" applyNumberFormat="1" applyFont="1" applyFill="1" applyBorder="1" applyAlignment="1">
      <alignment vertical="center" wrapText="1"/>
    </xf>
    <xf numFmtId="4" fontId="39" fillId="0" borderId="11" xfId="0" applyNumberFormat="1" applyFont="1" applyFill="1" applyBorder="1" applyAlignment="1">
      <alignment horizontal="center" vertical="center" wrapText="1"/>
    </xf>
    <xf numFmtId="4" fontId="221" fillId="26" borderId="0" xfId="0" applyNumberFormat="1" applyFont="1" applyFill="1" applyBorder="1" applyAlignment="1">
      <alignment vertical="center"/>
    </xf>
    <xf numFmtId="49" fontId="39" fillId="0" borderId="11" xfId="0" applyNumberFormat="1" applyFont="1" applyBorder="1" applyAlignment="1">
      <alignment horizontal="center" vertical="center" wrapText="1"/>
    </xf>
    <xf numFmtId="0" fontId="39" fillId="26" borderId="11" xfId="0" applyFont="1" applyFill="1" applyBorder="1" applyAlignment="1">
      <alignment horizontal="center" vertical="center" wrapText="1"/>
    </xf>
    <xf numFmtId="4" fontId="39" fillId="26" borderId="11" xfId="0" applyNumberFormat="1" applyFont="1" applyFill="1" applyBorder="1" applyAlignment="1">
      <alignment vertical="center" wrapText="1"/>
    </xf>
    <xf numFmtId="0" fontId="39" fillId="0" borderId="11" xfId="0" applyFont="1" applyBorder="1" applyAlignment="1" applyProtection="1">
      <alignment horizontal="center" vertical="center" wrapText="1"/>
    </xf>
    <xf numFmtId="191" fontId="39" fillId="0" borderId="11" xfId="0" applyNumberFormat="1" applyFont="1" applyBorder="1" applyAlignment="1">
      <alignment horizontal="center" vertical="center" wrapText="1"/>
    </xf>
    <xf numFmtId="190" fontId="37" fillId="0" borderId="11" xfId="0" applyNumberFormat="1" applyFont="1" applyFill="1" applyBorder="1" applyAlignment="1">
      <alignment horizontal="center" vertical="center" wrapText="1"/>
    </xf>
    <xf numFmtId="4" fontId="185" fillId="26" borderId="11" xfId="0" applyNumberFormat="1" applyFont="1" applyFill="1" applyBorder="1" applyAlignment="1">
      <alignment horizontal="right" vertical="center" wrapText="1"/>
    </xf>
    <xf numFmtId="4" fontId="38" fillId="26" borderId="11" xfId="0" applyNumberFormat="1" applyFont="1" applyFill="1" applyBorder="1" applyAlignment="1">
      <alignment vertical="center" wrapText="1"/>
    </xf>
    <xf numFmtId="49" fontId="7" fillId="26" borderId="11" xfId="0" applyNumberFormat="1" applyFont="1" applyFill="1" applyBorder="1" applyAlignment="1">
      <alignment horizontal="center" vertical="center" wrapText="1"/>
    </xf>
    <xf numFmtId="4" fontId="7" fillId="26" borderId="11" xfId="0" applyNumberFormat="1" applyFont="1" applyFill="1" applyBorder="1" applyAlignment="1">
      <alignment horizontal="center" vertical="center" wrapText="1"/>
    </xf>
    <xf numFmtId="4" fontId="7" fillId="26" borderId="11" xfId="0" applyNumberFormat="1" applyFont="1" applyFill="1" applyBorder="1" applyAlignment="1">
      <alignment horizontal="right" vertical="center" wrapText="1"/>
    </xf>
    <xf numFmtId="4" fontId="37" fillId="26" borderId="11" xfId="0" applyNumberFormat="1" applyFont="1" applyFill="1" applyBorder="1" applyAlignment="1">
      <alignment horizontal="center" vertical="center" wrapText="1"/>
    </xf>
    <xf numFmtId="1" fontId="85" fillId="0" borderId="12" xfId="0" applyNumberFormat="1" applyFont="1" applyBorder="1" applyAlignment="1">
      <alignment horizontal="center" vertical="center" wrapText="1"/>
    </xf>
    <xf numFmtId="4" fontId="7" fillId="26" borderId="11" xfId="0" applyNumberFormat="1" applyFont="1" applyFill="1" applyBorder="1" applyAlignment="1">
      <alignment vertical="center" wrapText="1"/>
    </xf>
    <xf numFmtId="190" fontId="191" fillId="26" borderId="0" xfId="0" applyNumberFormat="1" applyFont="1" applyFill="1" applyBorder="1" applyAlignment="1">
      <alignment vertical="center" wrapText="1"/>
    </xf>
    <xf numFmtId="190" fontId="89" fillId="26" borderId="16" xfId="0" applyNumberFormat="1" applyFont="1" applyFill="1" applyBorder="1" applyAlignment="1">
      <alignment horizontal="left" vertical="center" wrapText="1"/>
    </xf>
    <xf numFmtId="4" fontId="89" fillId="26" borderId="16" xfId="0" applyNumberFormat="1" applyFont="1" applyFill="1" applyBorder="1" applyAlignment="1">
      <alignment horizontal="right" vertical="center" wrapText="1"/>
    </xf>
    <xf numFmtId="0" fontId="220" fillId="26" borderId="0" xfId="0" applyFont="1" applyFill="1" applyBorder="1" applyAlignment="1">
      <alignment vertical="center"/>
    </xf>
    <xf numFmtId="190" fontId="4" fillId="26" borderId="19" xfId="0" applyNumberFormat="1" applyFont="1" applyFill="1" applyBorder="1" applyAlignment="1">
      <alignment vertical="center" wrapText="1"/>
    </xf>
    <xf numFmtId="190" fontId="10" fillId="26" borderId="19" xfId="0" applyNumberFormat="1" applyFont="1" applyFill="1" applyBorder="1" applyAlignment="1">
      <alignment horizontal="center" vertical="center" wrapText="1"/>
    </xf>
    <xf numFmtId="190" fontId="6" fillId="26" borderId="19" xfId="0" applyNumberFormat="1" applyFont="1" applyFill="1" applyBorder="1" applyAlignment="1">
      <alignment vertical="center" wrapText="1"/>
    </xf>
    <xf numFmtId="0" fontId="221" fillId="26" borderId="0" xfId="0" applyFont="1" applyFill="1" applyBorder="1" applyAlignment="1">
      <alignment vertical="center"/>
    </xf>
    <xf numFmtId="0" fontId="86" fillId="26" borderId="0" xfId="0" applyFont="1" applyFill="1" applyBorder="1" applyAlignment="1">
      <alignment horizontal="left"/>
    </xf>
    <xf numFmtId="0" fontId="81" fillId="26" borderId="0" xfId="0" applyFont="1" applyFill="1" applyBorder="1" applyAlignment="1">
      <alignment horizontal="center" wrapText="1"/>
    </xf>
    <xf numFmtId="0" fontId="189" fillId="26" borderId="0" xfId="0" applyFont="1" applyFill="1" applyAlignment="1">
      <alignment horizontal="left" wrapText="1"/>
    </xf>
    <xf numFmtId="190" fontId="65" fillId="26" borderId="0" xfId="0" applyNumberFormat="1" applyFont="1" applyFill="1" applyBorder="1"/>
    <xf numFmtId="4" fontId="87" fillId="0" borderId="11" xfId="0" applyNumberFormat="1" applyFont="1" applyFill="1" applyBorder="1" applyAlignment="1">
      <alignment vertical="center" wrapText="1"/>
    </xf>
    <xf numFmtId="4" fontId="87" fillId="26" borderId="11" xfId="0" applyNumberFormat="1" applyFont="1" applyFill="1" applyBorder="1" applyAlignment="1">
      <alignment vertical="center" wrapText="1"/>
    </xf>
    <xf numFmtId="4" fontId="87" fillId="0" borderId="11" xfId="0" applyNumberFormat="1" applyFont="1" applyBorder="1" applyAlignment="1">
      <alignment vertical="center" wrapText="1"/>
    </xf>
    <xf numFmtId="0" fontId="87" fillId="0" borderId="11" xfId="0" applyNumberFormat="1" applyFont="1" applyFill="1" applyBorder="1" applyAlignment="1">
      <alignment horizontal="center" vertical="center" wrapText="1"/>
    </xf>
    <xf numFmtId="4" fontId="87" fillId="0" borderId="11" xfId="0" applyNumberFormat="1" applyFont="1" applyFill="1" applyBorder="1" applyAlignment="1">
      <alignment horizontal="center" vertical="center" wrapText="1"/>
    </xf>
    <xf numFmtId="0" fontId="87" fillId="0" borderId="11" xfId="0" applyNumberFormat="1" applyFont="1" applyBorder="1" applyAlignment="1">
      <alignment horizontal="center" vertical="center" wrapText="1"/>
    </xf>
    <xf numFmtId="3" fontId="46" fillId="26" borderId="11" xfId="0" applyNumberFormat="1" applyFont="1" applyFill="1" applyBorder="1" applyAlignment="1">
      <alignment horizontal="center" vertical="center" wrapText="1"/>
    </xf>
    <xf numFmtId="0" fontId="87" fillId="26" borderId="11" xfId="0" applyFont="1" applyFill="1" applyBorder="1" applyAlignment="1">
      <alignment horizontal="center" vertical="center" wrapText="1"/>
    </xf>
    <xf numFmtId="190" fontId="87" fillId="0" borderId="11" xfId="0" applyNumberFormat="1" applyFont="1" applyBorder="1" applyAlignment="1">
      <alignment horizontal="center" vertical="center" wrapText="1"/>
    </xf>
    <xf numFmtId="4" fontId="169" fillId="0" borderId="21" xfId="0" applyNumberFormat="1" applyFont="1" applyBorder="1" applyAlignment="1">
      <alignment vertical="center"/>
    </xf>
    <xf numFmtId="2" fontId="9" fillId="26" borderId="11" xfId="0" applyNumberFormat="1" applyFont="1" applyFill="1" applyBorder="1" applyAlignment="1">
      <alignment horizontal="center" vertical="center" wrapText="1"/>
    </xf>
    <xf numFmtId="2" fontId="9" fillId="26" borderId="17" xfId="0" applyNumberFormat="1" applyFont="1" applyFill="1" applyBorder="1" applyAlignment="1">
      <alignment horizontal="center" vertical="center" wrapText="1"/>
    </xf>
    <xf numFmtId="0" fontId="169" fillId="0" borderId="12" xfId="0" applyFont="1" applyFill="1" applyBorder="1" applyAlignment="1">
      <alignment horizontal="center" vertical="center" wrapText="1"/>
    </xf>
    <xf numFmtId="0" fontId="49" fillId="26" borderId="11" xfId="0" applyFont="1" applyFill="1" applyBorder="1" applyAlignment="1" applyProtection="1">
      <alignment horizontal="center" vertical="center" wrapText="1"/>
    </xf>
    <xf numFmtId="0" fontId="46" fillId="26" borderId="11" xfId="0" applyFont="1" applyFill="1" applyBorder="1" applyAlignment="1" applyProtection="1">
      <alignment horizontal="center" vertical="center"/>
      <protection hidden="1"/>
    </xf>
    <xf numFmtId="0" fontId="87" fillId="26" borderId="11" xfId="0" applyFont="1" applyFill="1" applyBorder="1" applyAlignment="1" applyProtection="1">
      <alignment horizontal="center" vertical="center"/>
      <protection hidden="1"/>
    </xf>
    <xf numFmtId="0" fontId="87" fillId="26" borderId="11" xfId="0" applyFont="1" applyFill="1" applyBorder="1" applyAlignment="1" applyProtection="1">
      <alignment vertical="center"/>
    </xf>
    <xf numFmtId="4" fontId="46" fillId="26" borderId="11" xfId="0" applyNumberFormat="1" applyFont="1" applyFill="1" applyBorder="1" applyAlignment="1">
      <alignment horizontal="right" vertical="center"/>
    </xf>
    <xf numFmtId="4" fontId="159" fillId="26" borderId="16" xfId="0" applyNumberFormat="1" applyFont="1" applyFill="1" applyBorder="1" applyAlignment="1">
      <alignment horizontal="center" vertical="center" wrapText="1"/>
    </xf>
    <xf numFmtId="4" fontId="159" fillId="26" borderId="12"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0" fontId="9" fillId="0" borderId="17" xfId="0" applyNumberFormat="1" applyFont="1" applyFill="1" applyBorder="1" applyAlignment="1">
      <alignment horizontal="center" vertical="center" wrapText="1"/>
    </xf>
    <xf numFmtId="0" fontId="169" fillId="26" borderId="0" xfId="0" applyFont="1" applyFill="1" applyAlignment="1">
      <alignment horizontal="center" vertical="center" wrapText="1"/>
    </xf>
    <xf numFmtId="0" fontId="178" fillId="0" borderId="19" xfId="0" applyFont="1" applyBorder="1"/>
    <xf numFmtId="4" fontId="86" fillId="0" borderId="19" xfId="0" applyNumberFormat="1" applyFont="1" applyBorder="1"/>
    <xf numFmtId="4" fontId="86" fillId="26" borderId="0" xfId="0" applyNumberFormat="1" applyFont="1" applyFill="1" applyBorder="1" applyAlignment="1">
      <alignment horizontal="center" vertical="center"/>
    </xf>
    <xf numFmtId="0" fontId="95" fillId="26" borderId="0" xfId="0" applyFont="1" applyFill="1" applyAlignment="1">
      <alignment horizontal="center" vertical="center" wrapText="1"/>
    </xf>
    <xf numFmtId="0" fontId="223" fillId="26" borderId="0" xfId="0" applyFont="1" applyFill="1" applyAlignment="1">
      <alignment horizontal="right"/>
    </xf>
    <xf numFmtId="0" fontId="224" fillId="26" borderId="0" xfId="0" applyFont="1" applyFill="1" applyAlignment="1">
      <alignment horizontal="right"/>
    </xf>
    <xf numFmtId="0" fontId="12" fillId="26" borderId="0" xfId="0" applyFont="1" applyFill="1" applyAlignment="1">
      <alignment horizontal="right"/>
    </xf>
    <xf numFmtId="0" fontId="225" fillId="26" borderId="0" xfId="0" applyFont="1" applyFill="1" applyAlignment="1">
      <alignment horizontal="center"/>
    </xf>
    <xf numFmtId="0" fontId="226" fillId="26" borderId="0" xfId="0" applyFont="1" applyFill="1"/>
    <xf numFmtId="0" fontId="85" fillId="26" borderId="11" xfId="0" applyFont="1" applyFill="1" applyBorder="1"/>
    <xf numFmtId="0" fontId="227" fillId="26" borderId="11" xfId="0" applyFont="1" applyFill="1" applyBorder="1" applyAlignment="1">
      <alignment horizontal="center" vertical="top" wrapText="1"/>
    </xf>
    <xf numFmtId="190" fontId="184" fillId="26" borderId="11" xfId="0" applyNumberFormat="1" applyFont="1" applyFill="1" applyBorder="1" applyAlignment="1">
      <alignment vertical="top" wrapText="1"/>
    </xf>
    <xf numFmtId="190" fontId="84" fillId="26" borderId="11" xfId="0" applyNumberFormat="1" applyFont="1" applyFill="1" applyBorder="1" applyAlignment="1">
      <alignment horizontal="right" wrapText="1"/>
    </xf>
    <xf numFmtId="190" fontId="225" fillId="26" borderId="11" xfId="0" applyNumberFormat="1" applyFont="1" applyFill="1" applyBorder="1" applyAlignment="1">
      <alignment horizontal="right" wrapText="1"/>
    </xf>
    <xf numFmtId="191" fontId="182" fillId="26" borderId="0" xfId="0" applyNumberFormat="1" applyFont="1" applyFill="1"/>
    <xf numFmtId="0" fontId="84" fillId="26" borderId="11" xfId="0" applyFont="1" applyFill="1" applyBorder="1" applyAlignment="1">
      <alignment horizontal="center" vertical="top" wrapText="1"/>
    </xf>
    <xf numFmtId="190" fontId="85" fillId="26" borderId="11" xfId="0" applyNumberFormat="1" applyFont="1" applyFill="1" applyBorder="1" applyAlignment="1">
      <alignment vertical="top" wrapText="1"/>
    </xf>
    <xf numFmtId="0" fontId="84" fillId="26" borderId="11" xfId="0" applyFont="1" applyFill="1" applyBorder="1" applyAlignment="1">
      <alignment horizontal="left" vertical="center" wrapText="1"/>
    </xf>
    <xf numFmtId="49" fontId="227" fillId="26" borderId="11" xfId="0" applyNumberFormat="1" applyFont="1" applyFill="1" applyBorder="1" applyAlignment="1">
      <alignment horizontal="center" vertical="top" wrapText="1"/>
    </xf>
    <xf numFmtId="190" fontId="184" fillId="26" borderId="11" xfId="0" applyNumberFormat="1" applyFont="1" applyFill="1" applyBorder="1" applyAlignment="1">
      <alignment vertical="center" wrapText="1"/>
    </xf>
    <xf numFmtId="190" fontId="84" fillId="0" borderId="11" xfId="0" applyNumberFormat="1" applyFont="1" applyBorder="1" applyAlignment="1">
      <alignment horizontal="right" wrapText="1"/>
    </xf>
    <xf numFmtId="190" fontId="225" fillId="0" borderId="11" xfId="0" applyNumberFormat="1" applyFont="1" applyBorder="1" applyAlignment="1">
      <alignment horizontal="right" wrapText="1"/>
    </xf>
    <xf numFmtId="0" fontId="85" fillId="0" borderId="11" xfId="0" applyFont="1" applyBorder="1"/>
    <xf numFmtId="49" fontId="225" fillId="26" borderId="11" xfId="0" applyNumberFormat="1" applyFont="1" applyFill="1" applyBorder="1" applyAlignment="1">
      <alignment horizontal="center" vertical="center" wrapText="1"/>
    </xf>
    <xf numFmtId="190" fontId="81" fillId="26" borderId="11" xfId="0" applyNumberFormat="1" applyFont="1" applyFill="1" applyBorder="1" applyAlignment="1">
      <alignment horizontal="center" vertical="center" wrapText="1"/>
    </xf>
    <xf numFmtId="4" fontId="225" fillId="0" borderId="11" xfId="0" applyNumberFormat="1" applyFont="1" applyBorder="1" applyAlignment="1">
      <alignment horizontal="right" vertical="center" wrapText="1"/>
    </xf>
    <xf numFmtId="191" fontId="228" fillId="26" borderId="0" xfId="0" applyNumberFormat="1" applyFont="1" applyFill="1"/>
    <xf numFmtId="4" fontId="1" fillId="0" borderId="0" xfId="0" applyNumberFormat="1" applyFont="1"/>
    <xf numFmtId="49" fontId="85" fillId="0" borderId="11" xfId="0" applyNumberFormat="1" applyFont="1" applyBorder="1" applyAlignment="1">
      <alignment horizontal="center" vertical="center"/>
    </xf>
    <xf numFmtId="49" fontId="85" fillId="0" borderId="11" xfId="0" applyNumberFormat="1" applyFont="1" applyBorder="1" applyAlignment="1">
      <alignment horizontal="center" vertical="center" wrapText="1"/>
    </xf>
    <xf numFmtId="0" fontId="84" fillId="0" borderId="11" xfId="0" applyFont="1" applyBorder="1" applyAlignment="1">
      <alignment horizontal="left" vertical="center" wrapText="1"/>
    </xf>
    <xf numFmtId="4" fontId="84" fillId="0" borderId="11" xfId="0" applyNumberFormat="1" applyFont="1" applyBorder="1" applyAlignment="1">
      <alignment horizontal="right" vertical="center" wrapText="1"/>
    </xf>
    <xf numFmtId="0" fontId="85" fillId="0" borderId="11" xfId="0" applyFont="1" applyBorder="1" applyAlignment="1">
      <alignment horizontal="center" vertical="center" wrapText="1"/>
    </xf>
    <xf numFmtId="0" fontId="84" fillId="0" borderId="11" xfId="0" applyFont="1" applyBorder="1" applyAlignment="1">
      <alignment vertical="center" wrapText="1"/>
    </xf>
    <xf numFmtId="49" fontId="81" fillId="26" borderId="11" xfId="0" applyNumberFormat="1" applyFont="1" applyFill="1" applyBorder="1" applyAlignment="1">
      <alignment horizontal="center" vertical="center" wrapText="1"/>
    </xf>
    <xf numFmtId="191" fontId="1" fillId="0" borderId="0" xfId="0" applyNumberFormat="1" applyFont="1"/>
    <xf numFmtId="0" fontId="84" fillId="0" borderId="11" xfId="0" applyFont="1" applyBorder="1" applyAlignment="1">
      <alignment horizontal="left" wrapText="1"/>
    </xf>
    <xf numFmtId="0" fontId="85" fillId="0" borderId="11" xfId="0" applyFont="1" applyBorder="1" applyAlignment="1">
      <alignment horizontal="center" vertical="top" wrapText="1"/>
    </xf>
    <xf numFmtId="0" fontId="81" fillId="0" borderId="11" xfId="0" applyFont="1" applyBorder="1"/>
    <xf numFmtId="0" fontId="1" fillId="0" borderId="11" xfId="0" applyFont="1" applyBorder="1"/>
    <xf numFmtId="0" fontId="81" fillId="26" borderId="11" xfId="0" applyFont="1" applyFill="1" applyBorder="1"/>
    <xf numFmtId="0" fontId="81" fillId="26" borderId="11" xfId="0" applyFont="1" applyFill="1" applyBorder="1" applyAlignment="1">
      <alignment horizontal="center" vertical="center" wrapText="1"/>
    </xf>
    <xf numFmtId="0" fontId="184" fillId="26" borderId="11" xfId="0" applyFont="1" applyFill="1" applyBorder="1" applyAlignment="1">
      <alignment horizontal="center" vertical="center" wrapText="1"/>
    </xf>
    <xf numFmtId="4" fontId="227" fillId="26" borderId="11" xfId="0" applyNumberFormat="1" applyFont="1" applyFill="1" applyBorder="1" applyAlignment="1">
      <alignment horizontal="right" vertical="center" wrapText="1"/>
    </xf>
    <xf numFmtId="0" fontId="229" fillId="26" borderId="0" xfId="0" applyFont="1" applyFill="1"/>
    <xf numFmtId="0" fontId="81" fillId="26" borderId="11" xfId="0" applyFont="1" applyFill="1" applyBorder="1" applyAlignment="1">
      <alignment horizontal="center" wrapText="1"/>
    </xf>
    <xf numFmtId="0" fontId="168" fillId="26" borderId="11" xfId="0" applyFont="1" applyFill="1" applyBorder="1" applyAlignment="1">
      <alignment wrapText="1"/>
    </xf>
    <xf numFmtId="190" fontId="230" fillId="26" borderId="11" xfId="0" applyNumberFormat="1" applyFont="1" applyFill="1" applyBorder="1" applyAlignment="1">
      <alignment horizontal="right" wrapText="1"/>
    </xf>
    <xf numFmtId="0" fontId="46" fillId="26" borderId="0" xfId="0" applyFont="1" applyFill="1" applyBorder="1" applyAlignment="1">
      <alignment horizontal="center" wrapText="1"/>
    </xf>
    <xf numFmtId="0" fontId="29" fillId="26" borderId="0" xfId="0" applyFont="1" applyFill="1" applyBorder="1" applyAlignment="1">
      <alignment wrapText="1"/>
    </xf>
    <xf numFmtId="191" fontId="231" fillId="26" borderId="0" xfId="0" applyNumberFormat="1" applyFont="1" applyFill="1" applyBorder="1" applyAlignment="1">
      <alignment horizontal="right" wrapText="1"/>
    </xf>
    <xf numFmtId="0" fontId="0" fillId="26" borderId="19" xfId="0" applyFill="1" applyBorder="1" applyAlignment="1">
      <alignment vertical="center"/>
    </xf>
    <xf numFmtId="0" fontId="0" fillId="26" borderId="19" xfId="0" applyFill="1" applyBorder="1"/>
    <xf numFmtId="0" fontId="0" fillId="26" borderId="0" xfId="0" applyFill="1" applyAlignment="1">
      <alignment vertical="center"/>
    </xf>
    <xf numFmtId="191" fontId="0" fillId="26" borderId="0" xfId="0" applyNumberFormat="1" applyFill="1"/>
    <xf numFmtId="0" fontId="86" fillId="26" borderId="0" xfId="0" applyFont="1" applyFill="1" applyAlignment="1">
      <alignment horizontal="center"/>
    </xf>
    <xf numFmtId="0" fontId="46" fillId="26" borderId="0" xfId="0" applyFont="1" applyFill="1" applyAlignment="1">
      <alignment vertical="center" wrapText="1"/>
    </xf>
    <xf numFmtId="0" fontId="46" fillId="26" borderId="0" xfId="0" applyFont="1" applyFill="1" applyAlignment="1">
      <alignment wrapText="1"/>
    </xf>
    <xf numFmtId="0" fontId="88" fillId="0" borderId="0" xfId="0" applyFont="1" applyAlignment="1">
      <alignment horizontal="center" vertical="center" wrapText="1"/>
    </xf>
    <xf numFmtId="4" fontId="226" fillId="0" borderId="0" xfId="0" applyNumberFormat="1" applyFont="1"/>
    <xf numFmtId="0" fontId="88" fillId="26" borderId="11" xfId="0" applyFont="1" applyFill="1" applyBorder="1" applyAlignment="1">
      <alignment horizontal="center" vertical="center" wrapText="1"/>
    </xf>
    <xf numFmtId="0" fontId="87" fillId="26" borderId="11" xfId="0" applyFont="1" applyFill="1" applyBorder="1" applyAlignment="1">
      <alignment horizontal="center" vertical="center" wrapText="1"/>
    </xf>
    <xf numFmtId="0" fontId="88" fillId="26" borderId="11" xfId="0" applyFont="1" applyFill="1" applyBorder="1" applyAlignment="1">
      <alignment horizontal="center" vertical="top" wrapText="1"/>
    </xf>
    <xf numFmtId="0" fontId="104" fillId="26" borderId="12" xfId="0" applyFont="1" applyFill="1" applyBorder="1" applyAlignment="1">
      <alignment horizontal="center" vertical="top" wrapText="1"/>
    </xf>
    <xf numFmtId="0" fontId="49" fillId="26" borderId="11" xfId="0" applyFont="1" applyFill="1" applyBorder="1" applyAlignment="1">
      <alignment horizontal="center" vertical="center" wrapText="1"/>
    </xf>
    <xf numFmtId="0" fontId="85" fillId="26" borderId="0" xfId="0" applyFont="1" applyFill="1" applyAlignment="1">
      <alignment horizontal="center" wrapText="1"/>
    </xf>
    <xf numFmtId="0" fontId="46" fillId="26" borderId="0" xfId="0" applyFont="1" applyFill="1" applyAlignment="1">
      <alignment horizontal="center" wrapText="1"/>
    </xf>
    <xf numFmtId="0" fontId="48" fillId="26" borderId="12" xfId="0" applyFont="1" applyFill="1" applyBorder="1" applyAlignment="1">
      <alignment horizontal="center" vertical="top" wrapText="1"/>
    </xf>
    <xf numFmtId="0" fontId="87" fillId="26" borderId="11" xfId="0" applyFont="1" applyFill="1" applyBorder="1" applyAlignment="1">
      <alignment horizontal="center" vertical="top" wrapText="1"/>
    </xf>
    <xf numFmtId="0" fontId="12" fillId="26" borderId="12" xfId="0" applyFont="1" applyFill="1" applyBorder="1" applyAlignment="1">
      <alignment horizontal="center" vertical="top" wrapText="1"/>
    </xf>
    <xf numFmtId="0" fontId="83" fillId="26" borderId="0" xfId="0" applyFont="1" applyFill="1" applyAlignment="1">
      <alignment horizontal="left" wrapText="1"/>
    </xf>
    <xf numFmtId="0" fontId="85" fillId="26" borderId="0" xfId="0" applyFont="1" applyFill="1" applyAlignment="1">
      <alignment horizontal="left" vertical="center" wrapText="1"/>
    </xf>
    <xf numFmtId="0" fontId="86" fillId="26" borderId="0" xfId="0" applyFont="1" applyFill="1" applyAlignment="1">
      <alignment horizontal="center" wrapText="1"/>
    </xf>
    <xf numFmtId="0" fontId="95" fillId="26" borderId="0" xfId="0" applyFont="1" applyFill="1" applyAlignment="1">
      <alignment horizontal="center" wrapText="1"/>
    </xf>
    <xf numFmtId="0" fontId="29" fillId="0" borderId="19" xfId="0" applyFont="1" applyFill="1" applyBorder="1" applyAlignment="1">
      <alignment horizontal="center" vertical="center" wrapText="1"/>
    </xf>
    <xf numFmtId="0" fontId="97" fillId="26" borderId="0" xfId="0" applyFont="1" applyFill="1" applyAlignment="1">
      <alignment horizontal="center" vertical="top"/>
    </xf>
    <xf numFmtId="0" fontId="10" fillId="26" borderId="11"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9" fillId="26" borderId="16"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3" fillId="26" borderId="12" xfId="0" applyFont="1" applyFill="1" applyBorder="1" applyAlignment="1">
      <alignment horizontal="center" vertical="center" textRotation="90" wrapText="1"/>
    </xf>
    <xf numFmtId="0" fontId="9" fillId="26" borderId="17" xfId="0" applyFont="1" applyFill="1" applyBorder="1" applyAlignment="1">
      <alignment horizontal="center" vertical="center" textRotation="90" wrapText="1"/>
    </xf>
    <xf numFmtId="0" fontId="3" fillId="26" borderId="11" xfId="0" applyFont="1" applyFill="1" applyBorder="1" applyAlignment="1">
      <alignment horizontal="center" vertical="center" wrapText="1"/>
    </xf>
    <xf numFmtId="0" fontId="35" fillId="26" borderId="22" xfId="0" applyFont="1" applyFill="1" applyBorder="1" applyAlignment="1">
      <alignment horizontal="center" vertical="center" wrapText="1"/>
    </xf>
    <xf numFmtId="0" fontId="35" fillId="26" borderId="28" xfId="0" applyFont="1" applyFill="1" applyBorder="1" applyAlignment="1">
      <alignment horizontal="center" vertical="center" wrapText="1"/>
    </xf>
    <xf numFmtId="0" fontId="35" fillId="26" borderId="25" xfId="0" applyFont="1" applyFill="1" applyBorder="1" applyAlignment="1">
      <alignment horizontal="center" vertical="center" wrapText="1"/>
    </xf>
    <xf numFmtId="0" fontId="35" fillId="26" borderId="23" xfId="0" applyFont="1" applyFill="1" applyBorder="1" applyAlignment="1">
      <alignment horizontal="center" vertical="center" wrapText="1"/>
    </xf>
    <xf numFmtId="0" fontId="35" fillId="26" borderId="0" xfId="0" applyFont="1" applyFill="1" applyBorder="1" applyAlignment="1">
      <alignment horizontal="center" vertical="center" wrapText="1"/>
    </xf>
    <xf numFmtId="0" fontId="35" fillId="26" borderId="26" xfId="0" applyFont="1" applyFill="1" applyBorder="1" applyAlignment="1">
      <alignment horizontal="center" vertical="center" wrapText="1"/>
    </xf>
    <xf numFmtId="0" fontId="35" fillId="26" borderId="24" xfId="0" applyFont="1" applyFill="1" applyBorder="1" applyAlignment="1">
      <alignment horizontal="center" vertical="center" wrapText="1"/>
    </xf>
    <xf numFmtId="0" fontId="35" fillId="26" borderId="19" xfId="0" applyFont="1" applyFill="1" applyBorder="1" applyAlignment="1">
      <alignment horizontal="center" vertical="center" wrapText="1"/>
    </xf>
    <xf numFmtId="0" fontId="35" fillId="26" borderId="27" xfId="0" applyFont="1" applyFill="1" applyBorder="1" applyAlignment="1">
      <alignment horizontal="center" vertical="center" wrapText="1"/>
    </xf>
    <xf numFmtId="0" fontId="54" fillId="26" borderId="0" xfId="0" applyFont="1" applyFill="1" applyBorder="1" applyAlignment="1">
      <alignment horizontal="center"/>
    </xf>
    <xf numFmtId="0" fontId="62" fillId="26" borderId="0" xfId="0" applyFont="1" applyFill="1" applyBorder="1" applyAlignment="1">
      <alignment horizontal="center"/>
    </xf>
    <xf numFmtId="0" fontId="63" fillId="26" borderId="0" xfId="0" applyFont="1" applyFill="1" applyBorder="1" applyAlignment="1">
      <alignment horizontal="center" vertical="top" wrapText="1"/>
    </xf>
    <xf numFmtId="0" fontId="70" fillId="26" borderId="0" xfId="0" applyFont="1" applyFill="1" applyAlignment="1">
      <alignment horizontal="center"/>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6" fillId="26" borderId="11" xfId="0" applyFont="1" applyFill="1" applyBorder="1"/>
    <xf numFmtId="0" fontId="9" fillId="26" borderId="16"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7" xfId="0"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4" fillId="26" borderId="11" xfId="0" applyFont="1" applyFill="1" applyBorder="1" applyAlignment="1">
      <alignment horizontal="center" vertical="center" wrapText="1"/>
    </xf>
    <xf numFmtId="49" fontId="39" fillId="26" borderId="11" xfId="0" applyNumberFormat="1" applyFont="1" applyFill="1" applyBorder="1" applyAlignment="1">
      <alignment horizontal="center" vertical="center" wrapText="1"/>
    </xf>
    <xf numFmtId="49" fontId="87"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0" fontId="85" fillId="26" borderId="0" xfId="0" applyFont="1" applyFill="1" applyAlignment="1">
      <alignment horizontal="left" vertical="center"/>
    </xf>
    <xf numFmtId="0" fontId="179" fillId="26" borderId="0" xfId="0" applyFont="1" applyFill="1" applyAlignment="1">
      <alignment horizontal="left" wrapText="1"/>
    </xf>
    <xf numFmtId="0" fontId="84" fillId="26" borderId="11" xfId="0" applyFont="1" applyFill="1" applyBorder="1" applyAlignment="1">
      <alignment horizontal="center" vertical="center" wrapText="1"/>
    </xf>
    <xf numFmtId="0" fontId="225" fillId="26" borderId="11" xfId="0" applyFont="1" applyFill="1" applyBorder="1" applyAlignment="1">
      <alignment horizontal="center" vertical="center" wrapText="1"/>
    </xf>
    <xf numFmtId="0" fontId="95" fillId="26" borderId="0" xfId="0" applyFont="1" applyFill="1" applyAlignment="1">
      <alignment horizontal="center" vertical="center" wrapText="1"/>
    </xf>
    <xf numFmtId="0" fontId="29" fillId="0" borderId="19" xfId="0" applyFont="1" applyFill="1" applyBorder="1" applyAlignment="1">
      <alignment horizontal="center" wrapText="1"/>
    </xf>
    <xf numFmtId="0" fontId="85" fillId="26" borderId="16" xfId="0" applyFont="1" applyFill="1" applyBorder="1" applyAlignment="1">
      <alignment horizontal="center" textRotation="90" wrapText="1"/>
    </xf>
    <xf numFmtId="0" fontId="85" fillId="26" borderId="12" xfId="0" applyFont="1" applyFill="1" applyBorder="1" applyAlignment="1">
      <alignment horizontal="center" textRotation="90" wrapText="1"/>
    </xf>
    <xf numFmtId="0" fontId="85" fillId="26" borderId="17" xfId="0" applyFont="1" applyFill="1" applyBorder="1" applyAlignment="1">
      <alignment horizontal="center" textRotation="90" wrapText="1"/>
    </xf>
    <xf numFmtId="0" fontId="84" fillId="26" borderId="16" xfId="0" applyFont="1" applyFill="1" applyBorder="1" applyAlignment="1">
      <alignment horizontal="center" vertical="center" wrapText="1"/>
    </xf>
    <xf numFmtId="0" fontId="84" fillId="26" borderId="12" xfId="0" applyFont="1" applyFill="1" applyBorder="1" applyAlignment="1">
      <alignment horizontal="center" vertical="center" wrapText="1"/>
    </xf>
    <xf numFmtId="0" fontId="84" fillId="26" borderId="17" xfId="0" applyFont="1" applyFill="1" applyBorder="1" applyAlignment="1">
      <alignment horizontal="center" vertical="center" wrapText="1"/>
    </xf>
    <xf numFmtId="0" fontId="170" fillId="0" borderId="11" xfId="0" applyFont="1" applyFill="1" applyBorder="1" applyAlignment="1">
      <alignment horizontal="center" vertical="center" wrapText="1"/>
    </xf>
    <xf numFmtId="0" fontId="169" fillId="26" borderId="21" xfId="0" applyFont="1" applyFill="1" applyBorder="1" applyAlignment="1">
      <alignment horizontal="center" vertical="center" wrapText="1"/>
    </xf>
    <xf numFmtId="0" fontId="169" fillId="26" borderId="20" xfId="0" applyFont="1" applyFill="1" applyBorder="1" applyAlignment="1">
      <alignment horizontal="center" vertical="center" wrapText="1"/>
    </xf>
    <xf numFmtId="0" fontId="169" fillId="26" borderId="11" xfId="0" applyFont="1" applyFill="1" applyBorder="1" applyAlignment="1">
      <alignment horizontal="center" vertical="center" wrapText="1"/>
    </xf>
    <xf numFmtId="0" fontId="170" fillId="0" borderId="20" xfId="0" applyFont="1" applyFill="1" applyBorder="1" applyAlignment="1">
      <alignment horizontal="center" vertical="center" wrapText="1"/>
    </xf>
    <xf numFmtId="0" fontId="170" fillId="0" borderId="21" xfId="0" applyFont="1" applyFill="1" applyBorder="1" applyAlignment="1">
      <alignment horizontal="center" vertical="center" wrapText="1"/>
    </xf>
    <xf numFmtId="0" fontId="170" fillId="26" borderId="11" xfId="0" applyFont="1" applyFill="1" applyBorder="1" applyAlignment="1">
      <alignment horizontal="center" vertical="center" wrapText="1"/>
    </xf>
    <xf numFmtId="0" fontId="202" fillId="26" borderId="16" xfId="0" applyFont="1" applyFill="1" applyBorder="1" applyAlignment="1">
      <alignment horizontal="center" vertical="center" wrapText="1"/>
    </xf>
    <xf numFmtId="0" fontId="202" fillId="26" borderId="12" xfId="0" applyFont="1" applyFill="1" applyBorder="1" applyAlignment="1">
      <alignment horizontal="center" vertical="center" wrapText="1"/>
    </xf>
    <xf numFmtId="0" fontId="202" fillId="26" borderId="17" xfId="0" applyFont="1" applyFill="1" applyBorder="1" applyAlignment="1">
      <alignment horizontal="center" vertical="center" wrapText="1"/>
    </xf>
    <xf numFmtId="0" fontId="166" fillId="0" borderId="11" xfId="0" applyFont="1" applyFill="1" applyBorder="1" applyAlignment="1">
      <alignment horizontal="center" vertical="center" wrapText="1"/>
    </xf>
    <xf numFmtId="4" fontId="173" fillId="26" borderId="25" xfId="0" applyNumberFormat="1" applyFont="1" applyFill="1" applyBorder="1" applyAlignment="1">
      <alignment horizontal="center" vertical="center" wrapText="1"/>
    </xf>
    <xf numFmtId="4" fontId="173" fillId="26" borderId="27" xfId="0" applyNumberFormat="1" applyFont="1" applyFill="1" applyBorder="1" applyAlignment="1">
      <alignment horizontal="center" vertical="center" wrapText="1"/>
    </xf>
    <xf numFmtId="4" fontId="173" fillId="26" borderId="11" xfId="0" applyNumberFormat="1" applyFont="1" applyFill="1" applyBorder="1" applyAlignment="1">
      <alignment horizontal="center" vertical="center" wrapText="1"/>
    </xf>
    <xf numFmtId="4" fontId="190" fillId="26" borderId="11" xfId="0" applyNumberFormat="1" applyFont="1" applyFill="1" applyBorder="1" applyAlignment="1">
      <alignment horizontal="center" vertical="center" wrapText="1"/>
    </xf>
    <xf numFmtId="0" fontId="170" fillId="26" borderId="21" xfId="0" applyFont="1" applyFill="1" applyBorder="1" applyAlignment="1">
      <alignment horizontal="center" vertical="center" wrapText="1"/>
    </xf>
    <xf numFmtId="4" fontId="173" fillId="26" borderId="18" xfId="0" applyNumberFormat="1" applyFont="1" applyFill="1" applyBorder="1" applyAlignment="1">
      <alignment horizontal="center" vertical="center" wrapText="1"/>
    </xf>
    <xf numFmtId="0" fontId="170" fillId="0" borderId="18" xfId="0" applyFont="1" applyFill="1" applyBorder="1" applyAlignment="1">
      <alignment horizontal="center" vertical="center" wrapText="1"/>
    </xf>
    <xf numFmtId="0" fontId="169" fillId="26" borderId="11" xfId="0" applyFont="1" applyFill="1" applyBorder="1" applyAlignment="1">
      <alignment horizontal="center" vertical="center"/>
    </xf>
    <xf numFmtId="0" fontId="165" fillId="26" borderId="0" xfId="0" applyFont="1" applyFill="1" applyAlignment="1">
      <alignment horizontal="center" vertical="center"/>
    </xf>
    <xf numFmtId="0" fontId="169" fillId="0" borderId="11" xfId="0" applyFont="1" applyFill="1" applyBorder="1" applyAlignment="1">
      <alignment horizontal="center" vertical="center" wrapText="1"/>
    </xf>
    <xf numFmtId="0" fontId="169" fillId="0" borderId="20" xfId="0" applyFont="1" applyFill="1" applyBorder="1" applyAlignment="1">
      <alignment horizontal="center" vertical="center" wrapText="1"/>
    </xf>
    <xf numFmtId="0" fontId="169" fillId="26" borderId="0" xfId="0" applyFont="1" applyFill="1" applyAlignment="1">
      <alignment horizontal="left" vertical="center" wrapText="1"/>
    </xf>
    <xf numFmtId="4" fontId="190" fillId="26" borderId="28" xfId="0" applyNumberFormat="1" applyFont="1" applyFill="1" applyBorder="1" applyAlignment="1">
      <alignment horizontal="center" vertical="center" wrapText="1"/>
    </xf>
    <xf numFmtId="4" fontId="190" fillId="26" borderId="19" xfId="0" applyNumberFormat="1" applyFont="1" applyFill="1" applyBorder="1" applyAlignment="1">
      <alignment horizontal="center" vertical="center" wrapText="1"/>
    </xf>
    <xf numFmtId="0" fontId="170" fillId="0" borderId="22" xfId="0" applyFont="1" applyFill="1" applyBorder="1" applyAlignment="1">
      <alignment horizontal="center" vertical="center" wrapText="1"/>
    </xf>
    <xf numFmtId="0" fontId="170" fillId="0" borderId="23" xfId="0" applyFont="1" applyFill="1" applyBorder="1" applyAlignment="1">
      <alignment horizontal="center" vertical="center" wrapText="1"/>
    </xf>
    <xf numFmtId="0" fontId="170" fillId="0" borderId="24" xfId="0" applyFont="1" applyFill="1" applyBorder="1" applyAlignment="1">
      <alignment horizontal="center" vertical="center" wrapText="1"/>
    </xf>
    <xf numFmtId="0" fontId="176" fillId="0" borderId="21" xfId="0" applyFont="1" applyFill="1" applyBorder="1" applyAlignment="1">
      <alignment horizontal="center" vertical="center"/>
    </xf>
    <xf numFmtId="0" fontId="176" fillId="0" borderId="20" xfId="0" applyFont="1" applyFill="1" applyBorder="1" applyAlignment="1">
      <alignment horizontal="center" vertical="center"/>
    </xf>
    <xf numFmtId="0" fontId="176" fillId="0" borderId="18" xfId="0" applyFont="1" applyFill="1" applyBorder="1" applyAlignment="1">
      <alignment horizontal="center" vertical="center"/>
    </xf>
    <xf numFmtId="0" fontId="169" fillId="26" borderId="18" xfId="0" applyFont="1" applyFill="1" applyBorder="1" applyAlignment="1">
      <alignment horizontal="center" vertical="center" wrapText="1"/>
    </xf>
    <xf numFmtId="0" fontId="169" fillId="0" borderId="28" xfId="0" applyFont="1" applyFill="1" applyBorder="1" applyAlignment="1">
      <alignment horizontal="center" vertical="center" wrapText="1"/>
    </xf>
    <xf numFmtId="0" fontId="169" fillId="0" borderId="19" xfId="0" applyFont="1" applyFill="1" applyBorder="1" applyAlignment="1">
      <alignment horizontal="center" vertical="center" wrapText="1"/>
    </xf>
    <xf numFmtId="0" fontId="169" fillId="26" borderId="16" xfId="0" applyFont="1" applyFill="1" applyBorder="1" applyAlignment="1">
      <alignment horizontal="center" vertical="center" wrapText="1"/>
    </xf>
    <xf numFmtId="0" fontId="169" fillId="26" borderId="12" xfId="0" applyFont="1" applyFill="1" applyBorder="1" applyAlignment="1">
      <alignment horizontal="center" vertical="center" wrapText="1"/>
    </xf>
    <xf numFmtId="0" fontId="169" fillId="26" borderId="17" xfId="0" applyFont="1" applyFill="1" applyBorder="1" applyAlignment="1">
      <alignment horizontal="center" vertical="center" wrapText="1"/>
    </xf>
    <xf numFmtId="0" fontId="169" fillId="0" borderId="16" xfId="0" applyFont="1" applyFill="1" applyBorder="1" applyAlignment="1">
      <alignment horizontal="center" vertical="center" wrapText="1"/>
    </xf>
    <xf numFmtId="0" fontId="169" fillId="0" borderId="17" xfId="0" applyFont="1" applyFill="1" applyBorder="1" applyAlignment="1">
      <alignment horizontal="center" vertical="center" wrapText="1"/>
    </xf>
    <xf numFmtId="0" fontId="165" fillId="26" borderId="0" xfId="0" applyFont="1" applyFill="1" applyAlignment="1">
      <alignment horizontal="center" vertical="center" wrapText="1"/>
    </xf>
    <xf numFmtId="0" fontId="152" fillId="26" borderId="0" xfId="0" applyFont="1" applyFill="1" applyAlignment="1">
      <alignment horizontal="left" vertical="center" wrapText="1"/>
    </xf>
    <xf numFmtId="0" fontId="169" fillId="0" borderId="22" xfId="0" applyFont="1" applyFill="1" applyBorder="1" applyAlignment="1">
      <alignment horizontal="center" vertical="center" wrapText="1"/>
    </xf>
    <xf numFmtId="0" fontId="169" fillId="0" borderId="24" xfId="0" applyFont="1" applyFill="1" applyBorder="1" applyAlignment="1">
      <alignment horizontal="center" vertical="center" wrapText="1"/>
    </xf>
    <xf numFmtId="0" fontId="169" fillId="0" borderId="25" xfId="0" applyFont="1" applyFill="1" applyBorder="1" applyAlignment="1">
      <alignment horizontal="center" vertical="center" wrapText="1"/>
    </xf>
    <xf numFmtId="0" fontId="169" fillId="0" borderId="27" xfId="0" applyFont="1" applyFill="1" applyBorder="1" applyAlignment="1">
      <alignment horizontal="center" vertical="center" wrapText="1"/>
    </xf>
    <xf numFmtId="0" fontId="170" fillId="26" borderId="18" xfId="0" applyFont="1" applyFill="1" applyBorder="1" applyAlignment="1">
      <alignment horizontal="center" vertical="center" wrapText="1"/>
    </xf>
    <xf numFmtId="4" fontId="173" fillId="26" borderId="16" xfId="0" applyNumberFormat="1" applyFont="1" applyFill="1" applyBorder="1" applyAlignment="1">
      <alignment horizontal="center" vertical="center" wrapText="1"/>
    </xf>
    <xf numFmtId="4" fontId="173" fillId="26" borderId="17" xfId="0" applyNumberFormat="1" applyFont="1" applyFill="1" applyBorder="1" applyAlignment="1">
      <alignment horizontal="center" vertical="center" wrapText="1"/>
    </xf>
    <xf numFmtId="4" fontId="173" fillId="26" borderId="21" xfId="0" applyNumberFormat="1" applyFont="1" applyFill="1" applyBorder="1" applyAlignment="1">
      <alignment horizontal="center" vertical="center" wrapText="1"/>
    </xf>
    <xf numFmtId="1" fontId="172" fillId="0" borderId="11" xfId="0" applyNumberFormat="1" applyFont="1" applyBorder="1" applyAlignment="1">
      <alignment horizontal="center" vertical="center" wrapText="1"/>
    </xf>
    <xf numFmtId="0" fontId="169" fillId="0" borderId="23" xfId="0" applyFont="1" applyFill="1" applyBorder="1" applyAlignment="1">
      <alignment horizontal="center" vertical="center" wrapText="1"/>
    </xf>
    <xf numFmtId="0" fontId="169" fillId="0" borderId="26" xfId="0" applyFont="1" applyFill="1" applyBorder="1" applyAlignment="1">
      <alignment horizontal="center" vertical="center" wrapText="1"/>
    </xf>
    <xf numFmtId="0" fontId="70" fillId="26" borderId="0" xfId="0" applyFont="1" applyFill="1" applyAlignment="1">
      <alignment horizontal="center" wrapText="1"/>
    </xf>
    <xf numFmtId="0" fontId="85" fillId="26" borderId="0" xfId="0" applyFont="1" applyFill="1" applyAlignment="1">
      <alignment horizontal="center" vertical="center" wrapText="1"/>
    </xf>
    <xf numFmtId="0" fontId="45" fillId="0" borderId="19" xfId="0" applyNumberFormat="1" applyFont="1" applyFill="1" applyBorder="1" applyAlignment="1">
      <alignment horizontal="center" wrapText="1"/>
    </xf>
    <xf numFmtId="0" fontId="48" fillId="26" borderId="0" xfId="0" applyFont="1" applyFill="1" applyAlignment="1">
      <alignment horizontal="center" vertical="top"/>
    </xf>
    <xf numFmtId="0" fontId="110" fillId="26" borderId="11" xfId="0" applyFont="1" applyFill="1" applyBorder="1" applyAlignment="1">
      <alignment horizontal="center" vertical="center" wrapText="1"/>
    </xf>
    <xf numFmtId="0" fontId="110" fillId="26" borderId="11" xfId="0" applyFont="1" applyFill="1" applyBorder="1" applyAlignment="1">
      <alignment horizontal="center" vertical="center"/>
    </xf>
    <xf numFmtId="0" fontId="31" fillId="26" borderId="11" xfId="0" applyFont="1" applyFill="1" applyBorder="1" applyAlignment="1">
      <alignment horizontal="center"/>
    </xf>
    <xf numFmtId="49" fontId="39" fillId="26" borderId="16" xfId="0" applyNumberFormat="1" applyFont="1" applyFill="1" applyBorder="1" applyAlignment="1">
      <alignment horizontal="center" vertical="center" wrapText="1"/>
    </xf>
    <xf numFmtId="4" fontId="110" fillId="26" borderId="16" xfId="0" applyNumberFormat="1" applyFont="1" applyFill="1" applyBorder="1" applyAlignment="1">
      <alignment horizontal="center" vertical="center" wrapText="1"/>
    </xf>
    <xf numFmtId="4" fontId="110" fillId="26" borderId="12" xfId="0" applyNumberFormat="1" applyFont="1" applyFill="1" applyBorder="1" applyAlignment="1">
      <alignment horizontal="center" vertical="center" wrapText="1"/>
    </xf>
    <xf numFmtId="4" fontId="110" fillId="26" borderId="17"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wrapText="1"/>
    </xf>
    <xf numFmtId="4" fontId="9" fillId="0" borderId="11" xfId="0" applyNumberFormat="1" applyFont="1" applyFill="1" applyBorder="1" applyAlignment="1">
      <alignment horizontal="center" vertical="center" wrapText="1"/>
    </xf>
    <xf numFmtId="4" fontId="9" fillId="0" borderId="12" xfId="0" applyNumberFormat="1" applyFont="1" applyFill="1" applyBorder="1" applyAlignment="1">
      <alignment horizontal="center" vertical="center" wrapText="1"/>
    </xf>
    <xf numFmtId="49" fontId="87" fillId="26" borderId="19" xfId="0" applyNumberFormat="1" applyFont="1" applyFill="1" applyBorder="1" applyAlignment="1">
      <alignment horizontal="right" vertical="center" wrapText="1"/>
    </xf>
    <xf numFmtId="49" fontId="87" fillId="26" borderId="0" xfId="0" applyNumberFormat="1" applyFont="1" applyFill="1" applyBorder="1" applyAlignment="1">
      <alignment horizontal="right" vertical="center" wrapText="1"/>
    </xf>
    <xf numFmtId="4" fontId="9" fillId="26" borderId="12"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9" fillId="26" borderId="17" xfId="0" applyNumberFormat="1" applyFont="1" applyFill="1" applyBorder="1" applyAlignment="1">
      <alignment horizontal="center" vertical="center" wrapText="1"/>
    </xf>
    <xf numFmtId="4" fontId="160" fillId="26" borderId="16" xfId="0" applyNumberFormat="1" applyFont="1" applyFill="1" applyBorder="1" applyAlignment="1">
      <alignment horizontal="center" vertical="center" wrapText="1"/>
    </xf>
    <xf numFmtId="4" fontId="160" fillId="26" borderId="17" xfId="0" applyNumberFormat="1" applyFont="1" applyFill="1" applyBorder="1" applyAlignment="1">
      <alignment horizontal="center" vertical="center" wrapText="1"/>
    </xf>
    <xf numFmtId="4" fontId="87" fillId="26" borderId="16" xfId="0" applyNumberFormat="1" applyFont="1" applyFill="1" applyBorder="1" applyAlignment="1">
      <alignment horizontal="center" vertical="center" wrapText="1"/>
    </xf>
    <xf numFmtId="4" fontId="87" fillId="26" borderId="12" xfId="0" applyNumberFormat="1" applyFont="1" applyFill="1" applyBorder="1" applyAlignment="1">
      <alignment horizontal="center" vertical="center" wrapText="1"/>
    </xf>
    <xf numFmtId="0" fontId="45" fillId="0" borderId="0" xfId="0" applyNumberFormat="1" applyFont="1" applyFill="1" applyBorder="1" applyAlignment="1">
      <alignment horizontal="center" wrapText="1"/>
    </xf>
    <xf numFmtId="0" fontId="48" fillId="26" borderId="0" xfId="0" applyFont="1" applyFill="1" applyBorder="1" applyAlignment="1">
      <alignment horizontal="center" vertical="top"/>
    </xf>
    <xf numFmtId="0" fontId="110" fillId="26" borderId="12" xfId="0" applyFont="1" applyFill="1" applyBorder="1" applyAlignment="1">
      <alignment horizontal="center" vertical="center" wrapText="1"/>
    </xf>
    <xf numFmtId="0" fontId="110" fillId="26" borderId="23" xfId="0" applyFont="1" applyFill="1" applyBorder="1" applyAlignment="1">
      <alignment horizontal="center" vertical="center" wrapText="1"/>
    </xf>
    <xf numFmtId="0" fontId="110" fillId="26" borderId="26" xfId="0" applyFont="1" applyFill="1" applyBorder="1" applyAlignment="1">
      <alignment horizontal="center" vertical="center" wrapText="1"/>
    </xf>
    <xf numFmtId="1" fontId="45" fillId="0" borderId="19" xfId="0" applyNumberFormat="1" applyFont="1" applyFill="1" applyBorder="1" applyAlignment="1">
      <alignment horizontal="center" wrapText="1"/>
    </xf>
    <xf numFmtId="0" fontId="9" fillId="26" borderId="11" xfId="0" applyFont="1" applyFill="1" applyBorder="1" applyAlignment="1">
      <alignment horizontal="center" vertical="center" textRotation="90" wrapText="1"/>
    </xf>
    <xf numFmtId="49" fontId="9" fillId="26" borderId="11" xfId="0" applyNumberFormat="1" applyFont="1" applyFill="1" applyBorder="1" applyAlignment="1">
      <alignment horizontal="center" vertical="center" wrapText="1"/>
    </xf>
    <xf numFmtId="0" fontId="0" fillId="0" borderId="12" xfId="0" applyBorder="1"/>
    <xf numFmtId="0" fontId="0" fillId="0" borderId="17" xfId="0" applyBorder="1"/>
    <xf numFmtId="190" fontId="9" fillId="26" borderId="11" xfId="0" applyNumberFormat="1" applyFont="1" applyFill="1" applyBorder="1" applyAlignment="1">
      <alignment horizontal="center" vertical="center" wrapText="1"/>
    </xf>
    <xf numFmtId="0" fontId="3" fillId="26" borderId="17" xfId="0" applyFont="1" applyFill="1" applyBorder="1" applyAlignment="1">
      <alignment horizontal="center" vertical="center" wrapText="1"/>
    </xf>
    <xf numFmtId="0" fontId="3" fillId="26" borderId="16" xfId="0" applyFont="1" applyFill="1" applyBorder="1" applyAlignment="1">
      <alignment horizontal="center" vertical="center" wrapText="1"/>
    </xf>
    <xf numFmtId="0" fontId="4" fillId="26" borderId="17" xfId="0" applyFont="1" applyFill="1" applyBorder="1" applyAlignment="1">
      <alignment horizontal="center" vertical="center" wrapText="1"/>
    </xf>
    <xf numFmtId="0" fontId="4" fillId="26" borderId="16" xfId="0" applyFont="1" applyFill="1" applyBorder="1" applyAlignment="1">
      <alignment horizontal="center" vertical="center" wrapText="1"/>
    </xf>
    <xf numFmtId="4" fontId="110" fillId="26" borderId="11" xfId="0" applyNumberFormat="1" applyFont="1" applyFill="1" applyBorder="1" applyAlignment="1">
      <alignment horizontal="center" vertical="center" wrapText="1"/>
    </xf>
    <xf numFmtId="4" fontId="85" fillId="26" borderId="0" xfId="0" applyNumberFormat="1" applyFont="1" applyFill="1" applyAlignment="1">
      <alignment horizontal="center" wrapText="1"/>
    </xf>
    <xf numFmtId="4" fontId="9" fillId="0" borderId="16" xfId="0" applyNumberFormat="1" applyFont="1" applyFill="1" applyBorder="1" applyAlignment="1">
      <alignment horizontal="center" vertical="center" wrapText="1"/>
    </xf>
  </cellXfs>
  <cellStyles count="562">
    <cellStyle name="?’ЋѓЋ‚›‰" xfId="7"/>
    <cellStyle name="_Veresen_derg" xfId="8"/>
    <cellStyle name="_Вик01102002 держ" xfId="9"/>
    <cellStyle name="_доходи" xfId="10"/>
    <cellStyle name="_Книга1" xfId="319"/>
    <cellStyle name="_освіта 25.12.2015 дод 9  2016" xfId="320"/>
    <cellStyle name="_ПНП" xfId="321"/>
    <cellStyle name="_Прогноз ДМ по районах" xfId="322"/>
    <cellStyle name="”?ЌЂЌ‘Ћ‚›‰" xfId="324"/>
    <cellStyle name="”?Љ‘?ђЋ‚ЂЌЌ›‰" xfId="325"/>
    <cellStyle name="”€ЌЂЌ‘Ћ‚›‰" xfId="326"/>
    <cellStyle name="”€Љ‘€ђЋ‚ЂЌЌ›‰" xfId="327"/>
    <cellStyle name="”ЌЂЌ‘Ћ‚›‰" xfId="328"/>
    <cellStyle name="”Љ‘ђЋ‚ЂЌЌ›‰" xfId="329"/>
    <cellStyle name="„…Ќ…†Ќ›‰" xfId="330"/>
    <cellStyle name="€’ЋѓЋ‚›‰" xfId="333"/>
    <cellStyle name="‡ЂѓЋ‹Ћ‚ЋЉ1" xfId="331"/>
    <cellStyle name="‡ЂѓЋ‹Ћ‚ЋЉ2" xfId="332"/>
    <cellStyle name="’ЋѓЋ‚›‰" xfId="323"/>
    <cellStyle name="" xfId="2"/>
    <cellStyle name="" xfId="3"/>
    <cellStyle name="_доходи" xfId="11"/>
    <cellStyle name="_доходи" xfId="12"/>
    <cellStyle name="_доходи_ дод_4" xfId="15"/>
    <cellStyle name="_доходи_ дод_4" xfId="16"/>
    <cellStyle name="_доходи_дод 8 передача установ" xfId="19"/>
    <cellStyle name="_доходи_дод 8 передача установ" xfId="20"/>
    <cellStyle name="_доходи_дод 8 передача установ_ дод_4" xfId="23"/>
    <cellStyle name="_доходи_дод 8 передача установ_ дод_4" xfId="24"/>
    <cellStyle name="_доходи_дод 8 передача установ_дод_1 - 6" xfId="27"/>
    <cellStyle name="_доходи_дод 8 передача установ_дод_1 - 6" xfId="28"/>
    <cellStyle name="_доходи_дод 8 передача установ_дод_1 - 7" xfId="31"/>
    <cellStyle name="_доходи_дод 8 передача установ_дод_1 - 7" xfId="32"/>
    <cellStyle name="_доходи_дод 8 передача установ_дод_1 - 7_дод_4" xfId="35"/>
    <cellStyle name="_доходи_дод 8 передача установ_дод_1 - 7_дод_4" xfId="36"/>
    <cellStyle name="_доходи_дод 8 передача установ_дод_1 - 7фзк" xfId="39"/>
    <cellStyle name="_доходи_дод 8 передача установ_дод_1 - 7фзк" xfId="40"/>
    <cellStyle name="_доходи_дод 8 передача установ_дод_1 - 8 _онов_СЕСІЯ" xfId="43"/>
    <cellStyle name="_доходи_дод 8 передача установ_дод_1 - 8 _онов_СЕСІЯ" xfId="44"/>
    <cellStyle name="_доходи_дод 8 передача установ_дод_4" xfId="47"/>
    <cellStyle name="_доходи_дод 8 передача установ_дод_4" xfId="48"/>
    <cellStyle name="_доходи_дод 8 передача установ_дод_4 (кредити)" xfId="51"/>
    <cellStyle name="_доходи_дод 8 передача установ_дод_4 (кредити)" xfId="52"/>
    <cellStyle name="_доходи_дод 8 передача установ_дод5" xfId="55"/>
    <cellStyle name="_доходи_дод 8 передача установ_дод5" xfId="56"/>
    <cellStyle name="_доходи_дод 8 передача установ_дод6" xfId="59"/>
    <cellStyle name="_доходи_дод 8 передача установ_дод6" xfId="60"/>
    <cellStyle name="_доходи_дод 8 передача установ_Додатки до розпорядження 2023 1-7 19.07.2023 " xfId="63"/>
    <cellStyle name="_доходи_дод 8 передача установ_Додатки до розпорядження 2023 1-7 19.07.2023 " xfId="64"/>
    <cellStyle name="_доходи_дод 8 передача установ_Додатки до розпорядження 2023 3-7 19.07.2023 " xfId="67"/>
    <cellStyle name="_доходи_дод 8 передача установ_Додатки до розпорядження 2023 3-7 19.07.2023 " xfId="68"/>
    <cellStyle name="_доходи_дод 8 передача установ_Додаток 8 до розпорядження (1)" xfId="71"/>
    <cellStyle name="_доходи_дод 8 передача установ_Додаток 8 до розпорядження (1)" xfId="72"/>
    <cellStyle name="_доходи_дод 8 передача установ_Книга1" xfId="75"/>
    <cellStyle name="_доходи_дод 8 передача установ_Книга1" xfId="76"/>
    <cellStyle name="_доходи_дод 8 передача установ_робДодатки до розпорядження 2023 3-7 .2023 " xfId="79"/>
    <cellStyle name="_доходи_дод 8 передача установ_робДодатки до розпорядження 2023 3-7 .2023 " xfId="80"/>
    <cellStyle name="_доходи_дод_1 - 5 " xfId="83"/>
    <cellStyle name="_доходи_дод_1 - 5 " xfId="84"/>
    <cellStyle name="_доходи_дод_1 - 6" xfId="87"/>
    <cellStyle name="_доходи_дод_1 - 6" xfId="88"/>
    <cellStyle name="_доходи_дод_1 - 7" xfId="91"/>
    <cellStyle name="_доходи_дод_1 - 7" xfId="92"/>
    <cellStyle name="_доходи_дод_1 - 7 АПК  ПРОЄКТ НА 2023  " xfId="95"/>
    <cellStyle name="_доходи_дод_1 - 7 АПК  ПРОЄКТ НА 2023  " xfId="96"/>
    <cellStyle name="_доходи_дод_1 - 7фзк" xfId="99"/>
    <cellStyle name="_доходи_дод_1 - 7фзк" xfId="100"/>
    <cellStyle name="_доходи_дод_1 - 8 " xfId="103"/>
    <cellStyle name="_доходи_дод_1 - 8 " xfId="104"/>
    <cellStyle name="_доходи_дод_1 - 8 _онов_СЕСІЯ" xfId="107"/>
    <cellStyle name="_доходи_дод_1 - 8 _онов_СЕСІЯ" xfId="108"/>
    <cellStyle name="_доходи_дод_1-5 " xfId="111"/>
    <cellStyle name="_доходи_дод_1-5 " xfId="112"/>
    <cellStyle name="_доходи_дод_1-6 " xfId="115"/>
    <cellStyle name="_доходи_дод_1-6 " xfId="116"/>
    <cellStyle name="_доходи_дод_1-6 _ дод_4" xfId="119"/>
    <cellStyle name="_доходи_дод_1-6 _ дод_4" xfId="120"/>
    <cellStyle name="_доходи_дод_1-6 _дод_1 - 5 " xfId="123"/>
    <cellStyle name="_доходи_дод_1-6 _дод_1 - 5 " xfId="124"/>
    <cellStyle name="_доходи_дод_1-6 _дод_1 - 6" xfId="127"/>
    <cellStyle name="_доходи_дод_1-6 _дод_1 - 6" xfId="128"/>
    <cellStyle name="_доходи_дод_1-6 _дод_1 - 7" xfId="131"/>
    <cellStyle name="_доходи_дод_1-6 _дод_1 - 7" xfId="132"/>
    <cellStyle name="_доходи_дод_1-6 _дод_1 - 7 АПК  ПРОЄКТ НА 2023  " xfId="135"/>
    <cellStyle name="_доходи_дод_1-6 _дод_1 - 7 АПК  ПРОЄКТ НА 2023  " xfId="136"/>
    <cellStyle name="_доходи_дод_1-6 _дод_1 - 7фзк" xfId="139"/>
    <cellStyle name="_доходи_дод_1-6 _дод_1 - 7фзк" xfId="140"/>
    <cellStyle name="_доходи_дод_1-6 _дод_1 - 8 " xfId="143"/>
    <cellStyle name="_доходи_дод_1-6 _дод_1 - 8 " xfId="144"/>
    <cellStyle name="_доходи_дод_1-6 _дод_1 - 8 _онов_СЕСІЯ" xfId="147"/>
    <cellStyle name="_доходи_дод_1-6 _дод_1 - 8 _онов_СЕСІЯ" xfId="148"/>
    <cellStyle name="_доходи_дод_1-6 _дод_1-5 " xfId="151"/>
    <cellStyle name="_доходи_дод_1-6 _дод_1-5 " xfId="152"/>
    <cellStyle name="_доходи_дод_1-6 _дод_1-7 " xfId="155"/>
    <cellStyle name="_доходи_дод_1-6 _дод_1-7 " xfId="156"/>
    <cellStyle name="_доходи_дод_1-6 _дод_4" xfId="159"/>
    <cellStyle name="_доходи_дод_1-6 _дод_4" xfId="160"/>
    <cellStyle name="_доходи_дод_1-6 _дод_4 (кредити)" xfId="163"/>
    <cellStyle name="_доходи_дод_1-6 _дод_4 (кредити)" xfId="164"/>
    <cellStyle name="_доходи_дод_1-6 _дод5" xfId="167"/>
    <cellStyle name="_доходи_дод_1-6 _дод5" xfId="168"/>
    <cellStyle name="_доходи_дод_1-6 _дод6" xfId="171"/>
    <cellStyle name="_доходи_дод_1-6 _дод6" xfId="172"/>
    <cellStyle name="_доходи_дод_1-6 _Додатки до розпорядження 2023 1-7 19.07.2023 " xfId="175"/>
    <cellStyle name="_доходи_дод_1-6 _Додатки до розпорядження 2023 1-7 19.07.2023 " xfId="176"/>
    <cellStyle name="_доходи_дод_1-6 _Додатки до розпорядження 2023 3-7 19.07.2023 " xfId="179"/>
    <cellStyle name="_доходи_дод_1-6 _Додатки до розпорядження 2023 3-7 19.07.2023 " xfId="180"/>
    <cellStyle name="_доходи_дод_1-6 _Додаток 8 до розпорядження (1)" xfId="183"/>
    <cellStyle name="_доходи_дод_1-6 _Додаток 8 до розпорядження (1)" xfId="184"/>
    <cellStyle name="_доходи_дод_1-6 _Книга1" xfId="187"/>
    <cellStyle name="_доходи_дод_1-6 _Книга1" xfId="188"/>
    <cellStyle name="_доходи_дод_1-6 _робДодатки до розпорядження 2023 3-7 .2023 " xfId="191"/>
    <cellStyle name="_доходи_дод_1-6 _робДодатки до розпорядження 2023 3-7 .2023 " xfId="192"/>
    <cellStyle name="_доходи_дод_1-7 " xfId="195"/>
    <cellStyle name="_доходи_дод_1-7 " xfId="196"/>
    <cellStyle name="_доходи_дод_1-8 " xfId="199"/>
    <cellStyle name="_доходи_дод_1-8 " xfId="200"/>
    <cellStyle name="_доходи_дод_1-9" xfId="203"/>
    <cellStyle name="_доходи_дод_1-9" xfId="204"/>
    <cellStyle name="_доходи_дод_1-9_ дод_4" xfId="207"/>
    <cellStyle name="_доходи_дод_1-9_ дод_4" xfId="208"/>
    <cellStyle name="_доходи_дод_1-9_дод_1 - 5 " xfId="211"/>
    <cellStyle name="_доходи_дод_1-9_дод_1 - 5 " xfId="212"/>
    <cellStyle name="_доходи_дод_1-9_дод_1 - 6" xfId="215"/>
    <cellStyle name="_доходи_дод_1-9_дод_1 - 6" xfId="216"/>
    <cellStyle name="_доходи_дод_1-9_дод_1 - 7" xfId="219"/>
    <cellStyle name="_доходи_дод_1-9_дод_1 - 7" xfId="220"/>
    <cellStyle name="_доходи_дод_1-9_дод_1 - 7 АПК  ПРОЄКТ НА 2023  " xfId="223"/>
    <cellStyle name="_доходи_дод_1-9_дод_1 - 7 АПК  ПРОЄКТ НА 2023  " xfId="224"/>
    <cellStyle name="_доходи_дод_1-9_дод_1 - 7фзк" xfId="227"/>
    <cellStyle name="_доходи_дод_1-9_дод_1 - 7фзк" xfId="228"/>
    <cellStyle name="_доходи_дод_1-9_дод_1 - 8 " xfId="231"/>
    <cellStyle name="_доходи_дод_1-9_дод_1 - 8 " xfId="232"/>
    <cellStyle name="_доходи_дод_1-9_дод_1 - 8 _онов_СЕСІЯ" xfId="235"/>
    <cellStyle name="_доходи_дод_1-9_дод_1 - 8 _онов_СЕСІЯ" xfId="236"/>
    <cellStyle name="_доходи_дод_1-9_дод_1-5 " xfId="239"/>
    <cellStyle name="_доходи_дод_1-9_дод_1-5 " xfId="240"/>
    <cellStyle name="_доходи_дод_1-9_дод_1-7 " xfId="243"/>
    <cellStyle name="_доходи_дод_1-9_дод_1-7 " xfId="244"/>
    <cellStyle name="_доходи_дод_1-9_дод_4" xfId="247"/>
    <cellStyle name="_доходи_дод_1-9_дод_4" xfId="248"/>
    <cellStyle name="_доходи_дод_1-9_дод_4 (кредити)" xfId="251"/>
    <cellStyle name="_доходи_дод_1-9_дод_4 (кредити)" xfId="252"/>
    <cellStyle name="_доходи_дод_1-9_дод5" xfId="255"/>
    <cellStyle name="_доходи_дод_1-9_дод5" xfId="256"/>
    <cellStyle name="_доходи_дод_1-9_дод6" xfId="259"/>
    <cellStyle name="_доходи_дод_1-9_дод6" xfId="260"/>
    <cellStyle name="_доходи_дод_1-9_Додатки до розпорядження 2023 1-7 19.07.2023 " xfId="263"/>
    <cellStyle name="_доходи_дод_1-9_Додатки до розпорядження 2023 1-7 19.07.2023 " xfId="264"/>
    <cellStyle name="_доходи_дод_1-9_Додатки до розпорядження 2023 3-7 19.07.2023 " xfId="267"/>
    <cellStyle name="_доходи_дод_1-9_Додатки до розпорядження 2023 3-7 19.07.2023 " xfId="268"/>
    <cellStyle name="_доходи_дод_1-9_Додаток 8 до розпорядження (1)" xfId="271"/>
    <cellStyle name="_доходи_дод_1-9_Додаток 8 до розпорядження (1)" xfId="272"/>
    <cellStyle name="_доходи_дод_1-9_Книга1" xfId="275"/>
    <cellStyle name="_доходи_дод_1-9_Книга1" xfId="276"/>
    <cellStyle name="_доходи_дод_1-9_робДодатки до розпорядження 2023 3-7 .2023 " xfId="279"/>
    <cellStyle name="_доходи_дод_1-9_робДодатки до розпорядження 2023 3-7 .2023 " xfId="280"/>
    <cellStyle name="_доходи_дод_4" xfId="283"/>
    <cellStyle name="_доходи_дод_4" xfId="284"/>
    <cellStyle name="_доходи_дод_4 (кредити)" xfId="287"/>
    <cellStyle name="_доходи_дод_4 (кредити)" xfId="288"/>
    <cellStyle name="_доходи_дод5" xfId="291"/>
    <cellStyle name="_доходи_дод5" xfId="292"/>
    <cellStyle name="_доходи_дод6" xfId="295"/>
    <cellStyle name="_доходи_дод6" xfId="296"/>
    <cellStyle name="_доходи_Додатки до розпорядження 2023 1-7 19.07.2023 " xfId="299"/>
    <cellStyle name="_доходи_Додатки до розпорядження 2023 1-7 19.07.2023 " xfId="300"/>
    <cellStyle name="_доходи_Додатки до розпорядження 2023 3-7 19.07.2023 " xfId="303"/>
    <cellStyle name="_доходи_Додатки до розпорядження 2023 3-7 19.07.2023 " xfId="304"/>
    <cellStyle name="_доходи_Додаток 8 до розпорядження (1)" xfId="307"/>
    <cellStyle name="_доходи_Додаток 8 до розпорядження (1)" xfId="308"/>
    <cellStyle name="_доходи_Книга1" xfId="311"/>
    <cellStyle name="_доходи_Книга1" xfId="312"/>
    <cellStyle name="_доходи_робДодатки до розпорядження 2023 3-7 .2023 " xfId="315"/>
    <cellStyle name="_доходи_робДодатки до розпорядження 2023 3-7 .2023 " xfId="316"/>
    <cellStyle name="" xfId="4"/>
    <cellStyle name="" xfId="5"/>
    <cellStyle name="_доходи" xfId="13"/>
    <cellStyle name="_доходи" xfId="14"/>
    <cellStyle name="_доходи_ дод_4" xfId="17"/>
    <cellStyle name="_доходи_ дод_4" xfId="18"/>
    <cellStyle name="_доходи_дод 8 передача установ" xfId="21"/>
    <cellStyle name="_доходи_дод 8 передача установ" xfId="22"/>
    <cellStyle name="_доходи_дод 8 передача установ_ дод_4" xfId="25"/>
    <cellStyle name="_доходи_дод 8 передача установ_ дод_4" xfId="26"/>
    <cellStyle name="_доходи_дод 8 передача установ_дод_1 - 6" xfId="29"/>
    <cellStyle name="_доходи_дод 8 передача установ_дод_1 - 6" xfId="30"/>
    <cellStyle name="_доходи_дод 8 передача установ_дод_1 - 7" xfId="33"/>
    <cellStyle name="_доходи_дод 8 передача установ_дод_1 - 7" xfId="34"/>
    <cellStyle name="_доходи_дод 8 передача установ_дод_1 - 7_дод_4" xfId="37"/>
    <cellStyle name="_доходи_дод 8 передача установ_дод_1 - 7_дод_4" xfId="38"/>
    <cellStyle name="_доходи_дод 8 передача установ_дод_1 - 7фзк" xfId="41"/>
    <cellStyle name="_доходи_дод 8 передача установ_дод_1 - 7фзк" xfId="42"/>
    <cellStyle name="_доходи_дод 8 передача установ_дод_1 - 8 _онов_СЕСІЯ" xfId="45"/>
    <cellStyle name="_доходи_дод 8 передача установ_дод_1 - 8 _онов_СЕСІЯ" xfId="46"/>
    <cellStyle name="_доходи_дод 8 передача установ_дод_4" xfId="49"/>
    <cellStyle name="_доходи_дод 8 передача установ_дод_4" xfId="50"/>
    <cellStyle name="_доходи_дод 8 передача установ_дод_4 (кредити)" xfId="53"/>
    <cellStyle name="_доходи_дод 8 передача установ_дод_4 (кредити)" xfId="54"/>
    <cellStyle name="_доходи_дод 8 передача установ_дод5" xfId="57"/>
    <cellStyle name="_доходи_дод 8 передача установ_дод5" xfId="58"/>
    <cellStyle name="_доходи_дод 8 передача установ_дод6" xfId="61"/>
    <cellStyle name="_доходи_дод 8 передача установ_дод6" xfId="62"/>
    <cellStyle name="_доходи_дод 8 передача установ_Додатки до розпорядження 2023 1-7 19.07.2023 " xfId="65"/>
    <cellStyle name="_доходи_дод 8 передача установ_Додатки до розпорядження 2023 1-7 19.07.2023 " xfId="66"/>
    <cellStyle name="_доходи_дод 8 передача установ_Додатки до розпорядження 2023 3-7 19.07.2023 " xfId="69"/>
    <cellStyle name="_доходи_дод 8 передача установ_Додатки до розпорядження 2023 3-7 19.07.2023 " xfId="70"/>
    <cellStyle name="_доходи_дод 8 передача установ_Додаток 8 до розпорядження (1)" xfId="73"/>
    <cellStyle name="_доходи_дод 8 передача установ_Додаток 8 до розпорядження (1)" xfId="74"/>
    <cellStyle name="_доходи_дод 8 передача установ_Книга1" xfId="77"/>
    <cellStyle name="_доходи_дод 8 передача установ_Книга1" xfId="78"/>
    <cellStyle name="_доходи_дод 8 передача установ_робДодатки до розпорядження 2023 3-7 .2023 " xfId="81"/>
    <cellStyle name="_доходи_дод 8 передача установ_робДодатки до розпорядження 2023 3-7 .2023 " xfId="82"/>
    <cellStyle name="_доходи_дод_1 - 5 " xfId="85"/>
    <cellStyle name="_доходи_дод_1 - 5 " xfId="86"/>
    <cellStyle name="_доходи_дод_1 - 6" xfId="89"/>
    <cellStyle name="_доходи_дод_1 - 6" xfId="90"/>
    <cellStyle name="_доходи_дод_1 - 7" xfId="93"/>
    <cellStyle name="_доходи_дод_1 - 7" xfId="94"/>
    <cellStyle name="_доходи_дод_1 - 7 АПК  ПРОЄКТ НА 2023  " xfId="97"/>
    <cellStyle name="_доходи_дод_1 - 7 АПК  ПРОЄКТ НА 2023  " xfId="98"/>
    <cellStyle name="_доходи_дод_1 - 7фзк" xfId="101"/>
    <cellStyle name="_доходи_дод_1 - 7фзк" xfId="102"/>
    <cellStyle name="_доходи_дод_1 - 8 " xfId="105"/>
    <cellStyle name="_доходи_дод_1 - 8 " xfId="106"/>
    <cellStyle name="_доходи_дод_1 - 8 _онов_СЕСІЯ" xfId="109"/>
    <cellStyle name="_доходи_дод_1 - 8 _онов_СЕСІЯ" xfId="110"/>
    <cellStyle name="_доходи_дод_1-5 " xfId="113"/>
    <cellStyle name="_доходи_дод_1-5 " xfId="114"/>
    <cellStyle name="_доходи_дод_1-6 " xfId="117"/>
    <cellStyle name="_доходи_дод_1-6 " xfId="118"/>
    <cellStyle name="_доходи_дод_1-6 _ дод_4" xfId="121"/>
    <cellStyle name="_доходи_дод_1-6 _ дод_4" xfId="122"/>
    <cellStyle name="_доходи_дод_1-6 _дод_1 - 5 " xfId="125"/>
    <cellStyle name="_доходи_дод_1-6 _дод_1 - 5 " xfId="126"/>
    <cellStyle name="_доходи_дод_1-6 _дод_1 - 6" xfId="129"/>
    <cellStyle name="_доходи_дод_1-6 _дод_1 - 6" xfId="130"/>
    <cellStyle name="_доходи_дод_1-6 _дод_1 - 7" xfId="133"/>
    <cellStyle name="_доходи_дод_1-6 _дод_1 - 7" xfId="134"/>
    <cellStyle name="_доходи_дод_1-6 _дод_1 - 7 АПК  ПРОЄКТ НА 2023  " xfId="137"/>
    <cellStyle name="_доходи_дод_1-6 _дод_1 - 7 АПК  ПРОЄКТ НА 2023  " xfId="138"/>
    <cellStyle name="_доходи_дод_1-6 _дод_1 - 7фзк" xfId="141"/>
    <cellStyle name="_доходи_дод_1-6 _дод_1 - 7фзк" xfId="142"/>
    <cellStyle name="_доходи_дод_1-6 _дод_1 - 8 " xfId="145"/>
    <cellStyle name="_доходи_дод_1-6 _дод_1 - 8 " xfId="146"/>
    <cellStyle name="_доходи_дод_1-6 _дод_1 - 8 _онов_СЕСІЯ" xfId="149"/>
    <cellStyle name="_доходи_дод_1-6 _дод_1 - 8 _онов_СЕСІЯ" xfId="150"/>
    <cellStyle name="_доходи_дод_1-6 _дод_1-5 " xfId="153"/>
    <cellStyle name="_доходи_дод_1-6 _дод_1-5 " xfId="154"/>
    <cellStyle name="_доходи_дод_1-6 _дод_1-7 " xfId="157"/>
    <cellStyle name="_доходи_дод_1-6 _дод_1-7 " xfId="158"/>
    <cellStyle name="_доходи_дод_1-6 _дод_4" xfId="161"/>
    <cellStyle name="_доходи_дод_1-6 _дод_4" xfId="162"/>
    <cellStyle name="_доходи_дод_1-6 _дод_4 (кредити)" xfId="165"/>
    <cellStyle name="_доходи_дод_1-6 _дод_4 (кредити)" xfId="166"/>
    <cellStyle name="_доходи_дод_1-6 _дод5" xfId="169"/>
    <cellStyle name="_доходи_дод_1-6 _дод5" xfId="170"/>
    <cellStyle name="_доходи_дод_1-6 _дод6" xfId="173"/>
    <cellStyle name="_доходи_дод_1-6 _дод6" xfId="174"/>
    <cellStyle name="_доходи_дод_1-6 _Додатки до розпорядження 2023 1-7 19.07.2023 " xfId="177"/>
    <cellStyle name="_доходи_дод_1-6 _Додатки до розпорядження 2023 1-7 19.07.2023 " xfId="178"/>
    <cellStyle name="_доходи_дод_1-6 _Додатки до розпорядження 2023 3-7 19.07.2023 " xfId="181"/>
    <cellStyle name="_доходи_дод_1-6 _Додатки до розпорядження 2023 3-7 19.07.2023 " xfId="182"/>
    <cellStyle name="_доходи_дод_1-6 _Додаток 8 до розпорядження (1)" xfId="185"/>
    <cellStyle name="_доходи_дод_1-6 _Додаток 8 до розпорядження (1)" xfId="186"/>
    <cellStyle name="_доходи_дод_1-6 _Книга1" xfId="189"/>
    <cellStyle name="_доходи_дод_1-6 _Книга1" xfId="190"/>
    <cellStyle name="_доходи_дод_1-6 _робДодатки до розпорядження 2023 3-7 .2023 " xfId="193"/>
    <cellStyle name="_доходи_дод_1-6 _робДодатки до розпорядження 2023 3-7 .2023 " xfId="194"/>
    <cellStyle name="_доходи_дод_1-7 " xfId="197"/>
    <cellStyle name="_доходи_дод_1-7 " xfId="198"/>
    <cellStyle name="_доходи_дод_1-8 " xfId="201"/>
    <cellStyle name="_доходи_дод_1-8 " xfId="202"/>
    <cellStyle name="_доходи_дод_1-9" xfId="205"/>
    <cellStyle name="_доходи_дод_1-9" xfId="206"/>
    <cellStyle name="_доходи_дод_1-9_ дод_4" xfId="209"/>
    <cellStyle name="_доходи_дод_1-9_ дод_4" xfId="210"/>
    <cellStyle name="_доходи_дод_1-9_дод_1 - 5 " xfId="213"/>
    <cellStyle name="_доходи_дод_1-9_дод_1 - 5 " xfId="214"/>
    <cellStyle name="_доходи_дод_1-9_дод_1 - 6" xfId="217"/>
    <cellStyle name="_доходи_дод_1-9_дод_1 - 6" xfId="218"/>
    <cellStyle name="_доходи_дод_1-9_дод_1 - 7" xfId="221"/>
    <cellStyle name="_доходи_дод_1-9_дод_1 - 7" xfId="222"/>
    <cellStyle name="_доходи_дод_1-9_дод_1 - 7 АПК  ПРОЄКТ НА 2023  " xfId="225"/>
    <cellStyle name="_доходи_дод_1-9_дод_1 - 7 АПК  ПРОЄКТ НА 2023  " xfId="226"/>
    <cellStyle name="_доходи_дод_1-9_дод_1 - 7фзк" xfId="229"/>
    <cellStyle name="_доходи_дод_1-9_дод_1 - 7фзк" xfId="230"/>
    <cellStyle name="_доходи_дод_1-9_дод_1 - 8 " xfId="233"/>
    <cellStyle name="_доходи_дод_1-9_дод_1 - 8 " xfId="234"/>
    <cellStyle name="_доходи_дод_1-9_дод_1 - 8 _онов_СЕСІЯ" xfId="237"/>
    <cellStyle name="_доходи_дод_1-9_дод_1 - 8 _онов_СЕСІЯ" xfId="238"/>
    <cellStyle name="_доходи_дод_1-9_дод_1-5 " xfId="241"/>
    <cellStyle name="_доходи_дод_1-9_дод_1-5 " xfId="242"/>
    <cellStyle name="_доходи_дод_1-9_дод_1-7 " xfId="245"/>
    <cellStyle name="_доходи_дод_1-9_дод_1-7 " xfId="246"/>
    <cellStyle name="_доходи_дод_1-9_дод_4" xfId="249"/>
    <cellStyle name="_доходи_дод_1-9_дод_4" xfId="250"/>
    <cellStyle name="_доходи_дод_1-9_дод_4 (кредити)" xfId="253"/>
    <cellStyle name="_доходи_дод_1-9_дод_4 (кредити)" xfId="254"/>
    <cellStyle name="_доходи_дод_1-9_дод5" xfId="257"/>
    <cellStyle name="_доходи_дод_1-9_дод5" xfId="258"/>
    <cellStyle name="_доходи_дод_1-9_дод6" xfId="261"/>
    <cellStyle name="_доходи_дод_1-9_дод6" xfId="262"/>
    <cellStyle name="_доходи_дод_1-9_Додатки до розпорядження 2023 1-7 19.07.2023 " xfId="265"/>
    <cellStyle name="_доходи_дод_1-9_Додатки до розпорядження 2023 1-7 19.07.2023 " xfId="266"/>
    <cellStyle name="_доходи_дод_1-9_Додатки до розпорядження 2023 3-7 19.07.2023 " xfId="269"/>
    <cellStyle name="_доходи_дод_1-9_Додатки до розпорядження 2023 3-7 19.07.2023 " xfId="270"/>
    <cellStyle name="_доходи_дод_1-9_Додаток 8 до розпорядження (1)" xfId="273"/>
    <cellStyle name="_доходи_дод_1-9_Додаток 8 до розпорядження (1)" xfId="274"/>
    <cellStyle name="_доходи_дод_1-9_Книга1" xfId="277"/>
    <cellStyle name="_доходи_дод_1-9_Книга1" xfId="278"/>
    <cellStyle name="_доходи_дод_1-9_робДодатки до розпорядження 2023 3-7 .2023 " xfId="281"/>
    <cellStyle name="_доходи_дод_1-9_робДодатки до розпорядження 2023 3-7 .2023 " xfId="282"/>
    <cellStyle name="_доходи_дод_4" xfId="285"/>
    <cellStyle name="_доходи_дод_4" xfId="286"/>
    <cellStyle name="_доходи_дод_4 (кредити)" xfId="289"/>
    <cellStyle name="_доходи_дод_4 (кредити)" xfId="290"/>
    <cellStyle name="_доходи_дод5" xfId="293"/>
    <cellStyle name="_доходи_дод5" xfId="294"/>
    <cellStyle name="_доходи_дод6" xfId="297"/>
    <cellStyle name="_доходи_дод6" xfId="298"/>
    <cellStyle name="_доходи_Додатки до розпорядження 2023 1-7 19.07.2023 " xfId="301"/>
    <cellStyle name="_доходи_Додатки до розпорядження 2023 1-7 19.07.2023 " xfId="302"/>
    <cellStyle name="_доходи_Додатки до розпорядження 2023 3-7 19.07.2023 " xfId="305"/>
    <cellStyle name="_доходи_Додатки до розпорядження 2023 3-7 19.07.2023 " xfId="306"/>
    <cellStyle name="_доходи_Додаток 8 до розпорядження (1)" xfId="309"/>
    <cellStyle name="_доходи_Додаток 8 до розпорядження (1)" xfId="310"/>
    <cellStyle name="_доходи_Книга1" xfId="313"/>
    <cellStyle name="_доходи_Книга1" xfId="314"/>
    <cellStyle name="_доходи_робДодатки до розпорядження 2023 3-7 .2023 " xfId="317"/>
    <cellStyle name="_доходи_робДодатки до розпорядження 2023 3-7 .2023 " xfId="318"/>
    <cellStyle name="" xfId="6"/>
    <cellStyle name="1" xfId="334"/>
    <cellStyle name="2" xfId="335"/>
    <cellStyle name="20% - Акцент1" xfId="336"/>
    <cellStyle name="20% - Акцент2" xfId="337"/>
    <cellStyle name="20% - Акцент3" xfId="338"/>
    <cellStyle name="20% - Акцент4" xfId="339"/>
    <cellStyle name="20% - Акцент5" xfId="340"/>
    <cellStyle name="20% - Акцент6" xfId="341"/>
    <cellStyle name="20% – Акцентування1" xfId="342"/>
    <cellStyle name="20% – Акцентування1 2" xfId="343"/>
    <cellStyle name="20% – Акцентування1_дод_4" xfId="344"/>
    <cellStyle name="20% – Акцентування2" xfId="345"/>
    <cellStyle name="20% – Акцентування2 2" xfId="346"/>
    <cellStyle name="20% – Акцентування2_дод_4" xfId="347"/>
    <cellStyle name="20% – Акцентування3" xfId="348"/>
    <cellStyle name="20% – Акцентування3 2" xfId="349"/>
    <cellStyle name="20% – Акцентування3_дод_4" xfId="350"/>
    <cellStyle name="20% – Акцентування4" xfId="351"/>
    <cellStyle name="20% – Акцентування4 2" xfId="352"/>
    <cellStyle name="20% – Акцентування4_дод_4" xfId="353"/>
    <cellStyle name="20% – Акцентування5" xfId="354"/>
    <cellStyle name="20% – Акцентування5 2" xfId="355"/>
    <cellStyle name="20% – Акцентування5_дод_4" xfId="356"/>
    <cellStyle name="20% – Акцентування6" xfId="357"/>
    <cellStyle name="20% – Акцентування6 2" xfId="358"/>
    <cellStyle name="20% – Акцентування6_дод_4" xfId="359"/>
    <cellStyle name="40% - Акцент1" xfId="360"/>
    <cellStyle name="40% - Акцент2" xfId="361"/>
    <cellStyle name="40% - Акцент3" xfId="362"/>
    <cellStyle name="40% - Акцент4" xfId="363"/>
    <cellStyle name="40% - Акцент5" xfId="364"/>
    <cellStyle name="40% - Акцент6" xfId="365"/>
    <cellStyle name="40% – Акцентування1" xfId="366"/>
    <cellStyle name="40% – Акцентування1 2" xfId="367"/>
    <cellStyle name="40% – Акцентування1_дод_4" xfId="368"/>
    <cellStyle name="40% – Акцентування2" xfId="369"/>
    <cellStyle name="40% – Акцентування2 2" xfId="370"/>
    <cellStyle name="40% – Акцентування2_дод_4" xfId="371"/>
    <cellStyle name="40% – Акцентування3" xfId="372"/>
    <cellStyle name="40% – Акцентування3 2" xfId="373"/>
    <cellStyle name="40% – Акцентування3_дод_4" xfId="374"/>
    <cellStyle name="40% – Акцентування4" xfId="375"/>
    <cellStyle name="40% – Акцентування4 2" xfId="376"/>
    <cellStyle name="40% – Акцентування4_дод_4" xfId="377"/>
    <cellStyle name="40% – Акцентування5" xfId="378"/>
    <cellStyle name="40% – Акцентування5 2" xfId="379"/>
    <cellStyle name="40% – Акцентування5_дод_4" xfId="380"/>
    <cellStyle name="40% – Акцентування6" xfId="381"/>
    <cellStyle name="40% – Акцентування6 2" xfId="382"/>
    <cellStyle name="40% – Акцентування6_дод_4" xfId="383"/>
    <cellStyle name="60% - Акцент1" xfId="384"/>
    <cellStyle name="60% - Акцент2" xfId="385"/>
    <cellStyle name="60% - Акцент3" xfId="386"/>
    <cellStyle name="60% - Акцент4" xfId="387"/>
    <cellStyle name="60% - Акцент5" xfId="388"/>
    <cellStyle name="60% - Акцент6" xfId="389"/>
    <cellStyle name="60% – Акцентування1" xfId="390"/>
    <cellStyle name="60% – Акцентування1 2" xfId="391"/>
    <cellStyle name="60% – Акцентування1_дод_4" xfId="392"/>
    <cellStyle name="60% – Акцентування2" xfId="393"/>
    <cellStyle name="60% – Акцентування2 2" xfId="394"/>
    <cellStyle name="60% – Акцентування2_дод_4" xfId="395"/>
    <cellStyle name="60% – Акцентування3" xfId="396"/>
    <cellStyle name="60% – Акцентування3 2" xfId="397"/>
    <cellStyle name="60% – Акцентування3_дод_4" xfId="398"/>
    <cellStyle name="60% – Акцентування4" xfId="399"/>
    <cellStyle name="60% – Акцентування4 2" xfId="400"/>
    <cellStyle name="60% – Акцентування4_дод_4" xfId="401"/>
    <cellStyle name="60% – Акцентування5" xfId="402"/>
    <cellStyle name="60% – Акцентування5 2" xfId="403"/>
    <cellStyle name="60% – Акцентування5_дод_4" xfId="404"/>
    <cellStyle name="60% – Акцентування6" xfId="405"/>
    <cellStyle name="60% – Акцентування6 2" xfId="406"/>
    <cellStyle name="60% – Акцентування6_дод_4" xfId="407"/>
    <cellStyle name="Aaia?iue [0]_laroux" xfId="408"/>
    <cellStyle name="Aaia?iue_laroux" xfId="409"/>
    <cellStyle name="C?O" xfId="410"/>
    <cellStyle name="Cena$" xfId="411"/>
    <cellStyle name="CenaZ?" xfId="412"/>
    <cellStyle name="Ceny$" xfId="413"/>
    <cellStyle name="CenyZ?" xfId="414"/>
    <cellStyle name="Comma [0]_1996-1997-план 10 місяців" xfId="415"/>
    <cellStyle name="Comma_1996-1997-план 10 місяців" xfId="416"/>
    <cellStyle name="Currency [0]_1996-1997-план 10 місяців" xfId="417"/>
    <cellStyle name="Currency_1996-1997-план 10 місяців" xfId="418"/>
    <cellStyle name="Data" xfId="419"/>
    <cellStyle name="Dziesietny [0]_Arkusz1" xfId="420"/>
    <cellStyle name="Dziesietny_Arkusz1" xfId="421"/>
    <cellStyle name="Excel Built-in Normal" xfId="422"/>
    <cellStyle name="Headline I" xfId="423"/>
    <cellStyle name="Headline II" xfId="424"/>
    <cellStyle name="Headline III" xfId="425"/>
    <cellStyle name="Iau?iue_laroux" xfId="426"/>
    <cellStyle name="Marza" xfId="427"/>
    <cellStyle name="Marza%" xfId="428"/>
    <cellStyle name="Marza_Veresen_derg" xfId="429"/>
    <cellStyle name="Nazwa" xfId="430"/>
    <cellStyle name="Normal" xfId="431"/>
    <cellStyle name="Normal_Дж" xfId="432"/>
    <cellStyle name="Normal_Доходи" xfId="433"/>
    <cellStyle name="Normal_Доходи_Видатки І кошик" xfId="434"/>
    <cellStyle name="Normal_Доходи_дод_4" xfId="435"/>
    <cellStyle name="normalni_laroux" xfId="436"/>
    <cellStyle name="Normalny 2 2" xfId="437"/>
    <cellStyle name="Normalny_A-FOUR TECH" xfId="438"/>
    <cellStyle name="Oeiainiaue [0]_laroux" xfId="439"/>
    <cellStyle name="Oeiainiaue_laroux" xfId="440"/>
    <cellStyle name="TrOds" xfId="441"/>
    <cellStyle name="Tytul" xfId="442"/>
    <cellStyle name="Walutowy [0]_Arkusz1" xfId="443"/>
    <cellStyle name="Walutowy_Arkusz1" xfId="444"/>
    <cellStyle name="Акцент1" xfId="445"/>
    <cellStyle name="Акцент2" xfId="446"/>
    <cellStyle name="Акцент3" xfId="447"/>
    <cellStyle name="Акцент4" xfId="448"/>
    <cellStyle name="Акцент5" xfId="449"/>
    <cellStyle name="Акцент6" xfId="450"/>
    <cellStyle name="Акцентування1" xfId="451"/>
    <cellStyle name="Акцентування1 2" xfId="452"/>
    <cellStyle name="Акцентування1_дод_4" xfId="453"/>
    <cellStyle name="Акцентування2" xfId="454"/>
    <cellStyle name="Акцентування2 2" xfId="455"/>
    <cellStyle name="Акцентування2_дод_4" xfId="456"/>
    <cellStyle name="Акцентування3" xfId="457"/>
    <cellStyle name="Акцентування3 2" xfId="458"/>
    <cellStyle name="Акцентування3_дод_4" xfId="459"/>
    <cellStyle name="Акцентування4" xfId="460"/>
    <cellStyle name="Акцентування4 2" xfId="461"/>
    <cellStyle name="Акцентування4_дод_4" xfId="462"/>
    <cellStyle name="Акцентування5" xfId="463"/>
    <cellStyle name="Акцентування5 2" xfId="464"/>
    <cellStyle name="Акцентування5_дод_4" xfId="465"/>
    <cellStyle name="Акцентування6" xfId="466"/>
    <cellStyle name="Акцентування6 2" xfId="467"/>
    <cellStyle name="Акцентування6_дод_4" xfId="468"/>
    <cellStyle name="Ввід" xfId="469"/>
    <cellStyle name="Ввід 2" xfId="470"/>
    <cellStyle name="Ввід_дод_4" xfId="471"/>
    <cellStyle name="Ввод " xfId="472"/>
    <cellStyle name="Вывод" xfId="473"/>
    <cellStyle name="Вычисление" xfId="474"/>
    <cellStyle name="Гарний" xfId="475"/>
    <cellStyle name="Добре" xfId="476"/>
    <cellStyle name="Заголовок 1" xfId="477" builtinId="16" customBuiltin="1"/>
    <cellStyle name="Заголовок 1 2" xfId="478"/>
    <cellStyle name="Заголовок 2" xfId="479" builtinId="17" customBuiltin="1"/>
    <cellStyle name="Заголовок 2 2" xfId="480"/>
    <cellStyle name="Заголовок 3" xfId="481" builtinId="18" customBuiltin="1"/>
    <cellStyle name="Заголовок 3 2" xfId="482"/>
    <cellStyle name="Заголовок 4" xfId="483" builtinId="19" customBuiltin="1"/>
    <cellStyle name="Заголовок 4 2" xfId="484"/>
    <cellStyle name="Звичайний" xfId="0" builtinId="0"/>
    <cellStyle name="Звичайний 10" xfId="485"/>
    <cellStyle name="Звичайний 11" xfId="486"/>
    <cellStyle name="Звичайний 12" xfId="487"/>
    <cellStyle name="Звичайний 13" xfId="488"/>
    <cellStyle name="Звичайний 14" xfId="489"/>
    <cellStyle name="Звичайний 15" xfId="490"/>
    <cellStyle name="Звичайний 16" xfId="491"/>
    <cellStyle name="Звичайний 17" xfId="492"/>
    <cellStyle name="Звичайний 18" xfId="493"/>
    <cellStyle name="Звичайний 19" xfId="494"/>
    <cellStyle name="Звичайний 2" xfId="495"/>
    <cellStyle name="Звичайний 2 2" xfId="496"/>
    <cellStyle name="Звичайний 2 3" xfId="497"/>
    <cellStyle name="Звичайний 2_13 Додаток ПТУ 1" xfId="498"/>
    <cellStyle name="Звичайний 20" xfId="499"/>
    <cellStyle name="Звичайний 21" xfId="500"/>
    <cellStyle name="Звичайний 22" xfId="501"/>
    <cellStyle name="Звичайний 23" xfId="502"/>
    <cellStyle name="Звичайний 3" xfId="503"/>
    <cellStyle name="Звичайний 4" xfId="504"/>
    <cellStyle name="Звичайний 4 2" xfId="505"/>
    <cellStyle name="Звичайний 4_13 Додаток ПТУ 1" xfId="506"/>
    <cellStyle name="Звичайний 5" xfId="507"/>
    <cellStyle name="Звичайний 6" xfId="508"/>
    <cellStyle name="Звичайний 7" xfId="509"/>
    <cellStyle name="Звичайний 8" xfId="510"/>
    <cellStyle name="Звичайний 9" xfId="511"/>
    <cellStyle name="Зв'язана клітинка" xfId="512"/>
    <cellStyle name="Зв'язана клітинка 2" xfId="513"/>
    <cellStyle name="Зв'язана клітинка_дод_4" xfId="514"/>
    <cellStyle name="Итог" xfId="515"/>
    <cellStyle name="Контрольна клітинка" xfId="516"/>
    <cellStyle name="Контрольна клітинка 2" xfId="517"/>
    <cellStyle name="Контрольна клітинка_дод_4" xfId="518"/>
    <cellStyle name="Контрольная ячейка" xfId="519"/>
    <cellStyle name="Назва" xfId="520"/>
    <cellStyle name="Назва 2" xfId="521"/>
    <cellStyle name="Назва_дод_4" xfId="522"/>
    <cellStyle name="Название" xfId="523"/>
    <cellStyle name="Нейтральний" xfId="524"/>
    <cellStyle name="Нейтральный" xfId="525"/>
    <cellStyle name="Обчислення" xfId="526"/>
    <cellStyle name="Обчислення 2" xfId="527"/>
    <cellStyle name="Обчислення_дод_4" xfId="528"/>
    <cellStyle name="Обычный 2" xfId="529"/>
    <cellStyle name="Обычный 3" xfId="530"/>
    <cellStyle name="Обычный_ZV1PIV98" xfId="531"/>
    <cellStyle name="Підсумок" xfId="532"/>
    <cellStyle name="Підсумок 2" xfId="533"/>
    <cellStyle name="Підсумок_дод_4" xfId="534"/>
    <cellStyle name="Плохой" xfId="535"/>
    <cellStyle name="Поганий" xfId="536"/>
    <cellStyle name="Поганий 2" xfId="537"/>
    <cellStyle name="Поганий_дод_4" xfId="538"/>
    <cellStyle name="Пояснение" xfId="539"/>
    <cellStyle name="Примечание" xfId="540"/>
    <cellStyle name="Примітка" xfId="541"/>
    <cellStyle name="Примітка 2" xfId="542"/>
    <cellStyle name="Результат" xfId="543"/>
    <cellStyle name="Результат 2" xfId="544"/>
    <cellStyle name="Результат_дод_4" xfId="545"/>
    <cellStyle name="Связанная ячейка" xfId="546"/>
    <cellStyle name="Середній" xfId="547"/>
    <cellStyle name="Стиль 1" xfId="1"/>
    <cellStyle name="Текст попередження" xfId="548"/>
    <cellStyle name="Текст попередження 2" xfId="549"/>
    <cellStyle name="Текст попередження_дод_4" xfId="550"/>
    <cellStyle name="Текст пояснення" xfId="551"/>
    <cellStyle name="Текст пояснення 2" xfId="552"/>
    <cellStyle name="Текст пояснення_дод_4" xfId="553"/>
    <cellStyle name="Текст предупреждения" xfId="554"/>
    <cellStyle name="Тысячи [0]_Додаток №1" xfId="555"/>
    <cellStyle name="Тысячи_Додаток №1" xfId="556"/>
    <cellStyle name="Фінансовий" xfId="557" builtinId="3"/>
    <cellStyle name="Фінансовий 2" xfId="558"/>
    <cellStyle name="Фінансовий 2 2" xfId="559"/>
    <cellStyle name="Хороший" xfId="560"/>
    <cellStyle name="ЏђЋ–…Ќ’Ќ›‰" xfId="56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2:R170"/>
  <sheetViews>
    <sheetView showZeros="0" view="pageBreakPreview" topLeftCell="B2" zoomScale="75" zoomScaleNormal="75" zoomScaleSheetLayoutView="75" workbookViewId="0">
      <pane xSplit="2" ySplit="15" topLeftCell="D17" activePane="bottomRight" state="frozen"/>
      <selection activeCell="J41" sqref="J41:L41"/>
      <selection pane="topRight" activeCell="J41" sqref="J41:L41"/>
      <selection pane="bottomLeft" activeCell="J41" sqref="J41:L41"/>
      <selection pane="bottomRight" activeCell="E62" sqref="E62"/>
    </sheetView>
  </sheetViews>
  <sheetFormatPr defaultColWidth="9.1796875" defaultRowHeight="13"/>
  <cols>
    <col min="1" max="1" width="3.453125" style="22" customWidth="1"/>
    <col min="2" max="2" width="18.26953125" style="22" customWidth="1"/>
    <col min="3" max="3" width="72.54296875" style="22" customWidth="1"/>
    <col min="4" max="4" width="23" style="22" customWidth="1"/>
    <col min="5" max="5" width="18" style="22" customWidth="1"/>
    <col min="6" max="6" width="17.54296875" style="22" customWidth="1"/>
    <col min="7" max="7" width="24.26953125" style="22" customWidth="1"/>
    <col min="8" max="8" width="10.453125" style="22" bestFit="1" customWidth="1"/>
    <col min="9" max="9" width="9.1796875" style="50"/>
    <col min="10" max="10" width="13.453125" style="50" bestFit="1" customWidth="1"/>
    <col min="11" max="11" width="9.1796875" style="50"/>
    <col min="12" max="16384" width="9.1796875" style="22"/>
  </cols>
  <sheetData>
    <row r="2" spans="2:9" ht="18">
      <c r="E2" s="390"/>
      <c r="F2" s="953" t="s">
        <v>1529</v>
      </c>
      <c r="G2" s="953"/>
    </row>
    <row r="3" spans="2:9" ht="24.75" customHeight="1">
      <c r="E3" s="390"/>
      <c r="F3" s="953" t="s">
        <v>1564</v>
      </c>
      <c r="G3" s="953"/>
    </row>
    <row r="4" spans="2:9" ht="24" customHeight="1">
      <c r="E4" s="390"/>
      <c r="F4" s="953" t="s">
        <v>1530</v>
      </c>
      <c r="G4" s="953"/>
    </row>
    <row r="5" spans="2:9" ht="24" customHeight="1">
      <c r="E5" s="390"/>
      <c r="F5" s="953" t="s">
        <v>206</v>
      </c>
      <c r="G5" s="953"/>
    </row>
    <row r="6" spans="2:9" ht="20.5" customHeight="1">
      <c r="B6" s="357"/>
      <c r="D6" s="144"/>
      <c r="E6" s="391"/>
      <c r="F6" s="952"/>
      <c r="G6" s="952"/>
      <c r="H6" s="145"/>
      <c r="I6" s="146"/>
    </row>
    <row r="7" spans="2:9" ht="20">
      <c r="B7" s="955"/>
      <c r="C7" s="955"/>
      <c r="D7" s="955"/>
      <c r="E7" s="955"/>
      <c r="F7" s="955"/>
      <c r="G7" s="955"/>
      <c r="H7" s="145"/>
      <c r="I7" s="146"/>
    </row>
    <row r="8" spans="2:9" ht="58.5" customHeight="1">
      <c r="B8" s="954" t="s">
        <v>555</v>
      </c>
      <c r="C8" s="954"/>
      <c r="D8" s="954"/>
      <c r="E8" s="954"/>
      <c r="F8" s="954"/>
      <c r="G8" s="954"/>
      <c r="H8" s="147"/>
      <c r="I8" s="148"/>
    </row>
    <row r="9" spans="2:9" ht="26.15" customHeight="1">
      <c r="B9" s="758">
        <v>1310000000</v>
      </c>
      <c r="C9" s="736"/>
      <c r="D9" s="339"/>
      <c r="E9" s="339"/>
      <c r="F9" s="339"/>
      <c r="G9" s="339"/>
      <c r="H9" s="147"/>
      <c r="I9" s="148"/>
    </row>
    <row r="10" spans="2:9" ht="32.15" customHeight="1">
      <c r="B10" s="340" t="s">
        <v>1535</v>
      </c>
      <c r="C10" s="659"/>
      <c r="F10" s="102"/>
      <c r="G10" s="102" t="s">
        <v>999</v>
      </c>
    </row>
    <row r="11" spans="2:9" ht="18" customHeight="1">
      <c r="B11" s="942" t="s">
        <v>1274</v>
      </c>
      <c r="C11" s="942" t="s">
        <v>1275</v>
      </c>
      <c r="D11" s="942" t="s">
        <v>1043</v>
      </c>
      <c r="E11" s="942" t="s">
        <v>570</v>
      </c>
      <c r="F11" s="942"/>
      <c r="G11" s="946" t="s">
        <v>1432</v>
      </c>
    </row>
    <row r="12" spans="2:9" ht="18" customHeight="1">
      <c r="B12" s="943"/>
      <c r="C12" s="942"/>
      <c r="D12" s="942"/>
      <c r="E12" s="942"/>
      <c r="F12" s="942"/>
      <c r="G12" s="946"/>
      <c r="I12" s="22"/>
    </row>
    <row r="13" spans="2:9">
      <c r="B13" s="943"/>
      <c r="C13" s="942"/>
      <c r="D13" s="942"/>
      <c r="E13" s="942" t="s">
        <v>1432</v>
      </c>
      <c r="F13" s="942" t="s">
        <v>1161</v>
      </c>
      <c r="G13" s="946"/>
    </row>
    <row r="14" spans="2:9" ht="42" customHeight="1">
      <c r="B14" s="943"/>
      <c r="C14" s="942"/>
      <c r="D14" s="942"/>
      <c r="E14" s="942"/>
      <c r="F14" s="942"/>
      <c r="G14" s="946"/>
      <c r="H14" s="361"/>
      <c r="I14" s="361"/>
    </row>
    <row r="15" spans="2:9" ht="18" customHeight="1">
      <c r="B15" s="944">
        <v>1</v>
      </c>
      <c r="C15" s="944">
        <v>2</v>
      </c>
      <c r="D15" s="944">
        <v>3</v>
      </c>
      <c r="E15" s="944">
        <v>4</v>
      </c>
      <c r="F15" s="944">
        <v>5</v>
      </c>
      <c r="G15" s="950" t="s">
        <v>887</v>
      </c>
      <c r="H15" s="361"/>
      <c r="I15" s="361"/>
    </row>
    <row r="16" spans="2:9" ht="1.4" hidden="1" customHeight="1">
      <c r="B16" s="949"/>
      <c r="C16" s="945"/>
      <c r="D16" s="945"/>
      <c r="E16" s="945"/>
      <c r="F16" s="945"/>
      <c r="G16" s="951"/>
    </row>
    <row r="17" spans="2:11" ht="23.5" customHeight="1">
      <c r="B17" s="194">
        <v>200000</v>
      </c>
      <c r="C17" s="191" t="s">
        <v>571</v>
      </c>
      <c r="D17" s="192">
        <f>(D18+D22+SUM(D29+D47+D48)+SUM(D52+D55+D59+D63))</f>
        <v>-29579521</v>
      </c>
      <c r="E17" s="192">
        <f>(E18+E22+SUM(E29+E47+E48)+SUM(E52+E55+E59+E63))</f>
        <v>29579521</v>
      </c>
      <c r="F17" s="192">
        <f>(F18+F22+SUM(F29+F47+F48)+SUM(F52+F55+F59+F63))</f>
        <v>29579521</v>
      </c>
      <c r="G17" s="192">
        <f t="shared" ref="G17:G58" si="0">+D17+E17</f>
        <v>0</v>
      </c>
      <c r="H17" s="362">
        <v>1</v>
      </c>
      <c r="I17" s="362">
        <f>+G17+'[6]видатки_затв '!C482</f>
        <v>0</v>
      </c>
    </row>
    <row r="18" spans="2:11" s="4" customFormat="1" hidden="1">
      <c r="B18" s="150">
        <v>201000</v>
      </c>
      <c r="C18" s="151" t="s">
        <v>744</v>
      </c>
      <c r="D18" s="152">
        <f>D19</f>
        <v>0</v>
      </c>
      <c r="E18" s="152">
        <f>E19</f>
        <v>0</v>
      </c>
      <c r="F18" s="152">
        <f>F19</f>
        <v>0</v>
      </c>
      <c r="G18" s="152">
        <f t="shared" si="0"/>
        <v>0</v>
      </c>
      <c r="H18" s="149">
        <f t="shared" ref="H18:H51" si="1">+G18</f>
        <v>0</v>
      </c>
    </row>
    <row r="19" spans="2:11" s="4" customFormat="1" hidden="1">
      <c r="B19" s="153">
        <v>201100</v>
      </c>
      <c r="C19" s="154" t="s">
        <v>1062</v>
      </c>
      <c r="D19" s="155">
        <f>D20-D21</f>
        <v>0</v>
      </c>
      <c r="E19" s="155">
        <f>E20-E21</f>
        <v>0</v>
      </c>
      <c r="F19" s="155">
        <f>F20-F21</f>
        <v>0</v>
      </c>
      <c r="G19" s="155">
        <f t="shared" si="0"/>
        <v>0</v>
      </c>
      <c r="H19" s="149">
        <f t="shared" si="1"/>
        <v>0</v>
      </c>
    </row>
    <row r="20" spans="2:11" s="4" customFormat="1" hidden="1">
      <c r="B20" s="156">
        <v>201110</v>
      </c>
      <c r="C20" s="157" t="s">
        <v>745</v>
      </c>
      <c r="D20" s="155"/>
      <c r="E20" s="155"/>
      <c r="F20" s="155"/>
      <c r="G20" s="155">
        <f t="shared" si="0"/>
        <v>0</v>
      </c>
      <c r="H20" s="149">
        <f t="shared" si="1"/>
        <v>0</v>
      </c>
    </row>
    <row r="21" spans="2:11" s="4" customFormat="1" hidden="1">
      <c r="B21" s="167">
        <v>201120</v>
      </c>
      <c r="C21" s="193" t="s">
        <v>746</v>
      </c>
      <c r="D21" s="169"/>
      <c r="E21" s="169"/>
      <c r="F21" s="169"/>
      <c r="G21" s="169">
        <f t="shared" si="0"/>
        <v>0</v>
      </c>
      <c r="H21" s="149">
        <f t="shared" si="1"/>
        <v>0</v>
      </c>
    </row>
    <row r="22" spans="2:11" s="4" customFormat="1" ht="15.5" hidden="1">
      <c r="B22" s="190">
        <v>202000</v>
      </c>
      <c r="C22" s="195" t="s">
        <v>1369</v>
      </c>
      <c r="D22" s="375">
        <f>D23+D26</f>
        <v>0</v>
      </c>
      <c r="E22" s="376">
        <f>E23+E26</f>
        <v>0</v>
      </c>
      <c r="F22" s="376">
        <f>F23+F26</f>
        <v>0</v>
      </c>
      <c r="G22" s="376">
        <f t="shared" si="0"/>
        <v>0</v>
      </c>
      <c r="H22" s="149">
        <f t="shared" si="1"/>
        <v>0</v>
      </c>
    </row>
    <row r="23" spans="2:11" s="4" customFormat="1" hidden="1">
      <c r="B23" s="150">
        <v>202100</v>
      </c>
      <c r="C23" s="333" t="s">
        <v>1364</v>
      </c>
      <c r="D23" s="152">
        <f>D24-D25</f>
        <v>0</v>
      </c>
      <c r="E23" s="152">
        <f>E24-E25</f>
        <v>0</v>
      </c>
      <c r="F23" s="152">
        <f>F24-F25</f>
        <v>0</v>
      </c>
      <c r="G23" s="152">
        <f t="shared" si="0"/>
        <v>0</v>
      </c>
      <c r="H23" s="149">
        <f t="shared" si="1"/>
        <v>0</v>
      </c>
    </row>
    <row r="24" spans="2:11" s="4" customFormat="1" hidden="1">
      <c r="B24" s="156">
        <v>202110</v>
      </c>
      <c r="C24" s="157" t="s">
        <v>745</v>
      </c>
      <c r="D24" s="155"/>
      <c r="E24" s="155"/>
      <c r="F24" s="155"/>
      <c r="G24" s="155">
        <f t="shared" si="0"/>
        <v>0</v>
      </c>
      <c r="H24" s="149">
        <f t="shared" si="1"/>
        <v>0</v>
      </c>
    </row>
    <row r="25" spans="2:11" s="4" customFormat="1" hidden="1">
      <c r="B25" s="167">
        <v>202120</v>
      </c>
      <c r="C25" s="193" t="s">
        <v>746</v>
      </c>
      <c r="D25" s="169"/>
      <c r="E25" s="169"/>
      <c r="F25" s="169"/>
      <c r="G25" s="169">
        <f t="shared" si="0"/>
        <v>0</v>
      </c>
      <c r="H25" s="149">
        <f t="shared" si="1"/>
        <v>0</v>
      </c>
    </row>
    <row r="26" spans="2:11" s="4" customFormat="1" ht="15.5" hidden="1">
      <c r="B26" s="190">
        <v>202200</v>
      </c>
      <c r="C26" s="199" t="s">
        <v>1365</v>
      </c>
      <c r="D26" s="377">
        <f>D27-D28</f>
        <v>0</v>
      </c>
      <c r="E26" s="378">
        <f>E27-E28</f>
        <v>0</v>
      </c>
      <c r="F26" s="378">
        <f>F27-F28</f>
        <v>0</v>
      </c>
      <c r="G26" s="376">
        <f t="shared" si="0"/>
        <v>0</v>
      </c>
      <c r="H26" s="149">
        <f t="shared" si="1"/>
        <v>0</v>
      </c>
    </row>
    <row r="27" spans="2:11" s="4" customFormat="1" ht="15.5" hidden="1">
      <c r="B27" s="198">
        <v>202210</v>
      </c>
      <c r="C27" s="379" t="s">
        <v>745</v>
      </c>
      <c r="D27" s="377"/>
      <c r="E27" s="378">
        <f>350000000-350000000</f>
        <v>0</v>
      </c>
      <c r="F27" s="378">
        <f>350000000-350000000</f>
        <v>0</v>
      </c>
      <c r="G27" s="376">
        <f t="shared" si="0"/>
        <v>0</v>
      </c>
      <c r="H27" s="149">
        <f t="shared" si="1"/>
        <v>0</v>
      </c>
    </row>
    <row r="28" spans="2:11" s="4" customFormat="1" hidden="1">
      <c r="B28" s="332">
        <v>202220</v>
      </c>
      <c r="C28" s="374" t="s">
        <v>746</v>
      </c>
      <c r="D28" s="171"/>
      <c r="E28" s="171"/>
      <c r="F28" s="171"/>
      <c r="G28" s="152">
        <f t="shared" si="0"/>
        <v>0</v>
      </c>
      <c r="H28" s="149">
        <f t="shared" si="1"/>
        <v>0</v>
      </c>
    </row>
    <row r="29" spans="2:11" s="4" customFormat="1" hidden="1">
      <c r="B29" s="153">
        <v>203000</v>
      </c>
      <c r="C29" s="158" t="s">
        <v>1441</v>
      </c>
      <c r="D29" s="159">
        <f>D30+D34+D38+D41+D44</f>
        <v>0</v>
      </c>
      <c r="E29" s="159">
        <f>E30+E34+E38+E41+E44</f>
        <v>0</v>
      </c>
      <c r="F29" s="159">
        <f>F30+F34+F38+F41+F44</f>
        <v>0</v>
      </c>
      <c r="G29" s="155">
        <f t="shared" si="0"/>
        <v>0</v>
      </c>
      <c r="H29" s="149">
        <f t="shared" si="1"/>
        <v>0</v>
      </c>
    </row>
    <row r="30" spans="2:11" s="4" customFormat="1" hidden="1">
      <c r="B30" s="153">
        <v>203100</v>
      </c>
      <c r="C30" s="154" t="s">
        <v>1442</v>
      </c>
      <c r="D30" s="159">
        <f>D31-D32+D33</f>
        <v>0</v>
      </c>
      <c r="E30" s="159">
        <f>E31-E32+E33</f>
        <v>0</v>
      </c>
      <c r="F30" s="159">
        <f>F31-F32+F33</f>
        <v>0</v>
      </c>
      <c r="G30" s="155">
        <f t="shared" si="0"/>
        <v>0</v>
      </c>
      <c r="H30" s="149">
        <f t="shared" si="1"/>
        <v>0</v>
      </c>
      <c r="I30" s="8"/>
      <c r="K30" s="8"/>
    </row>
    <row r="31" spans="2:11" hidden="1">
      <c r="B31" s="156">
        <v>203110</v>
      </c>
      <c r="C31" s="157" t="s">
        <v>745</v>
      </c>
      <c r="D31" s="159"/>
      <c r="E31" s="159"/>
      <c r="F31" s="159"/>
      <c r="G31" s="155">
        <f t="shared" si="0"/>
        <v>0</v>
      </c>
      <c r="H31" s="149">
        <f t="shared" si="1"/>
        <v>0</v>
      </c>
      <c r="I31" s="21"/>
      <c r="J31" s="22"/>
      <c r="K31" s="21"/>
    </row>
    <row r="32" spans="2:11" hidden="1">
      <c r="B32" s="156">
        <v>203120</v>
      </c>
      <c r="C32" s="157" t="s">
        <v>746</v>
      </c>
      <c r="D32" s="159"/>
      <c r="E32" s="159"/>
      <c r="F32" s="159"/>
      <c r="G32" s="155">
        <f t="shared" si="0"/>
        <v>0</v>
      </c>
      <c r="H32" s="149">
        <f t="shared" si="1"/>
        <v>0</v>
      </c>
      <c r="I32" s="21"/>
      <c r="J32" s="22"/>
      <c r="K32" s="21"/>
    </row>
    <row r="33" spans="2:8" s="4" customFormat="1" ht="23" hidden="1">
      <c r="B33" s="156">
        <v>203130</v>
      </c>
      <c r="C33" s="157" t="s">
        <v>922</v>
      </c>
      <c r="D33" s="159"/>
      <c r="E33" s="159"/>
      <c r="F33" s="159"/>
      <c r="G33" s="155">
        <f t="shared" si="0"/>
        <v>0</v>
      </c>
      <c r="H33" s="149">
        <f t="shared" si="1"/>
        <v>0</v>
      </c>
    </row>
    <row r="34" spans="2:8" s="4" customFormat="1" hidden="1">
      <c r="B34" s="153">
        <v>203200</v>
      </c>
      <c r="C34" s="154" t="s">
        <v>1448</v>
      </c>
      <c r="D34" s="159">
        <f>D35-D36+D37</f>
        <v>0</v>
      </c>
      <c r="E34" s="159">
        <f>E35-E36+E37</f>
        <v>0</v>
      </c>
      <c r="F34" s="159">
        <f>F35-F36+F37</f>
        <v>0</v>
      </c>
      <c r="G34" s="155">
        <f t="shared" si="0"/>
        <v>0</v>
      </c>
      <c r="H34" s="149">
        <f t="shared" si="1"/>
        <v>0</v>
      </c>
    </row>
    <row r="35" spans="2:8" s="4" customFormat="1" hidden="1">
      <c r="B35" s="156">
        <v>203210</v>
      </c>
      <c r="C35" s="157" t="s">
        <v>745</v>
      </c>
      <c r="D35" s="159"/>
      <c r="E35" s="159"/>
      <c r="F35" s="159"/>
      <c r="G35" s="155">
        <f t="shared" si="0"/>
        <v>0</v>
      </c>
      <c r="H35" s="149">
        <f t="shared" si="1"/>
        <v>0</v>
      </c>
    </row>
    <row r="36" spans="2:8" hidden="1">
      <c r="B36" s="156">
        <v>203220</v>
      </c>
      <c r="C36" s="157" t="s">
        <v>746</v>
      </c>
      <c r="D36" s="159"/>
      <c r="E36" s="159"/>
      <c r="F36" s="159"/>
      <c r="G36" s="155">
        <f t="shared" si="0"/>
        <v>0</v>
      </c>
      <c r="H36" s="149">
        <f t="shared" si="1"/>
        <v>0</v>
      </c>
    </row>
    <row r="37" spans="2:8" ht="23" hidden="1">
      <c r="B37" s="156">
        <v>203230</v>
      </c>
      <c r="C37" s="157" t="s">
        <v>764</v>
      </c>
      <c r="D37" s="159"/>
      <c r="E37" s="159"/>
      <c r="F37" s="159"/>
      <c r="G37" s="155">
        <f t="shared" si="0"/>
        <v>0</v>
      </c>
      <c r="H37" s="149">
        <f t="shared" si="1"/>
        <v>0</v>
      </c>
    </row>
    <row r="38" spans="2:8" hidden="1">
      <c r="B38" s="153">
        <v>203300</v>
      </c>
      <c r="C38" s="154" t="s">
        <v>641</v>
      </c>
      <c r="D38" s="159">
        <f>D39-D40</f>
        <v>0</v>
      </c>
      <c r="E38" s="159">
        <f>E39-E40</f>
        <v>0</v>
      </c>
      <c r="F38" s="159">
        <f>F39-F40</f>
        <v>0</v>
      </c>
      <c r="G38" s="155">
        <f t="shared" si="0"/>
        <v>0</v>
      </c>
      <c r="H38" s="149">
        <f t="shared" si="1"/>
        <v>0</v>
      </c>
    </row>
    <row r="39" spans="2:8" s="4" customFormat="1" hidden="1">
      <c r="B39" s="156">
        <v>203310</v>
      </c>
      <c r="C39" s="157" t="s">
        <v>745</v>
      </c>
      <c r="D39" s="159"/>
      <c r="E39" s="159"/>
      <c r="F39" s="159"/>
      <c r="G39" s="155">
        <f t="shared" si="0"/>
        <v>0</v>
      </c>
      <c r="H39" s="149">
        <f t="shared" si="1"/>
        <v>0</v>
      </c>
    </row>
    <row r="40" spans="2:8" s="4" customFormat="1" hidden="1">
      <c r="B40" s="156">
        <v>203320</v>
      </c>
      <c r="C40" s="157" t="s">
        <v>746</v>
      </c>
      <c r="D40" s="159"/>
      <c r="E40" s="159"/>
      <c r="F40" s="159"/>
      <c r="G40" s="155">
        <f t="shared" si="0"/>
        <v>0</v>
      </c>
      <c r="H40" s="149">
        <f t="shared" si="1"/>
        <v>0</v>
      </c>
    </row>
    <row r="41" spans="2:8" s="4" customFormat="1" hidden="1">
      <c r="B41" s="153">
        <v>203400</v>
      </c>
      <c r="C41" s="154" t="s">
        <v>719</v>
      </c>
      <c r="D41" s="159">
        <f>D42-D43</f>
        <v>0</v>
      </c>
      <c r="E41" s="159">
        <f>E42-E43</f>
        <v>0</v>
      </c>
      <c r="F41" s="159">
        <f>F42-F43</f>
        <v>0</v>
      </c>
      <c r="G41" s="155">
        <f t="shared" si="0"/>
        <v>0</v>
      </c>
      <c r="H41" s="149">
        <f t="shared" si="1"/>
        <v>0</v>
      </c>
    </row>
    <row r="42" spans="2:8" s="4" customFormat="1" hidden="1">
      <c r="B42" s="156">
        <v>203410</v>
      </c>
      <c r="C42" s="157" t="s">
        <v>74</v>
      </c>
      <c r="D42" s="159"/>
      <c r="E42" s="159"/>
      <c r="F42" s="159"/>
      <c r="G42" s="155">
        <f t="shared" si="0"/>
        <v>0</v>
      </c>
      <c r="H42" s="149">
        <f t="shared" si="1"/>
        <v>0</v>
      </c>
    </row>
    <row r="43" spans="2:8" s="4" customFormat="1" hidden="1">
      <c r="B43" s="156">
        <v>203420</v>
      </c>
      <c r="C43" s="157" t="s">
        <v>75</v>
      </c>
      <c r="D43" s="159"/>
      <c r="E43" s="159"/>
      <c r="F43" s="159"/>
      <c r="G43" s="155">
        <f t="shared" si="0"/>
        <v>0</v>
      </c>
      <c r="H43" s="149">
        <f t="shared" si="1"/>
        <v>0</v>
      </c>
    </row>
    <row r="44" spans="2:8" s="4" customFormat="1" hidden="1">
      <c r="B44" s="153">
        <v>203500</v>
      </c>
      <c r="C44" s="154" t="s">
        <v>1441</v>
      </c>
      <c r="D44" s="159">
        <f>D45-D46</f>
        <v>0</v>
      </c>
      <c r="E44" s="159">
        <f>E45-E46</f>
        <v>0</v>
      </c>
      <c r="F44" s="159">
        <f>F45-F46</f>
        <v>0</v>
      </c>
      <c r="G44" s="155">
        <f t="shared" si="0"/>
        <v>0</v>
      </c>
      <c r="H44" s="149">
        <f t="shared" si="1"/>
        <v>0</v>
      </c>
    </row>
    <row r="45" spans="2:8" s="4" customFormat="1" hidden="1">
      <c r="B45" s="156">
        <v>203510</v>
      </c>
      <c r="C45" s="157" t="s">
        <v>745</v>
      </c>
      <c r="D45" s="159"/>
      <c r="E45" s="159"/>
      <c r="F45" s="159"/>
      <c r="G45" s="155">
        <f t="shared" si="0"/>
        <v>0</v>
      </c>
      <c r="H45" s="149">
        <f t="shared" si="1"/>
        <v>0</v>
      </c>
    </row>
    <row r="46" spans="2:8" s="4" customFormat="1" hidden="1">
      <c r="B46" s="156">
        <v>203520</v>
      </c>
      <c r="C46" s="157" t="s">
        <v>746</v>
      </c>
      <c r="D46" s="159"/>
      <c r="E46" s="159"/>
      <c r="F46" s="159"/>
      <c r="G46" s="155">
        <f t="shared" si="0"/>
        <v>0</v>
      </c>
      <c r="H46" s="149">
        <f t="shared" si="1"/>
        <v>0</v>
      </c>
    </row>
    <row r="47" spans="2:8" s="4" customFormat="1" hidden="1">
      <c r="B47" s="153">
        <v>204000</v>
      </c>
      <c r="C47" s="158" t="s">
        <v>1566</v>
      </c>
      <c r="D47" s="159"/>
      <c r="E47" s="159"/>
      <c r="F47" s="159"/>
      <c r="G47" s="155">
        <f t="shared" si="0"/>
        <v>0</v>
      </c>
      <c r="H47" s="149">
        <f t="shared" si="1"/>
        <v>0</v>
      </c>
    </row>
    <row r="48" spans="2:8" s="4" customFormat="1" hidden="1">
      <c r="B48" s="160">
        <v>205000</v>
      </c>
      <c r="C48" s="161" t="s">
        <v>482</v>
      </c>
      <c r="D48" s="162">
        <f>D49-D50+D51</f>
        <v>0</v>
      </c>
      <c r="E48" s="162">
        <f>E49-E50+E51</f>
        <v>0</v>
      </c>
      <c r="F48" s="162">
        <f>F49-F50+F51</f>
        <v>0</v>
      </c>
      <c r="G48" s="163">
        <f t="shared" si="0"/>
        <v>0</v>
      </c>
      <c r="H48" s="149">
        <f t="shared" si="1"/>
        <v>0</v>
      </c>
    </row>
    <row r="49" spans="1:18" s="4" customFormat="1" ht="16.399999999999999" hidden="1" customHeight="1">
      <c r="B49" s="164">
        <v>205100</v>
      </c>
      <c r="C49" s="165" t="s">
        <v>483</v>
      </c>
      <c r="D49" s="166"/>
      <c r="E49" s="166"/>
      <c r="F49" s="166"/>
      <c r="G49" s="163">
        <f t="shared" si="0"/>
        <v>0</v>
      </c>
      <c r="H49" s="149">
        <f t="shared" si="1"/>
        <v>0</v>
      </c>
    </row>
    <row r="50" spans="1:18" s="4" customFormat="1" ht="17.5" hidden="1" customHeight="1">
      <c r="B50" s="164">
        <v>205200</v>
      </c>
      <c r="C50" s="165" t="s">
        <v>742</v>
      </c>
      <c r="D50" s="166"/>
      <c r="E50" s="166"/>
      <c r="F50" s="166"/>
      <c r="G50" s="163">
        <f t="shared" si="0"/>
        <v>0</v>
      </c>
      <c r="H50" s="149">
        <f t="shared" si="1"/>
        <v>0</v>
      </c>
    </row>
    <row r="51" spans="1:18" s="4" customFormat="1" hidden="1">
      <c r="B51" s="167">
        <v>205300</v>
      </c>
      <c r="C51" s="193" t="s">
        <v>743</v>
      </c>
      <c r="D51" s="168"/>
      <c r="E51" s="168"/>
      <c r="F51" s="168"/>
      <c r="G51" s="169">
        <f t="shared" si="0"/>
        <v>0</v>
      </c>
      <c r="H51" s="149">
        <f t="shared" si="1"/>
        <v>0</v>
      </c>
    </row>
    <row r="52" spans="1:18" s="4" customFormat="1" ht="30" hidden="1">
      <c r="B52" s="194">
        <v>206000</v>
      </c>
      <c r="C52" s="195" t="s">
        <v>1516</v>
      </c>
      <c r="D52" s="196">
        <f>D53-D54</f>
        <v>0</v>
      </c>
      <c r="E52" s="196">
        <f>E53-E54</f>
        <v>0</v>
      </c>
      <c r="F52" s="196">
        <f>F53-F54</f>
        <v>0</v>
      </c>
      <c r="G52" s="197">
        <f t="shared" si="0"/>
        <v>0</v>
      </c>
      <c r="H52" s="149"/>
    </row>
    <row r="53" spans="1:18" s="4" customFormat="1" ht="22.75" hidden="1" customHeight="1">
      <c r="B53" s="198">
        <v>206100</v>
      </c>
      <c r="C53" s="199" t="s">
        <v>575</v>
      </c>
      <c r="D53" s="196"/>
      <c r="E53" s="200"/>
      <c r="F53" s="200"/>
      <c r="G53" s="201">
        <f t="shared" si="0"/>
        <v>0</v>
      </c>
      <c r="H53" s="149">
        <f t="shared" ref="H53:H58" si="2">+G53</f>
        <v>0</v>
      </c>
    </row>
    <row r="54" spans="1:18" s="8" customFormat="1" ht="23.5" hidden="1" customHeight="1">
      <c r="B54" s="202">
        <v>206200</v>
      </c>
      <c r="C54" s="199" t="s">
        <v>484</v>
      </c>
      <c r="D54" s="196"/>
      <c r="E54" s="200"/>
      <c r="F54" s="200"/>
      <c r="G54" s="201">
        <f t="shared" si="0"/>
        <v>0</v>
      </c>
      <c r="H54" s="149">
        <f t="shared" si="2"/>
        <v>0</v>
      </c>
      <c r="I54" s="4"/>
      <c r="J54" s="4"/>
    </row>
    <row r="55" spans="1:18" s="4" customFormat="1" ht="17.5" hidden="1">
      <c r="A55" s="170" t="s">
        <v>485</v>
      </c>
      <c r="B55" s="150">
        <v>207000</v>
      </c>
      <c r="C55" s="151" t="s">
        <v>1457</v>
      </c>
      <c r="D55" s="171">
        <f>D56-D57+D58</f>
        <v>0</v>
      </c>
      <c r="E55" s="171">
        <f>E56-E57+E58</f>
        <v>0</v>
      </c>
      <c r="F55" s="171">
        <f>F56-F57+F58</f>
        <v>0</v>
      </c>
      <c r="G55" s="152">
        <f t="shared" si="0"/>
        <v>0</v>
      </c>
      <c r="H55" s="149">
        <f t="shared" si="2"/>
        <v>0</v>
      </c>
      <c r="I55" s="5"/>
      <c r="J55" s="5"/>
      <c r="K55" s="172"/>
      <c r="L55" s="5"/>
      <c r="M55" s="170"/>
      <c r="N55" s="7"/>
      <c r="O55" s="7"/>
      <c r="P55" s="7"/>
      <c r="Q55" s="7"/>
      <c r="R55" s="7"/>
    </row>
    <row r="56" spans="1:18" s="9" customFormat="1" ht="17.5" hidden="1">
      <c r="B56" s="156">
        <v>207100</v>
      </c>
      <c r="C56" s="154" t="s">
        <v>747</v>
      </c>
      <c r="D56" s="159"/>
      <c r="E56" s="159"/>
      <c r="F56" s="159"/>
      <c r="G56" s="155">
        <f t="shared" si="0"/>
        <v>0</v>
      </c>
      <c r="H56" s="149">
        <f t="shared" si="2"/>
        <v>0</v>
      </c>
      <c r="I56" s="16"/>
      <c r="J56" s="16"/>
    </row>
    <row r="57" spans="1:18" s="8" customFormat="1" hidden="1">
      <c r="B57" s="156">
        <v>207200</v>
      </c>
      <c r="C57" s="154" t="s">
        <v>791</v>
      </c>
      <c r="D57" s="159"/>
      <c r="E57" s="159"/>
      <c r="F57" s="159"/>
      <c r="G57" s="155">
        <f t="shared" si="0"/>
        <v>0</v>
      </c>
      <c r="H57" s="149">
        <f t="shared" si="2"/>
        <v>0</v>
      </c>
      <c r="I57" s="4"/>
      <c r="J57" s="4"/>
    </row>
    <row r="58" spans="1:18" s="8" customFormat="1" hidden="1">
      <c r="B58" s="167">
        <v>207300</v>
      </c>
      <c r="C58" s="173" t="s">
        <v>921</v>
      </c>
      <c r="D58" s="168"/>
      <c r="E58" s="168"/>
      <c r="F58" s="168"/>
      <c r="G58" s="169">
        <f t="shared" si="0"/>
        <v>0</v>
      </c>
      <c r="H58" s="149">
        <f t="shared" si="2"/>
        <v>0</v>
      </c>
      <c r="I58" s="4"/>
      <c r="J58" s="4"/>
    </row>
    <row r="59" spans="1:18" s="8" customFormat="1" ht="15">
      <c r="B59" s="194">
        <v>208000</v>
      </c>
      <c r="C59" s="203" t="s">
        <v>429</v>
      </c>
      <c r="D59" s="876">
        <f>D60-D61+D62</f>
        <v>-29579521</v>
      </c>
      <c r="E59" s="876">
        <f>E60-E61+E62</f>
        <v>29579521</v>
      </c>
      <c r="F59" s="876">
        <f>F60-F61+F62</f>
        <v>29579521</v>
      </c>
      <c r="G59" s="876">
        <f>G60-G61+G62</f>
        <v>0</v>
      </c>
      <c r="H59" s="362">
        <v>1</v>
      </c>
      <c r="I59" s="363"/>
      <c r="J59" s="4"/>
    </row>
    <row r="60" spans="1:18" s="8" customFormat="1" ht="33" hidden="1" customHeight="1">
      <c r="B60" s="202">
        <v>208100</v>
      </c>
      <c r="C60" s="199" t="s">
        <v>483</v>
      </c>
      <c r="D60" s="200"/>
      <c r="E60" s="200"/>
      <c r="F60" s="200"/>
      <c r="G60" s="192">
        <f t="shared" ref="G60:G88" si="3">+D60+E60</f>
        <v>0</v>
      </c>
      <c r="H60" s="362">
        <f>+G60</f>
        <v>0</v>
      </c>
      <c r="I60" s="363"/>
      <c r="J60" s="307"/>
    </row>
    <row r="61" spans="1:18" s="21" customFormat="1" ht="15" hidden="1" customHeight="1">
      <c r="B61" s="198">
        <v>208200</v>
      </c>
      <c r="C61" s="199" t="s">
        <v>742</v>
      </c>
      <c r="D61" s="196"/>
      <c r="E61" s="196">
        <v>0</v>
      </c>
      <c r="F61" s="196"/>
      <c r="G61" s="204">
        <f t="shared" si="3"/>
        <v>0</v>
      </c>
      <c r="H61" s="362">
        <f>+G61</f>
        <v>0</v>
      </c>
      <c r="I61" s="361"/>
      <c r="J61" s="50"/>
      <c r="K61" s="50"/>
    </row>
    <row r="62" spans="1:18" s="21" customFormat="1" ht="39" customHeight="1">
      <c r="B62" s="202">
        <v>208400</v>
      </c>
      <c r="C62" s="205" t="s">
        <v>950</v>
      </c>
      <c r="D62" s="200">
        <f>-4750000+115900+646003-5000000+2890300+3135878-5000000+5890000+44246-27435948-115900</f>
        <v>-29579521</v>
      </c>
      <c r="E62" s="200">
        <f>4750000-115900-646003+5000000-2890300-3135878+5000000-5890000-44246+27435948+115900</f>
        <v>29579521</v>
      </c>
      <c r="F62" s="200">
        <f>+E62</f>
        <v>29579521</v>
      </c>
      <c r="G62" s="192">
        <f t="shared" si="3"/>
        <v>0</v>
      </c>
      <c r="H62" s="362">
        <v>1</v>
      </c>
      <c r="I62" s="361"/>
      <c r="J62" s="50"/>
      <c r="K62" s="50"/>
    </row>
    <row r="63" spans="1:18" s="21" customFormat="1" hidden="1">
      <c r="B63" s="150">
        <v>209000</v>
      </c>
      <c r="C63" s="151" t="s">
        <v>430</v>
      </c>
      <c r="D63" s="171">
        <f>D64-D65</f>
        <v>0</v>
      </c>
      <c r="E63" s="171">
        <f>E64-E65</f>
        <v>0</v>
      </c>
      <c r="F63" s="171">
        <f>F64-F65</f>
        <v>0</v>
      </c>
      <c r="G63" s="152">
        <f t="shared" si="3"/>
        <v>0</v>
      </c>
      <c r="H63" s="149">
        <f t="shared" ref="H63:H87" si="4">+G63</f>
        <v>0</v>
      </c>
      <c r="I63" s="50"/>
      <c r="J63" s="50"/>
      <c r="K63" s="50"/>
    </row>
    <row r="64" spans="1:18" s="21" customFormat="1" hidden="1">
      <c r="B64" s="156">
        <v>209100</v>
      </c>
      <c r="C64" s="154" t="s">
        <v>483</v>
      </c>
      <c r="D64" s="159"/>
      <c r="E64" s="159"/>
      <c r="F64" s="159"/>
      <c r="G64" s="155">
        <f t="shared" si="3"/>
        <v>0</v>
      </c>
      <c r="H64" s="149">
        <f t="shared" si="4"/>
        <v>0</v>
      </c>
      <c r="I64" s="50"/>
      <c r="J64" s="50"/>
      <c r="K64" s="50"/>
    </row>
    <row r="65" spans="2:11" s="8" customFormat="1" hidden="1">
      <c r="B65" s="156">
        <v>209200</v>
      </c>
      <c r="C65" s="154" t="s">
        <v>742</v>
      </c>
      <c r="D65" s="159"/>
      <c r="E65" s="159"/>
      <c r="F65" s="159"/>
      <c r="G65" s="155">
        <f t="shared" si="3"/>
        <v>0</v>
      </c>
      <c r="H65" s="149">
        <f t="shared" si="4"/>
        <v>0</v>
      </c>
      <c r="I65" s="4"/>
      <c r="J65" s="4"/>
    </row>
    <row r="66" spans="2:11" s="8" customFormat="1" hidden="1">
      <c r="B66" s="153">
        <v>300000</v>
      </c>
      <c r="C66" s="174" t="s">
        <v>1153</v>
      </c>
      <c r="D66" s="159">
        <f>D67+D70+D73+D76+D79+D82+D85</f>
        <v>0</v>
      </c>
      <c r="E66" s="159">
        <f>E67+E70+E73+E76+E79+E82+E85</f>
        <v>0</v>
      </c>
      <c r="F66" s="159">
        <f>F67+F70+F73+F76+F79+F82+F85</f>
        <v>0</v>
      </c>
      <c r="G66" s="155">
        <f t="shared" si="3"/>
        <v>0</v>
      </c>
      <c r="H66" s="149">
        <f t="shared" si="4"/>
        <v>0</v>
      </c>
      <c r="I66" s="4"/>
      <c r="J66" s="4"/>
    </row>
    <row r="67" spans="2:11" s="8" customFormat="1" hidden="1">
      <c r="B67" s="153">
        <v>301000</v>
      </c>
      <c r="C67" s="158" t="s">
        <v>175</v>
      </c>
      <c r="D67" s="159">
        <f>D68-D69</f>
        <v>0</v>
      </c>
      <c r="E67" s="159">
        <f>E68-E69</f>
        <v>0</v>
      </c>
      <c r="F67" s="159">
        <f>F68-F69</f>
        <v>0</v>
      </c>
      <c r="G67" s="155">
        <f t="shared" si="3"/>
        <v>0</v>
      </c>
      <c r="H67" s="149">
        <f t="shared" si="4"/>
        <v>0</v>
      </c>
      <c r="I67" s="4"/>
      <c r="J67" s="4"/>
    </row>
    <row r="68" spans="2:11" s="8" customFormat="1" hidden="1">
      <c r="B68" s="156">
        <v>301100</v>
      </c>
      <c r="C68" s="154" t="s">
        <v>745</v>
      </c>
      <c r="D68" s="159"/>
      <c r="E68" s="159"/>
      <c r="F68" s="159"/>
      <c r="G68" s="155">
        <f t="shared" si="3"/>
        <v>0</v>
      </c>
      <c r="H68" s="149">
        <f t="shared" si="4"/>
        <v>0</v>
      </c>
      <c r="I68" s="4"/>
      <c r="J68" s="4"/>
    </row>
    <row r="69" spans="2:11" s="8" customFormat="1" hidden="1">
      <c r="B69" s="156">
        <v>301200</v>
      </c>
      <c r="C69" s="154" t="s">
        <v>746</v>
      </c>
      <c r="D69" s="159"/>
      <c r="E69" s="159"/>
      <c r="F69" s="159"/>
      <c r="G69" s="155">
        <f t="shared" si="3"/>
        <v>0</v>
      </c>
      <c r="H69" s="149">
        <f t="shared" si="4"/>
        <v>0</v>
      </c>
      <c r="I69" s="4"/>
      <c r="J69" s="4"/>
    </row>
    <row r="70" spans="2:11" s="8" customFormat="1" hidden="1">
      <c r="B70" s="153">
        <v>302000</v>
      </c>
      <c r="C70" s="158" t="s">
        <v>386</v>
      </c>
      <c r="D70" s="159">
        <f>D71-D72</f>
        <v>0</v>
      </c>
      <c r="E70" s="159">
        <f>E71-E72</f>
        <v>0</v>
      </c>
      <c r="F70" s="159">
        <f>F71-F72</f>
        <v>0</v>
      </c>
      <c r="G70" s="155">
        <f t="shared" si="3"/>
        <v>0</v>
      </c>
      <c r="H70" s="149">
        <f t="shared" si="4"/>
        <v>0</v>
      </c>
      <c r="I70" s="4"/>
      <c r="J70" s="4"/>
    </row>
    <row r="71" spans="2:11" s="8" customFormat="1" hidden="1">
      <c r="B71" s="156">
        <v>302100</v>
      </c>
      <c r="C71" s="154" t="s">
        <v>745</v>
      </c>
      <c r="D71" s="159"/>
      <c r="E71" s="159"/>
      <c r="F71" s="159"/>
      <c r="G71" s="155">
        <f t="shared" si="3"/>
        <v>0</v>
      </c>
      <c r="H71" s="149">
        <f t="shared" si="4"/>
        <v>0</v>
      </c>
      <c r="I71" s="4"/>
      <c r="J71" s="4"/>
    </row>
    <row r="72" spans="2:11" s="8" customFormat="1" hidden="1">
      <c r="B72" s="156">
        <v>302200</v>
      </c>
      <c r="C72" s="154" t="s">
        <v>746</v>
      </c>
      <c r="D72" s="159"/>
      <c r="E72" s="159"/>
      <c r="F72" s="159"/>
      <c r="G72" s="155">
        <f t="shared" si="3"/>
        <v>0</v>
      </c>
      <c r="H72" s="149">
        <f t="shared" si="4"/>
        <v>0</v>
      </c>
      <c r="I72" s="4"/>
      <c r="J72" s="4"/>
    </row>
    <row r="73" spans="2:11" s="8" customFormat="1" hidden="1">
      <c r="B73" s="153">
        <v>303000</v>
      </c>
      <c r="C73" s="158" t="s">
        <v>387</v>
      </c>
      <c r="D73" s="159">
        <f>D74-D75</f>
        <v>0</v>
      </c>
      <c r="E73" s="159">
        <f>E74-E75</f>
        <v>0</v>
      </c>
      <c r="F73" s="159">
        <f>F74-F75</f>
        <v>0</v>
      </c>
      <c r="G73" s="155">
        <f t="shared" si="3"/>
        <v>0</v>
      </c>
      <c r="H73" s="149">
        <f t="shared" si="4"/>
        <v>0</v>
      </c>
      <c r="I73" s="4"/>
      <c r="J73" s="4"/>
    </row>
    <row r="74" spans="2:11" s="8" customFormat="1" hidden="1">
      <c r="B74" s="156">
        <v>303100</v>
      </c>
      <c r="C74" s="154" t="s">
        <v>745</v>
      </c>
      <c r="D74" s="159"/>
      <c r="E74" s="159"/>
      <c r="F74" s="159"/>
      <c r="G74" s="155">
        <f t="shared" si="3"/>
        <v>0</v>
      </c>
      <c r="H74" s="149">
        <f t="shared" si="4"/>
        <v>0</v>
      </c>
      <c r="I74" s="4"/>
      <c r="J74" s="4"/>
    </row>
    <row r="75" spans="2:11" s="8" customFormat="1" hidden="1">
      <c r="B75" s="156">
        <v>303200</v>
      </c>
      <c r="C75" s="154" t="s">
        <v>746</v>
      </c>
      <c r="D75" s="159"/>
      <c r="E75" s="159"/>
      <c r="F75" s="159"/>
      <c r="G75" s="155">
        <f t="shared" si="3"/>
        <v>0</v>
      </c>
      <c r="H75" s="149">
        <f t="shared" si="4"/>
        <v>0</v>
      </c>
      <c r="I75" s="4"/>
      <c r="J75" s="4"/>
    </row>
    <row r="76" spans="2:11" s="8" customFormat="1" hidden="1">
      <c r="B76" s="153">
        <v>304000</v>
      </c>
      <c r="C76" s="158" t="s">
        <v>1198</v>
      </c>
      <c r="D76" s="159">
        <f>D77-D78</f>
        <v>0</v>
      </c>
      <c r="E76" s="159">
        <f>E77-E78</f>
        <v>0</v>
      </c>
      <c r="F76" s="159">
        <f>F77-F78</f>
        <v>0</v>
      </c>
      <c r="G76" s="155">
        <f t="shared" si="3"/>
        <v>0</v>
      </c>
      <c r="H76" s="149">
        <f t="shared" si="4"/>
        <v>0</v>
      </c>
      <c r="I76" s="4"/>
      <c r="J76" s="4"/>
    </row>
    <row r="77" spans="2:11" s="21" customFormat="1" hidden="1">
      <c r="B77" s="156">
        <v>304100</v>
      </c>
      <c r="C77" s="154" t="s">
        <v>745</v>
      </c>
      <c r="D77" s="159"/>
      <c r="E77" s="159"/>
      <c r="F77" s="159"/>
      <c r="G77" s="155">
        <f t="shared" si="3"/>
        <v>0</v>
      </c>
      <c r="H77" s="149">
        <f t="shared" si="4"/>
        <v>0</v>
      </c>
      <c r="I77" s="50"/>
      <c r="J77" s="50"/>
      <c r="K77" s="50"/>
    </row>
    <row r="78" spans="2:11" s="21" customFormat="1" hidden="1">
      <c r="B78" s="156">
        <v>304200</v>
      </c>
      <c r="C78" s="154" t="s">
        <v>746</v>
      </c>
      <c r="D78" s="159"/>
      <c r="E78" s="159"/>
      <c r="F78" s="159"/>
      <c r="G78" s="155">
        <f t="shared" si="3"/>
        <v>0</v>
      </c>
      <c r="H78" s="149">
        <f t="shared" si="4"/>
        <v>0</v>
      </c>
      <c r="I78" s="50"/>
      <c r="J78" s="50"/>
      <c r="K78" s="50"/>
    </row>
    <row r="79" spans="2:11" s="21" customFormat="1" hidden="1">
      <c r="B79" s="153">
        <v>305000</v>
      </c>
      <c r="C79" s="158" t="s">
        <v>1377</v>
      </c>
      <c r="D79" s="159">
        <f>D80-D81</f>
        <v>0</v>
      </c>
      <c r="E79" s="159">
        <f>E80-E81</f>
        <v>0</v>
      </c>
      <c r="F79" s="159">
        <f>F80-F81</f>
        <v>0</v>
      </c>
      <c r="G79" s="155">
        <f t="shared" si="3"/>
        <v>0</v>
      </c>
      <c r="H79" s="149">
        <f t="shared" si="4"/>
        <v>0</v>
      </c>
      <c r="I79" s="50"/>
      <c r="J79" s="50"/>
      <c r="K79" s="50"/>
    </row>
    <row r="80" spans="2:11" s="8" customFormat="1" hidden="1">
      <c r="B80" s="156">
        <v>305100</v>
      </c>
      <c r="C80" s="154" t="s">
        <v>745</v>
      </c>
      <c r="D80" s="159"/>
      <c r="E80" s="159"/>
      <c r="F80" s="159"/>
      <c r="G80" s="155">
        <f t="shared" si="3"/>
        <v>0</v>
      </c>
      <c r="H80" s="149">
        <f t="shared" si="4"/>
        <v>0</v>
      </c>
      <c r="I80" s="4"/>
      <c r="J80" s="4"/>
    </row>
    <row r="81" spans="2:10" s="8" customFormat="1" hidden="1">
      <c r="B81" s="156">
        <v>305200</v>
      </c>
      <c r="C81" s="154" t="s">
        <v>746</v>
      </c>
      <c r="D81" s="159"/>
      <c r="E81" s="159"/>
      <c r="F81" s="159"/>
      <c r="G81" s="155">
        <f t="shared" si="3"/>
        <v>0</v>
      </c>
      <c r="H81" s="149">
        <f t="shared" si="4"/>
        <v>0</v>
      </c>
      <c r="I81" s="4"/>
      <c r="J81" s="4"/>
    </row>
    <row r="82" spans="2:10" s="8" customFormat="1" hidden="1">
      <c r="B82" s="153">
        <v>306000</v>
      </c>
      <c r="C82" s="158" t="s">
        <v>843</v>
      </c>
      <c r="D82" s="159">
        <f>D83-D84</f>
        <v>0</v>
      </c>
      <c r="E82" s="159">
        <f>E83-E84</f>
        <v>0</v>
      </c>
      <c r="F82" s="159">
        <f>F83-F84</f>
        <v>0</v>
      </c>
      <c r="G82" s="155">
        <f t="shared" si="3"/>
        <v>0</v>
      </c>
      <c r="H82" s="149">
        <f t="shared" si="4"/>
        <v>0</v>
      </c>
      <c r="I82" s="4"/>
      <c r="J82" s="4"/>
    </row>
    <row r="83" spans="2:10" s="8" customFormat="1" hidden="1">
      <c r="B83" s="156">
        <v>306100</v>
      </c>
      <c r="C83" s="154" t="s">
        <v>1455</v>
      </c>
      <c r="D83" s="159"/>
      <c r="E83" s="159"/>
      <c r="F83" s="159"/>
      <c r="G83" s="155">
        <f t="shared" si="3"/>
        <v>0</v>
      </c>
      <c r="H83" s="149">
        <f t="shared" si="4"/>
        <v>0</v>
      </c>
      <c r="I83" s="4"/>
      <c r="J83" s="4"/>
    </row>
    <row r="84" spans="2:10" s="8" customFormat="1" hidden="1">
      <c r="B84" s="156">
        <v>306200</v>
      </c>
      <c r="C84" s="154" t="s">
        <v>484</v>
      </c>
      <c r="D84" s="159"/>
      <c r="E84" s="159"/>
      <c r="F84" s="159"/>
      <c r="G84" s="155">
        <f t="shared" si="3"/>
        <v>0</v>
      </c>
      <c r="H84" s="149">
        <f t="shared" si="4"/>
        <v>0</v>
      </c>
      <c r="I84" s="4"/>
      <c r="J84" s="4"/>
    </row>
    <row r="85" spans="2:10" s="8" customFormat="1" hidden="1">
      <c r="B85" s="153">
        <v>307000</v>
      </c>
      <c r="C85" s="158" t="s">
        <v>1457</v>
      </c>
      <c r="D85" s="159">
        <f>D86-D87</f>
        <v>0</v>
      </c>
      <c r="E85" s="159">
        <f>E86-E87</f>
        <v>0</v>
      </c>
      <c r="F85" s="159">
        <f>F86-F87</f>
        <v>0</v>
      </c>
      <c r="G85" s="155">
        <f t="shared" si="3"/>
        <v>0</v>
      </c>
      <c r="H85" s="149">
        <f t="shared" si="4"/>
        <v>0</v>
      </c>
      <c r="I85" s="4"/>
      <c r="J85" s="4"/>
    </row>
    <row r="86" spans="2:10" s="8" customFormat="1" hidden="1">
      <c r="B86" s="156">
        <v>307100</v>
      </c>
      <c r="C86" s="154" t="s">
        <v>1359</v>
      </c>
      <c r="D86" s="159"/>
      <c r="E86" s="159"/>
      <c r="F86" s="159"/>
      <c r="G86" s="155">
        <f t="shared" si="3"/>
        <v>0</v>
      </c>
      <c r="H86" s="149">
        <f t="shared" si="4"/>
        <v>0</v>
      </c>
      <c r="I86" s="4"/>
      <c r="J86" s="4"/>
    </row>
    <row r="87" spans="2:10" s="8" customFormat="1" hidden="1">
      <c r="B87" s="167">
        <v>307200</v>
      </c>
      <c r="C87" s="173" t="s">
        <v>1515</v>
      </c>
      <c r="D87" s="168"/>
      <c r="E87" s="168"/>
      <c r="F87" s="168"/>
      <c r="G87" s="169">
        <f t="shared" si="3"/>
        <v>0</v>
      </c>
      <c r="H87" s="149">
        <f t="shared" si="4"/>
        <v>0</v>
      </c>
      <c r="I87" s="4"/>
      <c r="J87" s="4"/>
    </row>
    <row r="88" spans="2:10" s="8" customFormat="1" ht="30">
      <c r="B88" s="202"/>
      <c r="C88" s="203" t="s">
        <v>1063</v>
      </c>
      <c r="D88" s="876">
        <f>D17+D66</f>
        <v>-29579521</v>
      </c>
      <c r="E88" s="876">
        <f>E17+E66</f>
        <v>29579521</v>
      </c>
      <c r="F88" s="876">
        <f>F17+F66</f>
        <v>29579521</v>
      </c>
      <c r="G88" s="192">
        <f t="shared" si="3"/>
        <v>0</v>
      </c>
      <c r="H88" s="362">
        <v>1</v>
      </c>
      <c r="I88" s="363"/>
      <c r="J88" s="4"/>
    </row>
    <row r="89" spans="2:10" s="8" customFormat="1" hidden="1">
      <c r="B89" s="367"/>
      <c r="C89" s="331" t="s">
        <v>85</v>
      </c>
      <c r="D89" s="368"/>
      <c r="E89" s="368"/>
      <c r="F89" s="368"/>
      <c r="G89" s="369"/>
      <c r="H89" s="149">
        <f t="shared" ref="H89:H112" si="5">+G89</f>
        <v>0</v>
      </c>
      <c r="I89" s="4"/>
      <c r="J89" s="4"/>
    </row>
    <row r="90" spans="2:10" s="8" customFormat="1" ht="15.5" hidden="1">
      <c r="B90" s="206">
        <v>400000</v>
      </c>
      <c r="C90" s="206" t="s">
        <v>1116</v>
      </c>
      <c r="D90" s="377">
        <f>D91-D102</f>
        <v>0</v>
      </c>
      <c r="E90" s="378">
        <f>E91-E102</f>
        <v>0</v>
      </c>
      <c r="F90" s="378">
        <f>F91-F102</f>
        <v>0</v>
      </c>
      <c r="G90" s="376">
        <f t="shared" ref="G90:G116" si="6">+D90+E90</f>
        <v>0</v>
      </c>
      <c r="H90" s="149">
        <f t="shared" si="5"/>
        <v>0</v>
      </c>
      <c r="I90" s="4"/>
      <c r="J90" s="4"/>
    </row>
    <row r="91" spans="2:10" s="8" customFormat="1" ht="15.5" hidden="1">
      <c r="B91" s="190">
        <v>401000</v>
      </c>
      <c r="C91" s="195" t="s">
        <v>647</v>
      </c>
      <c r="D91" s="377">
        <f>D92+D97</f>
        <v>0</v>
      </c>
      <c r="E91" s="378">
        <f>E92+E97</f>
        <v>0</v>
      </c>
      <c r="F91" s="378">
        <f>F92+F97</f>
        <v>0</v>
      </c>
      <c r="G91" s="376">
        <f t="shared" si="6"/>
        <v>0</v>
      </c>
      <c r="H91" s="149">
        <f t="shared" si="5"/>
        <v>0</v>
      </c>
      <c r="I91" s="4"/>
      <c r="J91" s="4"/>
    </row>
    <row r="92" spans="2:10" s="8" customFormat="1" ht="15.5" hidden="1">
      <c r="B92" s="190">
        <v>401100</v>
      </c>
      <c r="C92" s="195" t="s">
        <v>850</v>
      </c>
      <c r="D92" s="377">
        <f>SUM(D93:D96)</f>
        <v>0</v>
      </c>
      <c r="E92" s="378">
        <f>SUM(E93:E96)</f>
        <v>0</v>
      </c>
      <c r="F92" s="378">
        <f>SUM(F93:F96)</f>
        <v>0</v>
      </c>
      <c r="G92" s="376">
        <f t="shared" si="6"/>
        <v>0</v>
      </c>
      <c r="H92" s="149">
        <f t="shared" si="5"/>
        <v>0</v>
      </c>
      <c r="I92" s="4"/>
      <c r="J92" s="4"/>
    </row>
    <row r="93" spans="2:10" s="8" customFormat="1" hidden="1">
      <c r="B93" s="213">
        <v>401101</v>
      </c>
      <c r="C93" s="214" t="s">
        <v>374</v>
      </c>
      <c r="D93" s="210"/>
      <c r="E93" s="210"/>
      <c r="F93" s="210"/>
      <c r="G93" s="211">
        <f t="shared" si="6"/>
        <v>0</v>
      </c>
      <c r="H93" s="149">
        <f t="shared" si="5"/>
        <v>0</v>
      </c>
      <c r="I93" s="4"/>
      <c r="J93" s="4"/>
    </row>
    <row r="94" spans="2:10" s="8" customFormat="1" ht="15.5" hidden="1">
      <c r="B94" s="198">
        <v>401102</v>
      </c>
      <c r="C94" s="199" t="s">
        <v>1612</v>
      </c>
      <c r="D94" s="377"/>
      <c r="E94" s="378">
        <f>350000000-350000000</f>
        <v>0</v>
      </c>
      <c r="F94" s="378">
        <f>350000000-350000000</f>
        <v>0</v>
      </c>
      <c r="G94" s="376">
        <f t="shared" si="6"/>
        <v>0</v>
      </c>
      <c r="H94" s="149">
        <f t="shared" si="5"/>
        <v>0</v>
      </c>
      <c r="I94" s="4"/>
      <c r="J94" s="4"/>
    </row>
    <row r="95" spans="2:10" s="8" customFormat="1" hidden="1">
      <c r="B95" s="332">
        <v>401103</v>
      </c>
      <c r="C95" s="333" t="s">
        <v>711</v>
      </c>
      <c r="D95" s="171"/>
      <c r="E95" s="171"/>
      <c r="F95" s="171"/>
      <c r="G95" s="152">
        <f t="shared" si="6"/>
        <v>0</v>
      </c>
      <c r="H95" s="149">
        <f t="shared" si="5"/>
        <v>0</v>
      </c>
      <c r="I95" s="4"/>
      <c r="J95" s="4"/>
    </row>
    <row r="96" spans="2:10" s="8" customFormat="1" hidden="1">
      <c r="B96" s="156">
        <v>401104</v>
      </c>
      <c r="C96" s="154" t="s">
        <v>712</v>
      </c>
      <c r="D96" s="159"/>
      <c r="E96" s="159"/>
      <c r="F96" s="159"/>
      <c r="G96" s="155">
        <f t="shared" si="6"/>
        <v>0</v>
      </c>
      <c r="H96" s="149">
        <f t="shared" si="5"/>
        <v>0</v>
      </c>
      <c r="I96" s="4"/>
      <c r="J96" s="4"/>
    </row>
    <row r="97" spans="2:11" s="8" customFormat="1" hidden="1">
      <c r="B97" s="153">
        <v>401200</v>
      </c>
      <c r="C97" s="158" t="s">
        <v>164</v>
      </c>
      <c r="D97" s="159">
        <f>SUM(D98:D101)</f>
        <v>0</v>
      </c>
      <c r="E97" s="159">
        <f>SUM(E98:E101)</f>
        <v>0</v>
      </c>
      <c r="F97" s="159">
        <f>SUM(F98:F101)</f>
        <v>0</v>
      </c>
      <c r="G97" s="155">
        <f t="shared" si="6"/>
        <v>0</v>
      </c>
      <c r="H97" s="149">
        <f t="shared" si="5"/>
        <v>0</v>
      </c>
      <c r="I97" s="4"/>
      <c r="J97" s="4"/>
    </row>
    <row r="98" spans="2:11" s="8" customFormat="1" hidden="1">
      <c r="B98" s="156">
        <v>401201</v>
      </c>
      <c r="C98" s="154" t="s">
        <v>374</v>
      </c>
      <c r="D98" s="159"/>
      <c r="E98" s="159"/>
      <c r="F98" s="159"/>
      <c r="G98" s="155">
        <f t="shared" si="6"/>
        <v>0</v>
      </c>
      <c r="H98" s="149">
        <f t="shared" si="5"/>
        <v>0</v>
      </c>
      <c r="I98" s="4"/>
      <c r="J98" s="4"/>
    </row>
    <row r="99" spans="2:11" s="21" customFormat="1" hidden="1">
      <c r="B99" s="156">
        <v>401202</v>
      </c>
      <c r="C99" s="154" t="s">
        <v>1612</v>
      </c>
      <c r="D99" s="159"/>
      <c r="E99" s="159"/>
      <c r="F99" s="159"/>
      <c r="G99" s="155">
        <f t="shared" si="6"/>
        <v>0</v>
      </c>
      <c r="H99" s="149">
        <f t="shared" si="5"/>
        <v>0</v>
      </c>
      <c r="I99" s="50"/>
      <c r="J99" s="50"/>
      <c r="K99" s="50"/>
    </row>
    <row r="100" spans="2:11" s="21" customFormat="1" ht="20.5" hidden="1" customHeight="1">
      <c r="B100" s="156">
        <v>401203</v>
      </c>
      <c r="C100" s="154" t="s">
        <v>711</v>
      </c>
      <c r="D100" s="159"/>
      <c r="E100" s="159"/>
      <c r="F100" s="159"/>
      <c r="G100" s="155">
        <f t="shared" si="6"/>
        <v>0</v>
      </c>
      <c r="H100" s="149">
        <f t="shared" si="5"/>
        <v>0</v>
      </c>
      <c r="I100" s="50"/>
      <c r="J100" s="50"/>
      <c r="K100" s="50"/>
    </row>
    <row r="101" spans="2:11" s="175" customFormat="1" ht="29.15" hidden="1" customHeight="1">
      <c r="B101" s="156">
        <v>401204</v>
      </c>
      <c r="C101" s="154" t="s">
        <v>712</v>
      </c>
      <c r="D101" s="159"/>
      <c r="E101" s="159"/>
      <c r="F101" s="159"/>
      <c r="G101" s="155">
        <f t="shared" si="6"/>
        <v>0</v>
      </c>
      <c r="H101" s="149">
        <f t="shared" si="5"/>
        <v>0</v>
      </c>
      <c r="I101" s="50"/>
      <c r="J101" s="50"/>
      <c r="K101" s="50"/>
    </row>
    <row r="102" spans="2:11" s="177" customFormat="1" ht="36" hidden="1" customHeight="1">
      <c r="B102" s="153">
        <v>402000</v>
      </c>
      <c r="C102" s="158" t="s">
        <v>589</v>
      </c>
      <c r="D102" s="159">
        <f>D103+D108</f>
        <v>0</v>
      </c>
      <c r="E102" s="159">
        <f>E103+E108</f>
        <v>0</v>
      </c>
      <c r="F102" s="159">
        <f>F103+F108</f>
        <v>0</v>
      </c>
      <c r="G102" s="155">
        <f t="shared" si="6"/>
        <v>0</v>
      </c>
      <c r="H102" s="149">
        <f t="shared" si="5"/>
        <v>0</v>
      </c>
      <c r="I102" s="176"/>
      <c r="J102" s="176"/>
      <c r="K102" s="176"/>
    </row>
    <row r="103" spans="2:11" s="175" customFormat="1" hidden="1">
      <c r="B103" s="153">
        <v>402100</v>
      </c>
      <c r="C103" s="158" t="s">
        <v>590</v>
      </c>
      <c r="D103" s="159">
        <f>SUM(D104:D107)</f>
        <v>0</v>
      </c>
      <c r="E103" s="159">
        <f>SUM(E104:E107)</f>
        <v>0</v>
      </c>
      <c r="F103" s="159">
        <f>SUM(F104:F107)</f>
        <v>0</v>
      </c>
      <c r="G103" s="155">
        <f t="shared" si="6"/>
        <v>0</v>
      </c>
      <c r="H103" s="149">
        <f t="shared" si="5"/>
        <v>0</v>
      </c>
    </row>
    <row r="104" spans="2:11" s="21" customFormat="1" hidden="1">
      <c r="B104" s="156">
        <v>402101</v>
      </c>
      <c r="C104" s="154" t="s">
        <v>374</v>
      </c>
      <c r="D104" s="159"/>
      <c r="E104" s="159"/>
      <c r="F104" s="159"/>
      <c r="G104" s="155">
        <f t="shared" si="6"/>
        <v>0</v>
      </c>
      <c r="H104" s="149">
        <f t="shared" si="5"/>
        <v>0</v>
      </c>
      <c r="I104" s="50"/>
      <c r="J104" s="50"/>
      <c r="K104" s="50"/>
    </row>
    <row r="105" spans="2:11" s="21" customFormat="1" hidden="1">
      <c r="B105" s="156">
        <v>402102</v>
      </c>
      <c r="C105" s="154" t="s">
        <v>1612</v>
      </c>
      <c r="D105" s="159"/>
      <c r="E105" s="159"/>
      <c r="F105" s="159"/>
      <c r="G105" s="155">
        <f t="shared" si="6"/>
        <v>0</v>
      </c>
      <c r="H105" s="149">
        <f t="shared" si="5"/>
        <v>0</v>
      </c>
      <c r="I105" s="50"/>
      <c r="J105" s="50"/>
      <c r="K105" s="50"/>
    </row>
    <row r="106" spans="2:11" s="21" customFormat="1" hidden="1">
      <c r="B106" s="156">
        <v>402103</v>
      </c>
      <c r="C106" s="154" t="s">
        <v>711</v>
      </c>
      <c r="D106" s="159"/>
      <c r="E106" s="159"/>
      <c r="F106" s="159"/>
      <c r="G106" s="155">
        <f t="shared" si="6"/>
        <v>0</v>
      </c>
      <c r="H106" s="149">
        <f t="shared" si="5"/>
        <v>0</v>
      </c>
      <c r="I106" s="50"/>
      <c r="J106" s="50"/>
      <c r="K106" s="50"/>
    </row>
    <row r="107" spans="2:11" s="21" customFormat="1" hidden="1">
      <c r="B107" s="156">
        <v>402104</v>
      </c>
      <c r="C107" s="154" t="s">
        <v>712</v>
      </c>
      <c r="D107" s="159"/>
      <c r="E107" s="159"/>
      <c r="F107" s="159"/>
      <c r="G107" s="155">
        <f t="shared" si="6"/>
        <v>0</v>
      </c>
      <c r="H107" s="149">
        <f t="shared" si="5"/>
        <v>0</v>
      </c>
      <c r="I107" s="50"/>
      <c r="J107" s="50"/>
      <c r="K107" s="50"/>
    </row>
    <row r="108" spans="2:11" s="21" customFormat="1" hidden="1">
      <c r="B108" s="153">
        <v>402200</v>
      </c>
      <c r="C108" s="158" t="s">
        <v>591</v>
      </c>
      <c r="D108" s="159">
        <f>SUM(D109:D112)</f>
        <v>0</v>
      </c>
      <c r="E108" s="159">
        <f>SUM(E109:E112)</f>
        <v>0</v>
      </c>
      <c r="F108" s="159">
        <f>SUM(F109:F112)</f>
        <v>0</v>
      </c>
      <c r="G108" s="155">
        <f t="shared" si="6"/>
        <v>0</v>
      </c>
      <c r="H108" s="149">
        <f t="shared" si="5"/>
        <v>0</v>
      </c>
      <c r="I108" s="50"/>
      <c r="J108" s="50"/>
      <c r="K108" s="50"/>
    </row>
    <row r="109" spans="2:11" s="21" customFormat="1" hidden="1">
      <c r="B109" s="156">
        <v>402201</v>
      </c>
      <c r="C109" s="154" t="s">
        <v>374</v>
      </c>
      <c r="D109" s="159"/>
      <c r="E109" s="159"/>
      <c r="F109" s="159"/>
      <c r="G109" s="155">
        <f t="shared" si="6"/>
        <v>0</v>
      </c>
      <c r="H109" s="149">
        <f t="shared" si="5"/>
        <v>0</v>
      </c>
      <c r="I109" s="50"/>
      <c r="J109" s="50"/>
      <c r="K109" s="50"/>
    </row>
    <row r="110" spans="2:11" s="21" customFormat="1" hidden="1">
      <c r="B110" s="156">
        <v>402202</v>
      </c>
      <c r="C110" s="154" t="s">
        <v>1612</v>
      </c>
      <c r="D110" s="159"/>
      <c r="E110" s="159"/>
      <c r="F110" s="159"/>
      <c r="G110" s="155">
        <f t="shared" si="6"/>
        <v>0</v>
      </c>
      <c r="H110" s="149">
        <f t="shared" si="5"/>
        <v>0</v>
      </c>
      <c r="I110" s="50"/>
      <c r="J110" s="50"/>
      <c r="K110" s="50"/>
    </row>
    <row r="111" spans="2:11" s="21" customFormat="1" hidden="1">
      <c r="B111" s="156">
        <v>402203</v>
      </c>
      <c r="C111" s="154" t="s">
        <v>711</v>
      </c>
      <c r="D111" s="159"/>
      <c r="E111" s="159"/>
      <c r="F111" s="159"/>
      <c r="G111" s="155">
        <f t="shared" si="6"/>
        <v>0</v>
      </c>
      <c r="H111" s="149">
        <f t="shared" si="5"/>
        <v>0</v>
      </c>
      <c r="I111" s="50"/>
      <c r="J111" s="50"/>
      <c r="K111" s="50"/>
    </row>
    <row r="112" spans="2:11" s="21" customFormat="1" hidden="1">
      <c r="B112" s="167">
        <v>402204</v>
      </c>
      <c r="C112" s="173" t="s">
        <v>712</v>
      </c>
      <c r="D112" s="168"/>
      <c r="E112" s="168"/>
      <c r="F112" s="168"/>
      <c r="G112" s="169">
        <f t="shared" si="6"/>
        <v>0</v>
      </c>
      <c r="H112" s="149">
        <f t="shared" si="5"/>
        <v>0</v>
      </c>
      <c r="I112" s="50"/>
      <c r="J112" s="50"/>
      <c r="K112" s="50"/>
    </row>
    <row r="113" spans="2:11" s="21" customFormat="1" ht="15">
      <c r="B113" s="872">
        <v>600000</v>
      </c>
      <c r="C113" s="207" t="s">
        <v>592</v>
      </c>
      <c r="D113" s="876">
        <f>D114+D117+D122+D123</f>
        <v>-29579521</v>
      </c>
      <c r="E113" s="876">
        <f>E114+E117+E122+E123</f>
        <v>29579521</v>
      </c>
      <c r="F113" s="876">
        <f>F114+F117+F122+F123</f>
        <v>29579521</v>
      </c>
      <c r="G113" s="192">
        <f t="shared" si="6"/>
        <v>0</v>
      </c>
      <c r="H113" s="362">
        <v>1</v>
      </c>
      <c r="I113" s="361"/>
      <c r="J113" s="50"/>
      <c r="K113" s="50"/>
    </row>
    <row r="114" spans="2:11" s="21" customFormat="1" hidden="1">
      <c r="B114" s="208">
        <v>601000</v>
      </c>
      <c r="C114" s="209" t="s">
        <v>1516</v>
      </c>
      <c r="D114" s="210">
        <f>D115-D116</f>
        <v>0</v>
      </c>
      <c r="E114" s="210">
        <f>E115-E116</f>
        <v>0</v>
      </c>
      <c r="F114" s="210">
        <f>F115-F116</f>
        <v>0</v>
      </c>
      <c r="G114" s="211">
        <f t="shared" si="6"/>
        <v>0</v>
      </c>
      <c r="H114" s="149">
        <f>+G114</f>
        <v>0</v>
      </c>
      <c r="I114" s="50"/>
      <c r="J114" s="50"/>
      <c r="K114" s="50"/>
    </row>
    <row r="115" spans="2:11" s="21" customFormat="1" ht="15.5" hidden="1">
      <c r="B115" s="198">
        <v>601100</v>
      </c>
      <c r="C115" s="199" t="s">
        <v>204</v>
      </c>
      <c r="D115" s="196">
        <f t="shared" ref="D115:F116" si="7">D53+D83</f>
        <v>0</v>
      </c>
      <c r="E115" s="196">
        <f t="shared" si="7"/>
        <v>0</v>
      </c>
      <c r="F115" s="196">
        <f t="shared" si="7"/>
        <v>0</v>
      </c>
      <c r="G115" s="197">
        <f t="shared" si="6"/>
        <v>0</v>
      </c>
      <c r="H115" s="149">
        <f>+G115</f>
        <v>0</v>
      </c>
      <c r="I115" s="50"/>
      <c r="J115" s="50"/>
      <c r="K115" s="50"/>
    </row>
    <row r="116" spans="2:11" s="21" customFormat="1" ht="15.5" hidden="1">
      <c r="B116" s="370">
        <v>601200</v>
      </c>
      <c r="C116" s="371" t="s">
        <v>484</v>
      </c>
      <c r="D116" s="372">
        <f t="shared" si="7"/>
        <v>0</v>
      </c>
      <c r="E116" s="372">
        <f t="shared" si="7"/>
        <v>0</v>
      </c>
      <c r="F116" s="372">
        <f t="shared" si="7"/>
        <v>0</v>
      </c>
      <c r="G116" s="373">
        <f t="shared" si="6"/>
        <v>0</v>
      </c>
      <c r="H116" s="149">
        <f>+G116</f>
        <v>0</v>
      </c>
      <c r="I116" s="50"/>
      <c r="J116" s="50"/>
      <c r="K116" s="50"/>
    </row>
    <row r="117" spans="2:11" s="21" customFormat="1" ht="15">
      <c r="B117" s="873">
        <v>602000</v>
      </c>
      <c r="C117" s="195" t="s">
        <v>325</v>
      </c>
      <c r="D117" s="876">
        <f>(D118-D119+D120)+D121</f>
        <v>-29579521</v>
      </c>
      <c r="E117" s="876">
        <f>(E118-E119+E120)+E121</f>
        <v>29579521</v>
      </c>
      <c r="F117" s="876">
        <f>(F118-F119+F120)+F121</f>
        <v>29579521</v>
      </c>
      <c r="G117" s="876">
        <f>(G118-G119+G120)+G121</f>
        <v>0</v>
      </c>
      <c r="H117" s="362">
        <v>1</v>
      </c>
      <c r="I117" s="361"/>
      <c r="J117" s="50"/>
      <c r="K117" s="50"/>
    </row>
    <row r="118" spans="2:11" s="21" customFormat="1" ht="29.25" hidden="1" customHeight="1">
      <c r="B118" s="874">
        <v>602100</v>
      </c>
      <c r="C118" s="199" t="s">
        <v>483</v>
      </c>
      <c r="D118" s="200">
        <f t="shared" ref="D118:F119" si="8">D49+D60</f>
        <v>0</v>
      </c>
      <c r="E118" s="200">
        <f>E49+E60</f>
        <v>0</v>
      </c>
      <c r="F118" s="200">
        <f>F49+F60</f>
        <v>0</v>
      </c>
      <c r="G118" s="192">
        <f>+D118+E118</f>
        <v>0</v>
      </c>
      <c r="H118" s="362">
        <f>+G118</f>
        <v>0</v>
      </c>
      <c r="I118" s="361"/>
      <c r="J118" s="50"/>
      <c r="K118" s="50"/>
    </row>
    <row r="119" spans="2:11" s="21" customFormat="1" ht="17.5" hidden="1" customHeight="1">
      <c r="B119" s="212">
        <v>602200</v>
      </c>
      <c r="C119" s="199" t="s">
        <v>742</v>
      </c>
      <c r="D119" s="196">
        <f t="shared" si="8"/>
        <v>0</v>
      </c>
      <c r="E119" s="196">
        <f t="shared" si="8"/>
        <v>0</v>
      </c>
      <c r="F119" s="196">
        <f t="shared" si="8"/>
        <v>0</v>
      </c>
      <c r="G119" s="204">
        <f t="shared" ref="G119:G125" si="9">+D119+E119</f>
        <v>0</v>
      </c>
      <c r="H119" s="362">
        <f>+G119</f>
        <v>0</v>
      </c>
      <c r="I119" s="361"/>
      <c r="J119" s="50"/>
      <c r="K119" s="50"/>
    </row>
    <row r="120" spans="2:11" s="21" customFormat="1" hidden="1">
      <c r="B120" s="213">
        <v>602300</v>
      </c>
      <c r="C120" s="214" t="s">
        <v>743</v>
      </c>
      <c r="D120" s="210">
        <f>D51+D55</f>
        <v>0</v>
      </c>
      <c r="E120" s="210">
        <f>E51+E55</f>
        <v>0</v>
      </c>
      <c r="F120" s="210">
        <f>F51+F55</f>
        <v>0</v>
      </c>
      <c r="G120" s="211">
        <f t="shared" si="9"/>
        <v>0</v>
      </c>
      <c r="H120" s="149">
        <f>+G120</f>
        <v>0</v>
      </c>
      <c r="I120" s="50"/>
      <c r="J120" s="50"/>
      <c r="K120" s="50"/>
    </row>
    <row r="121" spans="2:11" s="21" customFormat="1" ht="31">
      <c r="B121" s="202">
        <v>602400</v>
      </c>
      <c r="C121" s="205" t="s">
        <v>950</v>
      </c>
      <c r="D121" s="200">
        <f>+D62</f>
        <v>-29579521</v>
      </c>
      <c r="E121" s="200">
        <f>+E62</f>
        <v>29579521</v>
      </c>
      <c r="F121" s="200">
        <f>+F62</f>
        <v>29579521</v>
      </c>
      <c r="G121" s="201">
        <f t="shared" si="9"/>
        <v>0</v>
      </c>
      <c r="H121" s="362">
        <v>1</v>
      </c>
      <c r="I121" s="361"/>
      <c r="J121" s="50"/>
      <c r="K121" s="50"/>
    </row>
    <row r="122" spans="2:11" s="21" customFormat="1" hidden="1">
      <c r="B122" s="178">
        <v>603000</v>
      </c>
      <c r="C122" s="151" t="s">
        <v>719</v>
      </c>
      <c r="D122" s="171">
        <f>D41</f>
        <v>0</v>
      </c>
      <c r="E122" s="171">
        <f>E41</f>
        <v>0</v>
      </c>
      <c r="F122" s="171">
        <f>F41</f>
        <v>0</v>
      </c>
      <c r="G122" s="152">
        <f t="shared" si="9"/>
        <v>0</v>
      </c>
      <c r="H122" s="149">
        <f>+G122</f>
        <v>0</v>
      </c>
      <c r="I122" s="50"/>
      <c r="J122" s="50"/>
      <c r="K122" s="50"/>
    </row>
    <row r="123" spans="2:11" s="21" customFormat="1" hidden="1">
      <c r="B123" s="179">
        <v>604000</v>
      </c>
      <c r="C123" s="180" t="s">
        <v>430</v>
      </c>
      <c r="D123" s="159">
        <f>D124-D125</f>
        <v>0</v>
      </c>
      <c r="E123" s="159">
        <f>E124-E125</f>
        <v>0</v>
      </c>
      <c r="F123" s="159">
        <f>F124-F125</f>
        <v>0</v>
      </c>
      <c r="G123" s="155">
        <f t="shared" si="9"/>
        <v>0</v>
      </c>
      <c r="H123" s="149">
        <f>+G123</f>
        <v>0</v>
      </c>
      <c r="I123" s="50"/>
      <c r="J123" s="50"/>
      <c r="K123" s="50"/>
    </row>
    <row r="124" spans="2:11" s="21" customFormat="1" hidden="1">
      <c r="B124" s="181">
        <v>604100</v>
      </c>
      <c r="C124" s="154" t="s">
        <v>483</v>
      </c>
      <c r="D124" s="159"/>
      <c r="E124" s="159"/>
      <c r="F124" s="159"/>
      <c r="G124" s="155">
        <f t="shared" si="9"/>
        <v>0</v>
      </c>
      <c r="H124" s="149">
        <f>+G124</f>
        <v>0</v>
      </c>
      <c r="I124" s="50"/>
      <c r="J124" s="50"/>
      <c r="K124" s="50"/>
    </row>
    <row r="125" spans="2:11" s="21" customFormat="1" hidden="1">
      <c r="B125" s="182">
        <v>604200</v>
      </c>
      <c r="C125" s="173" t="s">
        <v>742</v>
      </c>
      <c r="D125" s="168"/>
      <c r="E125" s="168"/>
      <c r="F125" s="168"/>
      <c r="G125" s="169">
        <f t="shared" si="9"/>
        <v>0</v>
      </c>
      <c r="H125" s="149">
        <f>+G125</f>
        <v>0</v>
      </c>
      <c r="I125" s="50"/>
      <c r="J125" s="50"/>
      <c r="K125" s="50"/>
    </row>
    <row r="126" spans="2:11" s="21" customFormat="1" ht="30">
      <c r="B126" s="875"/>
      <c r="C126" s="215" t="s">
        <v>339</v>
      </c>
      <c r="D126" s="876">
        <f>D90+D113</f>
        <v>-29579521</v>
      </c>
      <c r="E126" s="876">
        <f>E90+E113</f>
        <v>29579521</v>
      </c>
      <c r="F126" s="876">
        <f>F90+F113</f>
        <v>29579521</v>
      </c>
      <c r="G126" s="192">
        <f>+D126+E126</f>
        <v>0</v>
      </c>
      <c r="H126" s="362">
        <v>1</v>
      </c>
      <c r="I126" s="361"/>
      <c r="J126" s="50"/>
      <c r="K126" s="50"/>
    </row>
    <row r="127" spans="2:11" s="21" customFormat="1" ht="21" customHeight="1">
      <c r="B127" s="216"/>
      <c r="C127" s="217" t="s">
        <v>1432</v>
      </c>
      <c r="D127" s="218">
        <f>+D126</f>
        <v>-29579521</v>
      </c>
      <c r="E127" s="218">
        <f>+E126</f>
        <v>29579521</v>
      </c>
      <c r="F127" s="218">
        <f>+F126</f>
        <v>29579521</v>
      </c>
      <c r="G127" s="218">
        <f>+G126</f>
        <v>0</v>
      </c>
      <c r="H127" s="362">
        <v>1</v>
      </c>
      <c r="I127" s="361"/>
      <c r="J127" s="50"/>
      <c r="K127" s="50"/>
    </row>
    <row r="128" spans="2:11" s="21" customFormat="1" ht="21" hidden="1" customHeight="1">
      <c r="B128" s="219"/>
      <c r="C128" s="183"/>
      <c r="D128" s="184"/>
      <c r="E128" s="184"/>
      <c r="F128" s="184"/>
      <c r="G128" s="184"/>
      <c r="H128" s="22"/>
      <c r="I128" s="50"/>
      <c r="J128" s="50"/>
      <c r="K128" s="50"/>
    </row>
    <row r="129" spans="2:11" s="21" customFormat="1" ht="21" hidden="1" customHeight="1">
      <c r="B129" s="219"/>
      <c r="C129" s="183"/>
      <c r="D129" s="220"/>
      <c r="E129" s="220"/>
      <c r="F129" s="220"/>
      <c r="G129" s="220"/>
      <c r="H129" s="22"/>
      <c r="I129" s="50"/>
      <c r="J129" s="50"/>
      <c r="K129" s="50"/>
    </row>
    <row r="130" spans="2:11" s="21" customFormat="1">
      <c r="D130" s="149"/>
      <c r="E130" s="221"/>
      <c r="F130" s="222"/>
      <c r="G130" s="143"/>
      <c r="H130" s="361">
        <v>1</v>
      </c>
      <c r="I130" s="361"/>
      <c r="J130" s="50"/>
      <c r="K130" s="50"/>
    </row>
    <row r="131" spans="2:11" s="21" customFormat="1" ht="57" hidden="1" customHeight="1">
      <c r="B131" s="223"/>
      <c r="C131" s="224" t="s">
        <v>1085</v>
      </c>
      <c r="D131" s="65"/>
      <c r="E131" s="948" t="s">
        <v>1162</v>
      </c>
      <c r="F131" s="948"/>
      <c r="G131" s="948"/>
      <c r="H131" s="189"/>
      <c r="I131" s="189"/>
      <c r="J131" s="50"/>
      <c r="K131" s="50"/>
    </row>
    <row r="132" spans="2:11" s="21" customFormat="1" ht="57" hidden="1" customHeight="1">
      <c r="B132" s="223"/>
      <c r="C132" s="224"/>
      <c r="D132" s="65"/>
      <c r="E132" s="189"/>
      <c r="F132" s="189"/>
      <c r="G132" s="189"/>
      <c r="H132" s="189"/>
      <c r="I132" s="189"/>
      <c r="J132" s="50"/>
      <c r="K132" s="50"/>
    </row>
    <row r="133" spans="2:11" s="21" customFormat="1" ht="17">
      <c r="C133" s="641" t="s">
        <v>1550</v>
      </c>
      <c r="D133" s="641"/>
      <c r="E133" s="641"/>
      <c r="F133" s="642"/>
      <c r="H133" s="361">
        <v>1</v>
      </c>
      <c r="I133" s="361"/>
      <c r="J133" s="50"/>
      <c r="K133" s="50"/>
    </row>
    <row r="134" spans="2:11" s="21" customFormat="1" hidden="1">
      <c r="D134" s="185" t="e">
        <f>+#REF!-'[6]видатки_затв '!C475</f>
        <v>#REF!</v>
      </c>
      <c r="H134" s="22"/>
      <c r="I134" s="50"/>
      <c r="J134" s="50"/>
      <c r="K134" s="50"/>
    </row>
    <row r="135" spans="2:11" s="21" customFormat="1" hidden="1">
      <c r="E135" s="185" t="e">
        <f>+'[6]видатки_затв '!F19+'[6]видатки_затв '!F39+'[6]видатки_затв '!F111+'[6]видатки_затв '!F117+'[6]видатки_затв '!F187+'[6]видатки_затв '!F229-#REF!</f>
        <v>#REF!</v>
      </c>
      <c r="H135" s="22"/>
      <c r="I135" s="50"/>
      <c r="J135" s="50"/>
      <c r="K135" s="50"/>
    </row>
    <row r="136" spans="2:11" s="21" customFormat="1" hidden="1">
      <c r="E136" s="185" t="e">
        <f>+#REF!-E135</f>
        <v>#REF!</v>
      </c>
      <c r="H136" s="22"/>
      <c r="I136" s="50"/>
      <c r="J136" s="50"/>
      <c r="K136" s="50"/>
    </row>
    <row r="137" spans="2:11" s="21" customFormat="1" hidden="1">
      <c r="E137" s="185" t="e">
        <f>+E136-E130</f>
        <v>#REF!</v>
      </c>
      <c r="H137" s="22"/>
      <c r="I137" s="50"/>
      <c r="J137" s="50"/>
      <c r="K137" s="50"/>
    </row>
    <row r="138" spans="2:11" s="21" customFormat="1" hidden="1">
      <c r="D138" s="185" t="e">
        <f>+#REF!-'[6]видатки_затв '!C475</f>
        <v>#REF!</v>
      </c>
      <c r="E138" s="185" t="e">
        <f>+#REF!-'[6]видатки_затв '!F475</f>
        <v>#REF!</v>
      </c>
      <c r="F138" s="185" t="e">
        <f>+#REF!-'[6]видатки_затв '!K475</f>
        <v>#REF!</v>
      </c>
      <c r="G138" s="186" t="e">
        <f>+#REF!-'[6]видатки_затв '!M475</f>
        <v>#REF!</v>
      </c>
      <c r="H138" s="22"/>
      <c r="I138" s="50"/>
      <c r="J138" s="50"/>
      <c r="K138" s="50"/>
    </row>
    <row r="139" spans="2:11" s="21" customFormat="1" hidden="1">
      <c r="D139" s="186" t="e">
        <f>+#REF!-'[6]видатки_затв '!C475</f>
        <v>#REF!</v>
      </c>
      <c r="E139" s="186" t="e">
        <f>+#REF!-'[6]видатки_затв '!F475</f>
        <v>#REF!</v>
      </c>
      <c r="F139" s="186" t="e">
        <f>+#REF!-'[6]видатки_затв '!J475</f>
        <v>#REF!</v>
      </c>
      <c r="H139" s="22"/>
      <c r="I139" s="50"/>
      <c r="J139" s="50"/>
      <c r="K139" s="50"/>
    </row>
    <row r="140" spans="2:11" s="21" customFormat="1" ht="31.4" customHeight="1">
      <c r="B140" s="1"/>
      <c r="C140" s="1"/>
      <c r="D140" s="225"/>
      <c r="E140" s="947"/>
      <c r="F140" s="947"/>
      <c r="G140" s="947"/>
      <c r="H140" s="364">
        <v>1</v>
      </c>
      <c r="I140" s="361"/>
      <c r="J140" s="50"/>
      <c r="K140" s="50"/>
    </row>
    <row r="141" spans="2:11" s="21" customFormat="1" hidden="1">
      <c r="D141" s="328">
        <f>+D127-'дод 2'!E574</f>
        <v>-1905000</v>
      </c>
      <c r="E141" s="328">
        <f>+E127-'дод 2'!J574</f>
        <v>0</v>
      </c>
      <c r="G141" s="328">
        <f>+G127-'дод 2'!P574</f>
        <v>-1905000</v>
      </c>
      <c r="H141" s="361"/>
      <c r="I141" s="361"/>
      <c r="J141" s="50"/>
      <c r="K141" s="50"/>
    </row>
    <row r="142" spans="2:11" s="21" customFormat="1" hidden="1">
      <c r="D142" s="328">
        <f>+D127-'дод 2'!E574</f>
        <v>-1905000</v>
      </c>
      <c r="E142" s="328"/>
      <c r="F142" s="328"/>
      <c r="G142" s="328"/>
      <c r="H142" s="361"/>
      <c r="I142" s="361"/>
      <c r="J142" s="50"/>
      <c r="K142" s="50"/>
    </row>
    <row r="143" spans="2:11" s="21" customFormat="1" hidden="1">
      <c r="D143" s="328">
        <f>+D127+'дод 2'!K574</f>
        <v>0</v>
      </c>
      <c r="E143" s="328"/>
      <c r="F143" s="328"/>
      <c r="G143" s="328"/>
      <c r="H143" s="361"/>
      <c r="I143" s="361"/>
      <c r="J143" s="50"/>
      <c r="K143" s="50"/>
    </row>
    <row r="144" spans="2:11" s="21" customFormat="1">
      <c r="D144" s="328">
        <f>+G127-'дод 2'!P574-дод3!P44</f>
        <v>0</v>
      </c>
      <c r="E144" s="328">
        <f>+D127-'дод 2'!E574-дод3!M44</f>
        <v>0</v>
      </c>
      <c r="F144" s="328">
        <f>+E127-'дод 2'!J574-дод3!N44</f>
        <v>0</v>
      </c>
      <c r="G144" s="328">
        <f>+F127-'дод 2'!K574-дод3!O44</f>
        <v>0</v>
      </c>
      <c r="H144" s="361"/>
      <c r="I144" s="361"/>
      <c r="J144" s="50"/>
      <c r="K144" s="50"/>
    </row>
    <row r="145" spans="5:11" s="21" customFormat="1">
      <c r="E145" s="328"/>
      <c r="F145" s="328"/>
      <c r="H145" s="361"/>
      <c r="I145" s="361"/>
      <c r="J145" s="50"/>
      <c r="K145" s="50"/>
    </row>
    <row r="146" spans="5:11" s="21" customFormat="1">
      <c r="E146" s="338"/>
      <c r="G146" s="328"/>
      <c r="H146" s="22"/>
      <c r="I146" s="50"/>
      <c r="J146" s="50"/>
      <c r="K146" s="50"/>
    </row>
    <row r="147" spans="5:11" s="21" customFormat="1">
      <c r="H147" s="22"/>
      <c r="I147" s="50"/>
      <c r="J147" s="50"/>
      <c r="K147" s="50"/>
    </row>
    <row r="148" spans="5:11" s="21" customFormat="1" ht="15.5">
      <c r="E148" s="336"/>
      <c r="F148" s="337"/>
      <c r="H148" s="22"/>
      <c r="I148" s="50"/>
      <c r="J148" s="50"/>
      <c r="K148" s="50"/>
    </row>
    <row r="149" spans="5:11" s="21" customFormat="1">
      <c r="H149" s="22"/>
      <c r="I149" s="50"/>
      <c r="J149" s="50"/>
      <c r="K149" s="50"/>
    </row>
    <row r="150" spans="5:11" s="21" customFormat="1">
      <c r="H150" s="22"/>
      <c r="I150" s="50"/>
      <c r="J150" s="50"/>
      <c r="K150" s="50"/>
    </row>
    <row r="151" spans="5:11" s="21" customFormat="1">
      <c r="H151" s="22"/>
      <c r="I151" s="50"/>
      <c r="J151" s="50"/>
      <c r="K151" s="50"/>
    </row>
    <row r="152" spans="5:11" s="21" customFormat="1">
      <c r="H152" s="22"/>
      <c r="I152" s="50"/>
      <c r="J152" s="50"/>
      <c r="K152" s="50"/>
    </row>
    <row r="153" spans="5:11" s="21" customFormat="1">
      <c r="H153" s="22"/>
      <c r="I153" s="50"/>
      <c r="J153" s="50"/>
      <c r="K153" s="50"/>
    </row>
    <row r="154" spans="5:11" s="21" customFormat="1">
      <c r="H154" s="22"/>
      <c r="I154" s="50"/>
      <c r="J154" s="50"/>
      <c r="K154" s="50"/>
    </row>
    <row r="155" spans="5:11" s="21" customFormat="1">
      <c r="H155" s="22"/>
      <c r="I155" s="50"/>
      <c r="J155" s="50"/>
      <c r="K155" s="50"/>
    </row>
    <row r="156" spans="5:11" s="21" customFormat="1">
      <c r="H156" s="22"/>
      <c r="I156" s="50"/>
      <c r="J156" s="50"/>
      <c r="K156" s="50"/>
    </row>
    <row r="157" spans="5:11" s="21" customFormat="1">
      <c r="H157" s="22"/>
      <c r="I157" s="50"/>
      <c r="J157" s="50"/>
      <c r="K157" s="50"/>
    </row>
    <row r="158" spans="5:11" s="21" customFormat="1">
      <c r="H158" s="22"/>
      <c r="I158" s="50"/>
      <c r="J158" s="50"/>
      <c r="K158" s="50"/>
    </row>
    <row r="159" spans="5:11" s="21" customFormat="1">
      <c r="H159" s="22"/>
      <c r="I159" s="50"/>
      <c r="J159" s="50"/>
      <c r="K159" s="50"/>
    </row>
    <row r="160" spans="5:11" s="21" customFormat="1">
      <c r="H160" s="22"/>
      <c r="I160" s="50"/>
      <c r="J160" s="50"/>
      <c r="K160" s="50"/>
    </row>
    <row r="161" spans="8:11" s="21" customFormat="1">
      <c r="H161" s="22"/>
      <c r="I161" s="50"/>
      <c r="J161" s="50"/>
      <c r="K161" s="50"/>
    </row>
    <row r="162" spans="8:11" s="21" customFormat="1">
      <c r="H162" s="22"/>
      <c r="I162" s="50"/>
      <c r="J162" s="50"/>
      <c r="K162" s="50"/>
    </row>
    <row r="163" spans="8:11" s="21" customFormat="1">
      <c r="H163" s="22"/>
      <c r="I163" s="50"/>
      <c r="J163" s="50"/>
      <c r="K163" s="50"/>
    </row>
    <row r="164" spans="8:11" s="21" customFormat="1">
      <c r="H164" s="22"/>
      <c r="I164" s="50"/>
      <c r="J164" s="50"/>
      <c r="K164" s="50"/>
    </row>
    <row r="165" spans="8:11" s="21" customFormat="1">
      <c r="H165" s="22"/>
      <c r="I165" s="50"/>
      <c r="J165" s="50"/>
      <c r="K165" s="50"/>
    </row>
    <row r="166" spans="8:11" s="21" customFormat="1">
      <c r="H166" s="22"/>
      <c r="I166" s="50"/>
      <c r="J166" s="50"/>
      <c r="K166" s="50"/>
    </row>
    <row r="167" spans="8:11" s="21" customFormat="1">
      <c r="H167" s="22"/>
      <c r="I167" s="50"/>
      <c r="J167" s="50"/>
      <c r="K167" s="50"/>
    </row>
    <row r="168" spans="8:11" s="21" customFormat="1">
      <c r="H168" s="22"/>
      <c r="I168" s="50"/>
      <c r="J168" s="50"/>
      <c r="K168" s="50"/>
    </row>
    <row r="169" spans="8:11" s="21" customFormat="1">
      <c r="H169" s="22"/>
      <c r="I169" s="50"/>
      <c r="J169" s="50"/>
      <c r="K169" s="50"/>
    </row>
    <row r="170" spans="8:11" s="21" customFormat="1">
      <c r="H170" s="22"/>
      <c r="I170" s="50"/>
      <c r="J170" s="50"/>
      <c r="K170" s="50"/>
    </row>
  </sheetData>
  <autoFilter ref="H15:H143">
    <filterColumn colId="0">
      <customFilters and="1">
        <customFilter operator="notEqual" val=" "/>
        <customFilter operator="notEqual" val="0"/>
      </customFilters>
    </filterColumn>
  </autoFilter>
  <mergeCells count="23">
    <mergeCell ref="F6:G6"/>
    <mergeCell ref="F3:G3"/>
    <mergeCell ref="F2:G2"/>
    <mergeCell ref="B8:G8"/>
    <mergeCell ref="F4:G4"/>
    <mergeCell ref="B7:G7"/>
    <mergeCell ref="F5:G5"/>
    <mergeCell ref="G15:G16"/>
    <mergeCell ref="D15:D16"/>
    <mergeCell ref="D11:D14"/>
    <mergeCell ref="C11:C14"/>
    <mergeCell ref="E11:F12"/>
    <mergeCell ref="F13:F14"/>
    <mergeCell ref="B140:C140"/>
    <mergeCell ref="B11:B14"/>
    <mergeCell ref="C15:C16"/>
    <mergeCell ref="G11:G14"/>
    <mergeCell ref="E15:E16"/>
    <mergeCell ref="E13:E14"/>
    <mergeCell ref="E140:G140"/>
    <mergeCell ref="F15:F16"/>
    <mergeCell ref="E131:G131"/>
    <mergeCell ref="B15:B16"/>
  </mergeCells>
  <phoneticPr fontId="0" type="noConversion"/>
  <hyperlinks>
    <hyperlink ref="B33" location="_ftnref1" display="_ftnref1"/>
  </hyperlinks>
  <pageMargins left="1.49" right="0.19685039370078741" top="0.59055118110236227" bottom="0.34" header="0.31496062992125984" footer="0.19685039370078741"/>
  <pageSetup paperSize="9" scale="64" fitToHeight="2"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60"/>
  <sheetViews>
    <sheetView showZeros="0" view="pageBreakPreview" topLeftCell="A16" zoomScale="80" zoomScaleNormal="65" zoomScaleSheetLayoutView="65" workbookViewId="0">
      <pane xSplit="4" ySplit="6" topLeftCell="E22" activePane="bottomRight" state="frozen"/>
      <selection activeCell="A16" sqref="A16"/>
      <selection pane="topRight" activeCell="E16" sqref="E16"/>
      <selection pane="bottomLeft" activeCell="A22" sqref="A22"/>
      <selection pane="bottomRight" activeCell="E22" sqref="E22"/>
    </sheetView>
  </sheetViews>
  <sheetFormatPr defaultColWidth="9.1796875" defaultRowHeight="18" outlineLevelRow="1"/>
  <cols>
    <col min="1" max="1" width="10.7265625" style="4" customWidth="1"/>
    <col min="2" max="2" width="14.81640625" style="4" customWidth="1"/>
    <col min="3" max="3" width="12.453125" style="4" customWidth="1"/>
    <col min="4" max="4" width="35.7265625" style="59" customWidth="1"/>
    <col min="5" max="5" width="18.7265625" style="4" customWidth="1"/>
    <col min="6" max="6" width="18.81640625" style="4" customWidth="1"/>
    <col min="7" max="7" width="19.54296875" style="4" customWidth="1"/>
    <col min="8" max="8" width="17.1796875" style="4" customWidth="1"/>
    <col min="9" max="9" width="17.26953125" style="4" customWidth="1"/>
    <col min="10" max="10" width="19.7265625" style="4" customWidth="1"/>
    <col min="11" max="11" width="18.54296875" style="4" customWidth="1"/>
    <col min="12" max="12" width="20.26953125" style="4" customWidth="1"/>
    <col min="13" max="13" width="15.81640625" style="4" customWidth="1"/>
    <col min="14" max="14" width="17" style="4" customWidth="1"/>
    <col min="15" max="15" width="20" style="4" customWidth="1"/>
    <col min="16" max="16" width="18.453125" style="4" customWidth="1"/>
    <col min="17" max="17" width="14.54296875" style="19" customWidth="1"/>
    <col min="18" max="18" width="36.453125" style="350" customWidth="1"/>
    <col min="19" max="19" width="31" style="26" customWidth="1"/>
    <col min="20" max="20" width="24.7265625" style="26" customWidth="1"/>
    <col min="21" max="23" width="8.81640625" style="26" customWidth="1"/>
    <col min="24" max="26" width="8.81640625" style="15" customWidth="1"/>
    <col min="27" max="28" width="9.1796875" style="15"/>
    <col min="29" max="29" width="12" style="15" customWidth="1"/>
    <col min="30" max="30" width="9.1796875" style="15"/>
    <col min="31" max="31" width="11" style="15" customWidth="1"/>
    <col min="32" max="32" width="9.1796875" style="15"/>
    <col min="33" max="33" width="11.1796875" style="15" customWidth="1"/>
    <col min="34" max="34" width="9.1796875" style="15"/>
    <col min="35" max="35" width="12.54296875" style="15" customWidth="1"/>
    <col min="36" max="44" width="9.1796875" style="15"/>
    <col min="45" max="66" width="9.1796875" style="8"/>
    <col min="67" max="16384" width="9.1796875" style="4"/>
  </cols>
  <sheetData>
    <row r="1" spans="1:66">
      <c r="D1" s="3"/>
      <c r="E1" s="3"/>
      <c r="F1" s="3"/>
      <c r="G1" s="3"/>
      <c r="H1" s="3"/>
      <c r="I1" s="3"/>
      <c r="J1" s="3"/>
      <c r="K1" s="3"/>
      <c r="L1" s="3"/>
      <c r="M1" s="3"/>
      <c r="N1" s="3"/>
      <c r="O1" s="953" t="s">
        <v>479</v>
      </c>
      <c r="P1" s="953"/>
    </row>
    <row r="2" spans="1:66">
      <c r="D2" s="3"/>
      <c r="E2" s="3"/>
      <c r="F2" s="3"/>
      <c r="G2" s="3"/>
      <c r="H2" s="3"/>
      <c r="I2" s="3"/>
      <c r="J2" s="3"/>
      <c r="K2" s="3"/>
      <c r="L2" s="3"/>
      <c r="M2" s="3"/>
      <c r="N2" s="3"/>
      <c r="O2" s="953" t="s">
        <v>1565</v>
      </c>
      <c r="P2" s="953"/>
    </row>
    <row r="3" spans="1:66">
      <c r="D3" s="3"/>
      <c r="E3" s="3"/>
      <c r="F3" s="3"/>
      <c r="G3" s="3"/>
      <c r="H3" s="3"/>
      <c r="I3" s="3"/>
      <c r="J3" s="7"/>
      <c r="K3" s="7"/>
      <c r="L3" s="12"/>
      <c r="M3" s="12"/>
      <c r="N3" s="12"/>
      <c r="O3" s="953"/>
      <c r="P3" s="953"/>
    </row>
    <row r="4" spans="1:66">
      <c r="D4" s="3"/>
      <c r="E4" s="3"/>
      <c r="F4" s="3"/>
      <c r="G4" s="3"/>
      <c r="H4" s="3"/>
      <c r="I4" s="3"/>
      <c r="J4" s="7"/>
      <c r="K4" s="7"/>
      <c r="L4" s="12"/>
      <c r="M4" s="12"/>
      <c r="N4" s="12"/>
      <c r="O4" s="953" t="s">
        <v>1530</v>
      </c>
      <c r="P4" s="953"/>
    </row>
    <row r="5" spans="1:66" ht="18.75" customHeight="1">
      <c r="D5" s="3"/>
      <c r="E5" s="3"/>
      <c r="F5" s="3"/>
      <c r="G5" s="3"/>
      <c r="H5" s="3"/>
      <c r="I5" s="3"/>
      <c r="J5" s="7"/>
      <c r="K5" s="7"/>
      <c r="L5" s="12"/>
      <c r="M5" s="12"/>
      <c r="N5" s="12"/>
      <c r="O5" s="953"/>
      <c r="P5" s="953"/>
    </row>
    <row r="6" spans="1:66" ht="18.75" customHeight="1">
      <c r="D6" s="142"/>
      <c r="E6" s="142"/>
      <c r="F6" s="142"/>
      <c r="G6" s="142"/>
      <c r="H6" s="142"/>
      <c r="I6" s="142"/>
      <c r="J6" s="142"/>
      <c r="K6" s="142"/>
      <c r="L6" s="142"/>
      <c r="M6" s="142"/>
      <c r="N6" s="142"/>
      <c r="O6" s="953" t="s">
        <v>206</v>
      </c>
      <c r="P6" s="953"/>
    </row>
    <row r="7" spans="1:66" ht="20">
      <c r="B7" s="977" t="s">
        <v>1157</v>
      </c>
      <c r="C7" s="977"/>
      <c r="D7" s="977"/>
      <c r="E7" s="977"/>
      <c r="F7" s="977"/>
      <c r="G7" s="977"/>
      <c r="H7" s="977"/>
      <c r="I7" s="977"/>
      <c r="J7" s="977"/>
      <c r="K7" s="977"/>
      <c r="L7" s="977"/>
      <c r="M7" s="977"/>
      <c r="N7" s="977"/>
      <c r="O7" s="977"/>
      <c r="P7" s="977"/>
    </row>
    <row r="8" spans="1:66" ht="20">
      <c r="A8" s="17"/>
      <c r="B8" s="977" t="s">
        <v>1291</v>
      </c>
      <c r="C8" s="977"/>
      <c r="D8" s="977"/>
      <c r="E8" s="977"/>
      <c r="F8" s="977"/>
      <c r="G8" s="977"/>
      <c r="H8" s="977"/>
      <c r="I8" s="977"/>
      <c r="J8" s="977"/>
      <c r="K8" s="977"/>
      <c r="L8" s="977"/>
      <c r="M8" s="977"/>
      <c r="N8" s="977"/>
      <c r="O8" s="977"/>
      <c r="P8" s="977"/>
    </row>
    <row r="9" spans="1:66" ht="20">
      <c r="A9" s="956">
        <v>1310000000</v>
      </c>
      <c r="B9" s="956"/>
      <c r="C9" s="356"/>
      <c r="D9" s="356"/>
      <c r="E9" s="356"/>
      <c r="F9" s="356"/>
      <c r="G9" s="356"/>
      <c r="H9" s="356"/>
      <c r="I9" s="356"/>
      <c r="J9" s="356"/>
      <c r="K9" s="356"/>
      <c r="L9" s="356"/>
      <c r="M9" s="356"/>
      <c r="N9" s="356"/>
      <c r="O9" s="356"/>
      <c r="P9" s="356"/>
    </row>
    <row r="10" spans="1:66">
      <c r="A10" s="957" t="s">
        <v>1535</v>
      </c>
      <c r="B10" s="957"/>
      <c r="C10" s="10"/>
      <c r="E10" s="10"/>
      <c r="F10" s="10"/>
      <c r="G10" s="10"/>
      <c r="H10" s="10"/>
      <c r="I10" s="10"/>
      <c r="J10" s="13"/>
      <c r="K10" s="13"/>
      <c r="L10" s="13"/>
      <c r="M10" s="13"/>
      <c r="N10" s="13"/>
      <c r="O10" s="13"/>
      <c r="P10" s="13"/>
    </row>
    <row r="11" spans="1:66">
      <c r="A11" s="11"/>
      <c r="B11" s="11"/>
      <c r="C11" s="11"/>
      <c r="D11" s="60"/>
      <c r="E11" s="11"/>
      <c r="F11" s="11"/>
      <c r="G11" s="11"/>
      <c r="H11" s="102"/>
      <c r="I11" s="102"/>
      <c r="J11" s="14"/>
      <c r="K11" s="14"/>
      <c r="L11" s="14"/>
      <c r="M11" s="14"/>
      <c r="N11" s="14"/>
      <c r="O11" s="102" t="s">
        <v>999</v>
      </c>
      <c r="P11" s="14"/>
    </row>
    <row r="12" spans="1:66">
      <c r="A12" s="960" t="s">
        <v>1568</v>
      </c>
      <c r="B12" s="959" t="s">
        <v>931</v>
      </c>
      <c r="C12" s="959" t="s">
        <v>932</v>
      </c>
      <c r="D12" s="959" t="s">
        <v>1498</v>
      </c>
      <c r="E12" s="965" t="s">
        <v>1043</v>
      </c>
      <c r="F12" s="966"/>
      <c r="G12" s="966"/>
      <c r="H12" s="966"/>
      <c r="I12" s="967"/>
      <c r="J12" s="984" t="s">
        <v>1571</v>
      </c>
      <c r="K12" s="984"/>
      <c r="L12" s="984"/>
      <c r="M12" s="984"/>
      <c r="N12" s="984"/>
      <c r="O12" s="984"/>
      <c r="P12" s="978" t="s">
        <v>717</v>
      </c>
      <c r="S12" s="975"/>
      <c r="T12" s="975"/>
      <c r="U12" s="975"/>
      <c r="V12" s="975"/>
    </row>
    <row r="13" spans="1:66">
      <c r="A13" s="961"/>
      <c r="B13" s="959"/>
      <c r="C13" s="959"/>
      <c r="D13" s="959"/>
      <c r="E13" s="968"/>
      <c r="F13" s="969"/>
      <c r="G13" s="969"/>
      <c r="H13" s="969"/>
      <c r="I13" s="970"/>
      <c r="J13" s="984"/>
      <c r="K13" s="984"/>
      <c r="L13" s="984"/>
      <c r="M13" s="984"/>
      <c r="N13" s="984"/>
      <c r="O13" s="984"/>
      <c r="P13" s="979"/>
    </row>
    <row r="14" spans="1:66">
      <c r="A14" s="962"/>
      <c r="B14" s="964"/>
      <c r="C14" s="964"/>
      <c r="D14" s="985"/>
      <c r="E14" s="968"/>
      <c r="F14" s="969"/>
      <c r="G14" s="969"/>
      <c r="H14" s="969"/>
      <c r="I14" s="970"/>
      <c r="J14" s="984"/>
      <c r="K14" s="984"/>
      <c r="L14" s="984"/>
      <c r="M14" s="984"/>
      <c r="N14" s="984"/>
      <c r="O14" s="984"/>
      <c r="P14" s="980"/>
      <c r="Q14" s="4"/>
      <c r="R14" s="351"/>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row>
    <row r="15" spans="1:66">
      <c r="A15" s="962"/>
      <c r="B15" s="964"/>
      <c r="C15" s="964"/>
      <c r="D15" s="985"/>
      <c r="E15" s="968"/>
      <c r="F15" s="969"/>
      <c r="G15" s="969"/>
      <c r="H15" s="969"/>
      <c r="I15" s="970"/>
      <c r="J15" s="984"/>
      <c r="K15" s="984"/>
      <c r="L15" s="984"/>
      <c r="M15" s="984"/>
      <c r="N15" s="984"/>
      <c r="O15" s="984"/>
      <c r="P15" s="980"/>
      <c r="Q15" s="4"/>
      <c r="R15" s="351"/>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row>
    <row r="16" spans="1:66">
      <c r="A16" s="962"/>
      <c r="B16" s="964"/>
      <c r="C16" s="964"/>
      <c r="D16" s="985"/>
      <c r="E16" s="968"/>
      <c r="F16" s="969"/>
      <c r="G16" s="969"/>
      <c r="H16" s="969"/>
      <c r="I16" s="970"/>
      <c r="J16" s="984"/>
      <c r="K16" s="984"/>
      <c r="L16" s="984"/>
      <c r="M16" s="984"/>
      <c r="N16" s="984"/>
      <c r="O16" s="984"/>
      <c r="P16" s="980"/>
      <c r="Q16" s="4"/>
      <c r="R16" s="351"/>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row>
    <row r="17" spans="1:66">
      <c r="A17" s="962"/>
      <c r="B17" s="964"/>
      <c r="C17" s="964"/>
      <c r="D17" s="985"/>
      <c r="E17" s="971"/>
      <c r="F17" s="972"/>
      <c r="G17" s="972"/>
      <c r="H17" s="972"/>
      <c r="I17" s="973"/>
      <c r="J17" s="984"/>
      <c r="K17" s="984"/>
      <c r="L17" s="984"/>
      <c r="M17" s="984"/>
      <c r="N17" s="984"/>
      <c r="O17" s="984"/>
      <c r="P17" s="980"/>
      <c r="Q17" s="4"/>
      <c r="R17" s="351"/>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row>
    <row r="18" spans="1:66">
      <c r="A18" s="961"/>
      <c r="B18" s="959"/>
      <c r="C18" s="959"/>
      <c r="D18" s="959"/>
      <c r="E18" s="958" t="s">
        <v>1432</v>
      </c>
      <c r="F18" s="959" t="s">
        <v>1570</v>
      </c>
      <c r="G18" s="959" t="s">
        <v>1433</v>
      </c>
      <c r="H18" s="959"/>
      <c r="I18" s="981" t="s">
        <v>1569</v>
      </c>
      <c r="J18" s="958" t="s">
        <v>1432</v>
      </c>
      <c r="K18" s="959" t="s">
        <v>1155</v>
      </c>
      <c r="L18" s="959" t="s">
        <v>1570</v>
      </c>
      <c r="M18" s="959" t="s">
        <v>1433</v>
      </c>
      <c r="N18" s="959"/>
      <c r="O18" s="981" t="s">
        <v>1569</v>
      </c>
      <c r="P18" s="979"/>
      <c r="S18" s="45"/>
      <c r="T18" s="45"/>
      <c r="U18" s="976"/>
      <c r="V18" s="976"/>
    </row>
    <row r="19" spans="1:66" ht="13.15" customHeight="1">
      <c r="A19" s="961"/>
      <c r="B19" s="959"/>
      <c r="C19" s="959"/>
      <c r="D19" s="959"/>
      <c r="E19" s="958"/>
      <c r="F19" s="959"/>
      <c r="G19" s="959" t="s">
        <v>1445</v>
      </c>
      <c r="H19" s="943" t="s">
        <v>996</v>
      </c>
      <c r="I19" s="982"/>
      <c r="J19" s="958"/>
      <c r="K19" s="959"/>
      <c r="L19" s="959"/>
      <c r="M19" s="959" t="s">
        <v>1445</v>
      </c>
      <c r="N19" s="943" t="s">
        <v>996</v>
      </c>
      <c r="O19" s="982"/>
      <c r="P19" s="979"/>
      <c r="S19" s="45"/>
      <c r="T19" s="45"/>
      <c r="U19" s="45"/>
      <c r="V19" s="45"/>
    </row>
    <row r="20" spans="1:66" ht="44.5" customHeight="1">
      <c r="A20" s="963"/>
      <c r="B20" s="959"/>
      <c r="C20" s="959"/>
      <c r="D20" s="959"/>
      <c r="E20" s="958"/>
      <c r="F20" s="959"/>
      <c r="G20" s="959"/>
      <c r="H20" s="943"/>
      <c r="I20" s="983"/>
      <c r="J20" s="958"/>
      <c r="K20" s="959"/>
      <c r="L20" s="959"/>
      <c r="M20" s="959"/>
      <c r="N20" s="943"/>
      <c r="O20" s="983"/>
      <c r="P20" s="979"/>
      <c r="S20" s="46"/>
      <c r="T20" s="46"/>
      <c r="U20" s="46"/>
      <c r="V20" s="46"/>
    </row>
    <row r="21" spans="1:66" s="66" customFormat="1">
      <c r="A21" s="103">
        <v>1</v>
      </c>
      <c r="B21" s="103">
        <v>2</v>
      </c>
      <c r="C21" s="103">
        <v>3</v>
      </c>
      <c r="D21" s="103">
        <v>4</v>
      </c>
      <c r="E21" s="103">
        <v>5</v>
      </c>
      <c r="F21" s="103">
        <v>6</v>
      </c>
      <c r="G21" s="103">
        <v>7</v>
      </c>
      <c r="H21" s="103">
        <v>8</v>
      </c>
      <c r="I21" s="103">
        <v>9</v>
      </c>
      <c r="J21" s="103">
        <v>10</v>
      </c>
      <c r="K21" s="103">
        <v>11</v>
      </c>
      <c r="L21" s="103">
        <v>12</v>
      </c>
      <c r="M21" s="103">
        <v>13</v>
      </c>
      <c r="N21" s="103">
        <v>14</v>
      </c>
      <c r="O21" s="103">
        <v>15</v>
      </c>
      <c r="P21" s="103">
        <v>16</v>
      </c>
      <c r="Q21" s="690"/>
      <c r="R21" s="352"/>
      <c r="S21" s="56"/>
      <c r="T21" s="56"/>
      <c r="U21" s="56"/>
      <c r="V21" s="56"/>
      <c r="W21" s="55"/>
      <c r="X21" s="57"/>
      <c r="Y21" s="57"/>
      <c r="Z21" s="57"/>
      <c r="AA21" s="57"/>
      <c r="AB21" s="57"/>
      <c r="AC21" s="57"/>
      <c r="AD21" s="57"/>
      <c r="AE21" s="57"/>
      <c r="AF21" s="57"/>
      <c r="AG21" s="57"/>
      <c r="AH21" s="57"/>
      <c r="AI21" s="57"/>
      <c r="AJ21" s="57"/>
      <c r="AK21" s="57"/>
      <c r="AL21" s="57"/>
      <c r="AM21" s="57"/>
      <c r="AN21" s="57"/>
      <c r="AO21" s="57"/>
      <c r="AP21" s="57"/>
      <c r="AQ21" s="57"/>
      <c r="AR21" s="57"/>
      <c r="AS21" s="58"/>
      <c r="AT21" s="58"/>
      <c r="AU21" s="58"/>
      <c r="AV21" s="58"/>
      <c r="AW21" s="58"/>
      <c r="AX21" s="58"/>
      <c r="AY21" s="58"/>
      <c r="AZ21" s="58"/>
      <c r="BA21" s="58"/>
      <c r="BB21" s="58"/>
      <c r="BC21" s="58"/>
      <c r="BD21" s="58"/>
      <c r="BE21" s="58"/>
      <c r="BF21" s="58"/>
      <c r="BG21" s="58"/>
      <c r="BH21" s="58"/>
      <c r="BI21" s="58"/>
      <c r="BJ21" s="58"/>
      <c r="BK21" s="58"/>
      <c r="BL21" s="58"/>
      <c r="BM21" s="58"/>
      <c r="BN21" s="58"/>
    </row>
    <row r="22" spans="1:66" s="236" customFormat="1" ht="40.15" customHeight="1">
      <c r="A22" s="228" t="s">
        <v>1486</v>
      </c>
      <c r="B22" s="292" t="s">
        <v>173</v>
      </c>
      <c r="C22" s="231"/>
      <c r="D22" s="335" t="s">
        <v>1370</v>
      </c>
      <c r="E22" s="290">
        <f>+E23+E29+E30+E31+E33+E35+E36+E38+E39+E34+E28+E32+E37</f>
        <v>-500000</v>
      </c>
      <c r="F22" s="290">
        <f>+F23+F29+F30+F31+F33+F35+F36+F38+F39+F34+F28+F32+F37</f>
        <v>-500000</v>
      </c>
      <c r="G22" s="290">
        <f t="shared" ref="G22:O22" si="0">+G23+G29+G30+G31+G33+G35+G36+G38+G39+G34+G28+G32+G37</f>
        <v>0</v>
      </c>
      <c r="H22" s="290">
        <f t="shared" si="0"/>
        <v>0</v>
      </c>
      <c r="I22" s="290">
        <f t="shared" si="0"/>
        <v>0</v>
      </c>
      <c r="J22" s="290">
        <f t="shared" si="0"/>
        <v>0</v>
      </c>
      <c r="K22" s="290">
        <f>+K23+K29+K30+K31+K33+K35+K36+K38+K39+K34+K28+K32+K37</f>
        <v>0</v>
      </c>
      <c r="L22" s="290">
        <f t="shared" si="0"/>
        <v>0</v>
      </c>
      <c r="M22" s="290">
        <f t="shared" si="0"/>
        <v>0</v>
      </c>
      <c r="N22" s="290">
        <f t="shared" si="0"/>
        <v>0</v>
      </c>
      <c r="O22" s="290">
        <f t="shared" si="0"/>
        <v>0</v>
      </c>
      <c r="P22" s="334">
        <f>+J22+E22</f>
        <v>-500000</v>
      </c>
      <c r="Q22" s="713">
        <f>+P22</f>
        <v>-500000</v>
      </c>
      <c r="R22" s="353"/>
      <c r="S22" s="353"/>
      <c r="T22" s="355"/>
      <c r="U22" s="233"/>
      <c r="V22" s="233"/>
      <c r="W22" s="232"/>
      <c r="X22" s="234"/>
      <c r="Y22" s="234"/>
      <c r="Z22" s="234"/>
      <c r="AA22" s="234"/>
      <c r="AB22" s="234"/>
      <c r="AC22" s="234"/>
      <c r="AD22" s="234"/>
      <c r="AE22" s="234"/>
      <c r="AF22" s="234"/>
      <c r="AG22" s="234"/>
      <c r="AH22" s="234"/>
      <c r="AI22" s="234"/>
      <c r="AJ22" s="234"/>
      <c r="AK22" s="234"/>
      <c r="AL22" s="234"/>
      <c r="AM22" s="234"/>
      <c r="AN22" s="234"/>
      <c r="AO22" s="234"/>
      <c r="AP22" s="234"/>
      <c r="AQ22" s="234"/>
      <c r="AR22" s="234"/>
      <c r="AS22" s="235"/>
      <c r="AT22" s="235"/>
      <c r="AU22" s="235"/>
      <c r="AV22" s="235"/>
      <c r="AW22" s="235"/>
      <c r="AX22" s="235"/>
      <c r="AY22" s="235"/>
      <c r="AZ22" s="235"/>
      <c r="BA22" s="235"/>
      <c r="BB22" s="235"/>
      <c r="BC22" s="235"/>
      <c r="BD22" s="235"/>
      <c r="BE22" s="235"/>
      <c r="BF22" s="235"/>
      <c r="BG22" s="235"/>
      <c r="BH22" s="235"/>
      <c r="BI22" s="235"/>
      <c r="BJ22" s="235"/>
      <c r="BK22" s="235"/>
      <c r="BL22" s="235"/>
      <c r="BM22" s="235"/>
      <c r="BN22" s="235"/>
    </row>
    <row r="23" spans="1:66" s="66" customFormat="1" ht="123" hidden="1" customHeight="1">
      <c r="A23" s="237" t="s">
        <v>765</v>
      </c>
      <c r="B23" s="238" t="s">
        <v>766</v>
      </c>
      <c r="C23" s="133" t="s">
        <v>440</v>
      </c>
      <c r="D23" s="103" t="s">
        <v>317</v>
      </c>
      <c r="E23" s="291">
        <f>+F23+I23</f>
        <v>0</v>
      </c>
      <c r="F23" s="291">
        <f t="shared" ref="F23:O23" si="1">+F27+F25</f>
        <v>0</v>
      </c>
      <c r="G23" s="291">
        <f t="shared" si="1"/>
        <v>0</v>
      </c>
      <c r="H23" s="291">
        <f t="shared" si="1"/>
        <v>0</v>
      </c>
      <c r="I23" s="291">
        <f t="shared" si="1"/>
        <v>0</v>
      </c>
      <c r="J23" s="291">
        <f t="shared" si="1"/>
        <v>0</v>
      </c>
      <c r="K23" s="291">
        <f t="shared" si="1"/>
        <v>0</v>
      </c>
      <c r="L23" s="291">
        <f t="shared" si="1"/>
        <v>0</v>
      </c>
      <c r="M23" s="291">
        <f t="shared" si="1"/>
        <v>0</v>
      </c>
      <c r="N23" s="291">
        <f t="shared" si="1"/>
        <v>0</v>
      </c>
      <c r="O23" s="291">
        <f t="shared" si="1"/>
        <v>0</v>
      </c>
      <c r="P23" s="291">
        <f t="shared" ref="P23:P29" si="2">+E23+J23</f>
        <v>0</v>
      </c>
      <c r="Q23" s="713">
        <f>+P23</f>
        <v>0</v>
      </c>
      <c r="R23" s="352"/>
      <c r="S23" s="353"/>
      <c r="T23" s="56"/>
      <c r="U23" s="56"/>
      <c r="V23" s="56"/>
      <c r="W23" s="55"/>
      <c r="X23" s="57"/>
      <c r="Y23" s="57"/>
      <c r="Z23" s="57"/>
      <c r="AA23" s="57"/>
      <c r="AB23" s="57"/>
      <c r="AC23" s="57"/>
      <c r="AD23" s="57"/>
      <c r="AE23" s="57"/>
      <c r="AF23" s="57"/>
      <c r="AG23" s="57"/>
      <c r="AH23" s="57"/>
      <c r="AI23" s="57"/>
      <c r="AJ23" s="57"/>
      <c r="AK23" s="57"/>
      <c r="AL23" s="57"/>
      <c r="AM23" s="57"/>
      <c r="AN23" s="57"/>
      <c r="AO23" s="57"/>
      <c r="AP23" s="57"/>
      <c r="AQ23" s="57"/>
      <c r="AR23" s="57"/>
      <c r="AS23" s="58"/>
      <c r="AT23" s="58"/>
      <c r="AU23" s="58"/>
      <c r="AV23" s="58"/>
      <c r="AW23" s="58"/>
      <c r="AX23" s="58"/>
      <c r="AY23" s="58"/>
      <c r="AZ23" s="58"/>
      <c r="BA23" s="58"/>
      <c r="BB23" s="58"/>
      <c r="BC23" s="58"/>
      <c r="BD23" s="58"/>
      <c r="BE23" s="58"/>
      <c r="BF23" s="58"/>
      <c r="BG23" s="58"/>
      <c r="BH23" s="58"/>
      <c r="BI23" s="58"/>
      <c r="BJ23" s="58"/>
      <c r="BK23" s="58"/>
      <c r="BL23" s="58"/>
      <c r="BM23" s="58"/>
      <c r="BN23" s="58"/>
    </row>
    <row r="24" spans="1:66" s="66" customFormat="1" ht="23.5" hidden="1" customHeight="1">
      <c r="A24" s="103"/>
      <c r="B24" s="103"/>
      <c r="C24" s="103"/>
      <c r="D24" s="103" t="s">
        <v>1061</v>
      </c>
      <c r="E24" s="291">
        <f t="shared" ref="E24:E39" si="3">+F24+I24</f>
        <v>0</v>
      </c>
      <c r="F24" s="291"/>
      <c r="G24" s="291"/>
      <c r="H24" s="291"/>
      <c r="I24" s="291"/>
      <c r="J24" s="291"/>
      <c r="K24" s="291"/>
      <c r="L24" s="291"/>
      <c r="M24" s="291"/>
      <c r="N24" s="291"/>
      <c r="O24" s="291"/>
      <c r="P24" s="291">
        <f t="shared" si="2"/>
        <v>0</v>
      </c>
      <c r="Q24" s="713"/>
      <c r="R24" s="352"/>
      <c r="S24" s="353"/>
      <c r="T24" s="56"/>
      <c r="U24" s="56"/>
      <c r="V24" s="56"/>
      <c r="W24" s="55"/>
      <c r="X24" s="57"/>
      <c r="Y24" s="57"/>
      <c r="Z24" s="57"/>
      <c r="AA24" s="57"/>
      <c r="AB24" s="57"/>
      <c r="AC24" s="57"/>
      <c r="AD24" s="57"/>
      <c r="AE24" s="57"/>
      <c r="AF24" s="57"/>
      <c r="AG24" s="57"/>
      <c r="AH24" s="57"/>
      <c r="AI24" s="57"/>
      <c r="AJ24" s="57"/>
      <c r="AK24" s="57"/>
      <c r="AL24" s="57"/>
      <c r="AM24" s="57"/>
      <c r="AN24" s="57"/>
      <c r="AO24" s="57"/>
      <c r="AP24" s="57"/>
      <c r="AQ24" s="57"/>
      <c r="AR24" s="57"/>
      <c r="AS24" s="58"/>
      <c r="AT24" s="58"/>
      <c r="AU24" s="58"/>
      <c r="AV24" s="58"/>
      <c r="AW24" s="58"/>
      <c r="AX24" s="58"/>
      <c r="AY24" s="58"/>
      <c r="AZ24" s="58"/>
      <c r="BA24" s="58"/>
      <c r="BB24" s="58"/>
      <c r="BC24" s="58"/>
      <c r="BD24" s="58"/>
      <c r="BE24" s="58"/>
      <c r="BF24" s="58"/>
      <c r="BG24" s="58"/>
      <c r="BH24" s="58"/>
      <c r="BI24" s="58"/>
      <c r="BJ24" s="58"/>
      <c r="BK24" s="58"/>
      <c r="BL24" s="58"/>
      <c r="BM24" s="58"/>
      <c r="BN24" s="58"/>
    </row>
    <row r="25" spans="1:66" s="66" customFormat="1" ht="27" hidden="1" customHeight="1">
      <c r="A25" s="103"/>
      <c r="B25" s="103"/>
      <c r="C25" s="103"/>
      <c r="D25" s="103" t="s">
        <v>1129</v>
      </c>
      <c r="E25" s="291">
        <f t="shared" si="3"/>
        <v>0</v>
      </c>
      <c r="F25" s="291"/>
      <c r="G25" s="291"/>
      <c r="H25" s="291"/>
      <c r="I25" s="291"/>
      <c r="J25" s="291">
        <f t="shared" ref="J25:J39" si="4">+L25+O25</f>
        <v>0</v>
      </c>
      <c r="K25" s="291"/>
      <c r="L25" s="291"/>
      <c r="M25" s="291"/>
      <c r="N25" s="291"/>
      <c r="O25" s="291"/>
      <c r="P25" s="291">
        <f t="shared" si="2"/>
        <v>0</v>
      </c>
      <c r="Q25" s="380">
        <f>+P25</f>
        <v>0</v>
      </c>
      <c r="R25" s="352"/>
      <c r="S25" s="353"/>
      <c r="T25" s="56"/>
      <c r="U25" s="56"/>
      <c r="V25" s="56"/>
      <c r="W25" s="55"/>
      <c r="X25" s="57"/>
      <c r="Y25" s="57"/>
      <c r="Z25" s="57"/>
      <c r="AA25" s="57"/>
      <c r="AB25" s="57"/>
      <c r="AC25" s="57"/>
      <c r="AD25" s="57"/>
      <c r="AE25" s="57"/>
      <c r="AF25" s="57"/>
      <c r="AG25" s="57"/>
      <c r="AH25" s="57"/>
      <c r="AI25" s="57"/>
      <c r="AJ25" s="57"/>
      <c r="AK25" s="57"/>
      <c r="AL25" s="57"/>
      <c r="AM25" s="57"/>
      <c r="AN25" s="57"/>
      <c r="AO25" s="57"/>
      <c r="AP25" s="57"/>
      <c r="AQ25" s="57"/>
      <c r="AR25" s="57"/>
      <c r="AS25" s="58"/>
      <c r="AT25" s="58"/>
      <c r="AU25" s="58"/>
      <c r="AV25" s="58"/>
      <c r="AW25" s="58"/>
      <c r="AX25" s="58"/>
      <c r="AY25" s="58"/>
      <c r="AZ25" s="58"/>
      <c r="BA25" s="58"/>
      <c r="BB25" s="58"/>
      <c r="BC25" s="58"/>
      <c r="BD25" s="58"/>
      <c r="BE25" s="58"/>
      <c r="BF25" s="58"/>
      <c r="BG25" s="58"/>
      <c r="BH25" s="58"/>
      <c r="BI25" s="58"/>
      <c r="BJ25" s="58"/>
      <c r="BK25" s="58"/>
      <c r="BL25" s="58"/>
      <c r="BM25" s="58"/>
      <c r="BN25" s="58"/>
    </row>
    <row r="26" spans="1:66" s="66" customFormat="1" ht="31" hidden="1">
      <c r="A26" s="103"/>
      <c r="B26" s="103"/>
      <c r="C26" s="103"/>
      <c r="D26" s="103" t="s">
        <v>1487</v>
      </c>
      <c r="E26" s="227">
        <f t="shared" si="3"/>
        <v>0</v>
      </c>
      <c r="F26" s="227"/>
      <c r="G26" s="227"/>
      <c r="H26" s="227"/>
      <c r="I26" s="227"/>
      <c r="J26" s="227">
        <f t="shared" si="4"/>
        <v>0</v>
      </c>
      <c r="K26" s="227"/>
      <c r="L26" s="227"/>
      <c r="M26" s="227"/>
      <c r="N26" s="227"/>
      <c r="O26" s="227"/>
      <c r="P26" s="227">
        <f t="shared" si="2"/>
        <v>0</v>
      </c>
      <c r="Q26" s="380">
        <f>+P26</f>
        <v>0</v>
      </c>
      <c r="R26" s="55"/>
      <c r="S26" s="352"/>
      <c r="T26" s="56"/>
      <c r="U26" s="56"/>
      <c r="V26" s="56"/>
      <c r="W26" s="55"/>
      <c r="X26" s="57"/>
      <c r="Y26" s="57"/>
      <c r="Z26" s="57"/>
      <c r="AA26" s="57"/>
      <c r="AB26" s="57"/>
      <c r="AC26" s="57"/>
      <c r="AD26" s="57"/>
      <c r="AE26" s="57"/>
      <c r="AF26" s="57"/>
      <c r="AG26" s="57"/>
      <c r="AH26" s="57"/>
      <c r="AI26" s="57"/>
      <c r="AJ26" s="57"/>
      <c r="AK26" s="57"/>
      <c r="AL26" s="57"/>
      <c r="AM26" s="57"/>
      <c r="AN26" s="57"/>
      <c r="AO26" s="57"/>
      <c r="AP26" s="57"/>
      <c r="AQ26" s="57"/>
      <c r="AR26" s="57"/>
      <c r="AS26" s="58"/>
      <c r="AT26" s="58"/>
      <c r="AU26" s="58"/>
      <c r="AV26" s="58"/>
      <c r="AW26" s="58"/>
      <c r="AX26" s="58"/>
      <c r="AY26" s="58"/>
      <c r="AZ26" s="58"/>
      <c r="BA26" s="58"/>
      <c r="BB26" s="58"/>
      <c r="BC26" s="58"/>
      <c r="BD26" s="58"/>
      <c r="BE26" s="58"/>
      <c r="BF26" s="58"/>
      <c r="BG26" s="58"/>
      <c r="BH26" s="58"/>
      <c r="BI26" s="58"/>
      <c r="BJ26" s="58"/>
      <c r="BK26" s="58"/>
      <c r="BL26" s="58"/>
      <c r="BM26" s="58"/>
      <c r="BN26" s="58"/>
    </row>
    <row r="27" spans="1:66" s="66" customFormat="1" ht="31" hidden="1">
      <c r="A27" s="103"/>
      <c r="B27" s="103"/>
      <c r="C27" s="103"/>
      <c r="D27" s="103" t="s">
        <v>1501</v>
      </c>
      <c r="E27" s="291">
        <f t="shared" si="3"/>
        <v>0</v>
      </c>
      <c r="F27" s="291"/>
      <c r="G27" s="291"/>
      <c r="H27" s="291"/>
      <c r="I27" s="291"/>
      <c r="J27" s="291">
        <f t="shared" si="4"/>
        <v>0</v>
      </c>
      <c r="K27" s="291"/>
      <c r="L27" s="291"/>
      <c r="M27" s="291"/>
      <c r="N27" s="291"/>
      <c r="O27" s="291"/>
      <c r="P27" s="291">
        <f t="shared" si="2"/>
        <v>0</v>
      </c>
      <c r="Q27" s="713">
        <f>+P27</f>
        <v>0</v>
      </c>
      <c r="R27" s="352"/>
      <c r="S27" s="353"/>
      <c r="T27" s="56"/>
      <c r="U27" s="56"/>
      <c r="V27" s="56"/>
      <c r="W27" s="55"/>
      <c r="X27" s="57"/>
      <c r="Y27" s="57"/>
      <c r="Z27" s="57"/>
      <c r="AA27" s="57"/>
      <c r="AB27" s="57"/>
      <c r="AC27" s="57"/>
      <c r="AD27" s="57"/>
      <c r="AE27" s="57"/>
      <c r="AF27" s="57"/>
      <c r="AG27" s="57"/>
      <c r="AH27" s="57"/>
      <c r="AI27" s="57"/>
      <c r="AJ27" s="57"/>
      <c r="AK27" s="57"/>
      <c r="AL27" s="57"/>
      <c r="AM27" s="57"/>
      <c r="AN27" s="57"/>
      <c r="AO27" s="57"/>
      <c r="AP27" s="57"/>
      <c r="AQ27" s="57"/>
      <c r="AR27" s="57"/>
      <c r="AS27" s="58"/>
      <c r="AT27" s="58"/>
      <c r="AU27" s="58"/>
      <c r="AV27" s="58"/>
      <c r="AW27" s="58"/>
      <c r="AX27" s="58"/>
      <c r="AY27" s="58"/>
      <c r="AZ27" s="58"/>
      <c r="BA27" s="58"/>
      <c r="BB27" s="58"/>
      <c r="BC27" s="58"/>
      <c r="BD27" s="58"/>
      <c r="BE27" s="58"/>
      <c r="BF27" s="58"/>
      <c r="BG27" s="58"/>
      <c r="BH27" s="58"/>
      <c r="BI27" s="58"/>
      <c r="BJ27" s="58"/>
      <c r="BK27" s="58"/>
      <c r="BL27" s="58"/>
      <c r="BM27" s="58"/>
      <c r="BN27" s="58"/>
    </row>
    <row r="28" spans="1:66" s="66" customFormat="1" ht="45.65" hidden="1" customHeight="1">
      <c r="A28" s="226" t="s">
        <v>1350</v>
      </c>
      <c r="B28" s="238" t="s">
        <v>562</v>
      </c>
      <c r="C28" s="103" t="s">
        <v>1351</v>
      </c>
      <c r="D28" s="103" t="s">
        <v>1352</v>
      </c>
      <c r="E28" s="291">
        <f t="shared" si="3"/>
        <v>0</v>
      </c>
      <c r="F28" s="291"/>
      <c r="G28" s="291"/>
      <c r="H28" s="291"/>
      <c r="I28" s="291"/>
      <c r="J28" s="291">
        <f t="shared" si="4"/>
        <v>0</v>
      </c>
      <c r="K28" s="291"/>
      <c r="L28" s="291"/>
      <c r="M28" s="291"/>
      <c r="N28" s="291"/>
      <c r="O28" s="291"/>
      <c r="P28" s="291">
        <f t="shared" si="2"/>
        <v>0</v>
      </c>
      <c r="Q28" s="380">
        <f>+P28</f>
        <v>0</v>
      </c>
      <c r="R28" s="352"/>
      <c r="S28" s="353"/>
      <c r="T28" s="56"/>
      <c r="U28" s="56"/>
      <c r="V28" s="56"/>
      <c r="W28" s="55"/>
      <c r="X28" s="57"/>
      <c r="Y28" s="57"/>
      <c r="Z28" s="57"/>
      <c r="AA28" s="57"/>
      <c r="AB28" s="57"/>
      <c r="AC28" s="57"/>
      <c r="AD28" s="57"/>
      <c r="AE28" s="57"/>
      <c r="AF28" s="57"/>
      <c r="AG28" s="57"/>
      <c r="AH28" s="57"/>
      <c r="AI28" s="57"/>
      <c r="AJ28" s="57"/>
      <c r="AK28" s="57"/>
      <c r="AL28" s="57"/>
      <c r="AM28" s="57"/>
      <c r="AN28" s="57"/>
      <c r="AO28" s="57"/>
      <c r="AP28" s="57"/>
      <c r="AQ28" s="57"/>
      <c r="AR28" s="57"/>
      <c r="AS28" s="58"/>
      <c r="AT28" s="58"/>
      <c r="AU28" s="58"/>
      <c r="AV28" s="58"/>
      <c r="AW28" s="58"/>
      <c r="AX28" s="58"/>
      <c r="AY28" s="58"/>
      <c r="AZ28" s="58"/>
      <c r="BA28" s="58"/>
      <c r="BB28" s="58"/>
      <c r="BC28" s="58"/>
      <c r="BD28" s="58"/>
      <c r="BE28" s="58"/>
      <c r="BF28" s="58"/>
      <c r="BG28" s="58"/>
      <c r="BH28" s="58"/>
      <c r="BI28" s="58"/>
      <c r="BJ28" s="58"/>
      <c r="BK28" s="58"/>
      <c r="BL28" s="58"/>
      <c r="BM28" s="58"/>
      <c r="BN28" s="58"/>
    </row>
    <row r="29" spans="1:66" s="66" customFormat="1" ht="17.5" hidden="1">
      <c r="A29" s="226" t="s">
        <v>318</v>
      </c>
      <c r="B29" s="238" t="s">
        <v>319</v>
      </c>
      <c r="C29" s="226" t="s">
        <v>378</v>
      </c>
      <c r="D29" s="103" t="s">
        <v>629</v>
      </c>
      <c r="E29" s="227">
        <f t="shared" si="3"/>
        <v>0</v>
      </c>
      <c r="F29" s="227"/>
      <c r="G29" s="227"/>
      <c r="H29" s="227"/>
      <c r="I29" s="227"/>
      <c r="J29" s="227">
        <f t="shared" si="4"/>
        <v>0</v>
      </c>
      <c r="K29" s="227"/>
      <c r="L29" s="227"/>
      <c r="M29" s="227"/>
      <c r="N29" s="227"/>
      <c r="O29" s="227"/>
      <c r="P29" s="227">
        <f t="shared" si="2"/>
        <v>0</v>
      </c>
      <c r="Q29" s="691">
        <f t="shared" ref="Q29:Q108" si="5">+P29</f>
        <v>0</v>
      </c>
      <c r="R29" s="55"/>
      <c r="S29" s="353">
        <v>850000</v>
      </c>
      <c r="T29" s="56"/>
      <c r="U29" s="56"/>
      <c r="V29" s="56"/>
      <c r="W29" s="55"/>
      <c r="X29" s="57"/>
      <c r="Y29" s="57"/>
      <c r="Z29" s="57"/>
      <c r="AA29" s="57"/>
      <c r="AB29" s="57"/>
      <c r="AC29" s="57"/>
      <c r="AD29" s="57"/>
      <c r="AE29" s="57"/>
      <c r="AF29" s="57"/>
      <c r="AG29" s="57"/>
      <c r="AH29" s="57"/>
      <c r="AI29" s="57"/>
      <c r="AJ29" s="57"/>
      <c r="AK29" s="57"/>
      <c r="AL29" s="57"/>
      <c r="AM29" s="57"/>
      <c r="AN29" s="57"/>
      <c r="AO29" s="57"/>
      <c r="AP29" s="57"/>
      <c r="AQ29" s="57"/>
      <c r="AR29" s="57"/>
      <c r="AS29" s="58"/>
      <c r="AT29" s="58"/>
      <c r="AU29" s="58"/>
      <c r="AV29" s="58"/>
      <c r="AW29" s="58"/>
      <c r="AX29" s="58"/>
      <c r="AY29" s="58"/>
      <c r="AZ29" s="58"/>
      <c r="BA29" s="58"/>
      <c r="BB29" s="58"/>
      <c r="BC29" s="58"/>
      <c r="BD29" s="58"/>
      <c r="BE29" s="58"/>
      <c r="BF29" s="58"/>
      <c r="BG29" s="58"/>
      <c r="BH29" s="58"/>
      <c r="BI29" s="58"/>
      <c r="BJ29" s="58"/>
      <c r="BK29" s="58"/>
      <c r="BL29" s="58"/>
      <c r="BM29" s="58"/>
      <c r="BN29" s="58"/>
    </row>
    <row r="30" spans="1:66" s="66" customFormat="1" ht="77.5" hidden="1">
      <c r="A30" s="226" t="s">
        <v>272</v>
      </c>
      <c r="B30" s="2">
        <v>6020</v>
      </c>
      <c r="C30" s="226" t="s">
        <v>1022</v>
      </c>
      <c r="D30" s="103" t="s">
        <v>1040</v>
      </c>
      <c r="E30" s="227">
        <f t="shared" ref="E30:E36" si="6">+F30+I30</f>
        <v>0</v>
      </c>
      <c r="F30" s="227"/>
      <c r="G30" s="227"/>
      <c r="H30" s="227"/>
      <c r="I30" s="227"/>
      <c r="J30" s="227">
        <f t="shared" ref="J30:J36" si="7">+L30+O30</f>
        <v>0</v>
      </c>
      <c r="K30" s="227"/>
      <c r="L30" s="227"/>
      <c r="M30" s="227"/>
      <c r="N30" s="227"/>
      <c r="O30" s="227"/>
      <c r="P30" s="227">
        <f t="shared" ref="P30:P36" si="8">+E30+J30</f>
        <v>0</v>
      </c>
      <c r="Q30" s="691">
        <f>+P30</f>
        <v>0</v>
      </c>
      <c r="R30" s="55"/>
      <c r="S30" s="352"/>
      <c r="T30" s="56"/>
      <c r="U30" s="56"/>
      <c r="V30" s="56"/>
      <c r="W30" s="55"/>
      <c r="X30" s="57"/>
      <c r="Y30" s="57"/>
      <c r="Z30" s="57"/>
      <c r="AA30" s="57"/>
      <c r="AB30" s="57"/>
      <c r="AC30" s="57"/>
      <c r="AD30" s="57"/>
      <c r="AE30" s="57"/>
      <c r="AF30" s="57"/>
      <c r="AG30" s="57"/>
      <c r="AH30" s="57"/>
      <c r="AI30" s="57"/>
      <c r="AJ30" s="57"/>
      <c r="AK30" s="57"/>
      <c r="AL30" s="57"/>
      <c r="AM30" s="57"/>
      <c r="AN30" s="57"/>
      <c r="AO30" s="57"/>
      <c r="AP30" s="57"/>
      <c r="AQ30" s="57"/>
      <c r="AR30" s="57"/>
      <c r="AS30" s="58"/>
      <c r="AT30" s="58"/>
      <c r="AU30" s="58"/>
      <c r="AV30" s="58"/>
      <c r="AW30" s="58"/>
      <c r="AX30" s="58"/>
      <c r="AY30" s="58"/>
      <c r="AZ30" s="58"/>
      <c r="BA30" s="58"/>
      <c r="BB30" s="58"/>
      <c r="BC30" s="58"/>
      <c r="BD30" s="58"/>
      <c r="BE30" s="58"/>
      <c r="BF30" s="58"/>
      <c r="BG30" s="58"/>
      <c r="BH30" s="58"/>
      <c r="BI30" s="58"/>
      <c r="BJ30" s="58"/>
      <c r="BK30" s="58"/>
      <c r="BL30" s="58"/>
      <c r="BM30" s="58"/>
      <c r="BN30" s="58"/>
    </row>
    <row r="31" spans="1:66" s="66" customFormat="1" ht="43.9" hidden="1" customHeight="1">
      <c r="A31" s="123" t="s">
        <v>274</v>
      </c>
      <c r="B31" s="123" t="s">
        <v>598</v>
      </c>
      <c r="C31" s="123" t="s">
        <v>1353</v>
      </c>
      <c r="D31" s="103" t="s">
        <v>665</v>
      </c>
      <c r="E31" s="227">
        <f t="shared" si="6"/>
        <v>0</v>
      </c>
      <c r="F31" s="227"/>
      <c r="G31" s="227"/>
      <c r="H31" s="227"/>
      <c r="I31" s="227"/>
      <c r="J31" s="291">
        <f t="shared" si="7"/>
        <v>0</v>
      </c>
      <c r="K31" s="227"/>
      <c r="L31" s="227"/>
      <c r="M31" s="227"/>
      <c r="N31" s="227"/>
      <c r="O31" s="291"/>
      <c r="P31" s="291">
        <f t="shared" si="8"/>
        <v>0</v>
      </c>
      <c r="Q31" s="691">
        <f>+P31</f>
        <v>0</v>
      </c>
      <c r="R31" s="55"/>
      <c r="S31" s="353">
        <v>1313826700</v>
      </c>
      <c r="T31" s="56"/>
      <c r="U31" s="56"/>
      <c r="V31" s="56"/>
      <c r="W31" s="55"/>
      <c r="X31" s="57"/>
      <c r="Y31" s="57"/>
      <c r="Z31" s="57"/>
      <c r="AA31" s="57"/>
      <c r="AB31" s="57"/>
      <c r="AC31" s="57"/>
      <c r="AD31" s="57"/>
      <c r="AE31" s="57"/>
      <c r="AF31" s="57"/>
      <c r="AG31" s="57"/>
      <c r="AH31" s="57"/>
      <c r="AI31" s="57"/>
      <c r="AJ31" s="57"/>
      <c r="AK31" s="57"/>
      <c r="AL31" s="57"/>
      <c r="AM31" s="57"/>
      <c r="AN31" s="57"/>
      <c r="AO31" s="57"/>
      <c r="AP31" s="57"/>
      <c r="AQ31" s="57"/>
      <c r="AR31" s="57"/>
      <c r="AS31" s="58"/>
      <c r="AT31" s="58"/>
      <c r="AU31" s="58"/>
      <c r="AV31" s="58"/>
      <c r="AW31" s="58"/>
      <c r="AX31" s="58"/>
      <c r="AY31" s="58"/>
      <c r="AZ31" s="58"/>
      <c r="BA31" s="58"/>
      <c r="BB31" s="58"/>
      <c r="BC31" s="58"/>
      <c r="BD31" s="58"/>
      <c r="BE31" s="58"/>
      <c r="BF31" s="58"/>
      <c r="BG31" s="58"/>
      <c r="BH31" s="58"/>
      <c r="BI31" s="58"/>
      <c r="BJ31" s="58"/>
      <c r="BK31" s="58"/>
      <c r="BL31" s="58"/>
      <c r="BM31" s="58"/>
      <c r="BN31" s="58"/>
    </row>
    <row r="32" spans="1:66" s="66" customFormat="1" ht="41.5" hidden="1" customHeight="1">
      <c r="A32" s="123" t="s">
        <v>109</v>
      </c>
      <c r="B32" s="127" t="s">
        <v>1643</v>
      </c>
      <c r="C32" s="127" t="s">
        <v>1467</v>
      </c>
      <c r="D32" s="302" t="s">
        <v>1176</v>
      </c>
      <c r="E32" s="291">
        <f>+F32+I32</f>
        <v>0</v>
      </c>
      <c r="F32" s="291"/>
      <c r="G32" s="291"/>
      <c r="H32" s="291"/>
      <c r="I32" s="291"/>
      <c r="J32" s="291">
        <f>+L32+O32</f>
        <v>0</v>
      </c>
      <c r="K32" s="291"/>
      <c r="L32" s="291"/>
      <c r="M32" s="291"/>
      <c r="N32" s="291"/>
      <c r="O32" s="291"/>
      <c r="P32" s="291">
        <f>+E32+J32</f>
        <v>0</v>
      </c>
      <c r="Q32" s="691"/>
      <c r="R32" s="55"/>
      <c r="S32" s="350"/>
      <c r="T32" s="56"/>
      <c r="U32" s="56"/>
      <c r="V32" s="56"/>
      <c r="W32" s="55"/>
      <c r="X32" s="57"/>
      <c r="Y32" s="57"/>
      <c r="Z32" s="57"/>
      <c r="AA32" s="57"/>
      <c r="AB32" s="57"/>
      <c r="AC32" s="57"/>
      <c r="AD32" s="57"/>
      <c r="AE32" s="57"/>
      <c r="AF32" s="57"/>
      <c r="AG32" s="57"/>
      <c r="AH32" s="57"/>
      <c r="AI32" s="57"/>
      <c r="AJ32" s="57"/>
      <c r="AK32" s="57"/>
      <c r="AL32" s="57"/>
      <c r="AM32" s="57"/>
      <c r="AN32" s="57"/>
      <c r="AO32" s="57"/>
      <c r="AP32" s="57"/>
      <c r="AQ32" s="57"/>
      <c r="AR32" s="57"/>
      <c r="AS32" s="58"/>
      <c r="AT32" s="58"/>
      <c r="AU32" s="58"/>
      <c r="AV32" s="58"/>
      <c r="AW32" s="58"/>
      <c r="AX32" s="58"/>
      <c r="AY32" s="58"/>
      <c r="AZ32" s="58"/>
      <c r="BA32" s="58"/>
      <c r="BB32" s="58"/>
      <c r="BC32" s="58"/>
      <c r="BD32" s="58"/>
      <c r="BE32" s="58"/>
      <c r="BF32" s="58"/>
      <c r="BG32" s="58"/>
      <c r="BH32" s="58"/>
      <c r="BI32" s="58"/>
      <c r="BJ32" s="58"/>
      <c r="BK32" s="58"/>
      <c r="BL32" s="58"/>
      <c r="BM32" s="58"/>
      <c r="BN32" s="58"/>
    </row>
    <row r="33" spans="1:66" s="66" customFormat="1" ht="31" hidden="1">
      <c r="A33" s="123" t="s">
        <v>808</v>
      </c>
      <c r="B33" s="123" t="s">
        <v>807</v>
      </c>
      <c r="C33" s="123" t="s">
        <v>806</v>
      </c>
      <c r="D33" s="103" t="s">
        <v>1093</v>
      </c>
      <c r="E33" s="227">
        <f t="shared" si="6"/>
        <v>0</v>
      </c>
      <c r="F33" s="227"/>
      <c r="G33" s="227"/>
      <c r="H33" s="227"/>
      <c r="I33" s="227"/>
      <c r="J33" s="227">
        <f t="shared" si="7"/>
        <v>0</v>
      </c>
      <c r="K33" s="227"/>
      <c r="L33" s="227"/>
      <c r="M33" s="227"/>
      <c r="N33" s="227"/>
      <c r="O33" s="227">
        <f>300000-300000</f>
        <v>0</v>
      </c>
      <c r="P33" s="227">
        <f t="shared" si="8"/>
        <v>0</v>
      </c>
      <c r="Q33" s="691">
        <f>+P33</f>
        <v>0</v>
      </c>
      <c r="R33" s="55"/>
      <c r="S33" s="350"/>
      <c r="T33" s="56"/>
      <c r="U33" s="56"/>
      <c r="V33" s="56"/>
      <c r="W33" s="55"/>
      <c r="X33" s="57"/>
      <c r="Y33" s="57"/>
      <c r="Z33" s="57"/>
      <c r="AA33" s="57"/>
      <c r="AB33" s="57"/>
      <c r="AC33" s="57"/>
      <c r="AD33" s="57"/>
      <c r="AE33" s="57"/>
      <c r="AF33" s="57"/>
      <c r="AG33" s="57"/>
      <c r="AH33" s="57"/>
      <c r="AI33" s="57"/>
      <c r="AJ33" s="57"/>
      <c r="AK33" s="57"/>
      <c r="AL33" s="57"/>
      <c r="AM33" s="57"/>
      <c r="AN33" s="57"/>
      <c r="AO33" s="57"/>
      <c r="AP33" s="57"/>
      <c r="AQ33" s="57"/>
      <c r="AR33" s="57"/>
      <c r="AS33" s="58"/>
      <c r="AT33" s="58"/>
      <c r="AU33" s="58"/>
      <c r="AV33" s="58"/>
      <c r="AW33" s="58"/>
      <c r="AX33" s="58"/>
      <c r="AY33" s="58"/>
      <c r="AZ33" s="58"/>
      <c r="BA33" s="58"/>
      <c r="BB33" s="58"/>
      <c r="BC33" s="58"/>
      <c r="BD33" s="58"/>
      <c r="BE33" s="58"/>
      <c r="BF33" s="58"/>
      <c r="BG33" s="58"/>
      <c r="BH33" s="58"/>
      <c r="BI33" s="58"/>
      <c r="BJ33" s="58"/>
      <c r="BK33" s="58"/>
      <c r="BL33" s="58"/>
      <c r="BM33" s="58"/>
      <c r="BN33" s="58"/>
    </row>
    <row r="34" spans="1:66" s="66" customFormat="1" ht="41.5" hidden="1" customHeight="1">
      <c r="A34" s="123" t="s">
        <v>241</v>
      </c>
      <c r="B34" s="123" t="s">
        <v>240</v>
      </c>
      <c r="C34" s="123" t="s">
        <v>133</v>
      </c>
      <c r="D34" s="103" t="s">
        <v>618</v>
      </c>
      <c r="E34" s="291">
        <f t="shared" si="6"/>
        <v>0</v>
      </c>
      <c r="F34" s="291"/>
      <c r="G34" s="227"/>
      <c r="H34" s="227"/>
      <c r="I34" s="227"/>
      <c r="J34" s="227">
        <f t="shared" si="7"/>
        <v>0</v>
      </c>
      <c r="K34" s="227"/>
      <c r="L34" s="227"/>
      <c r="M34" s="227"/>
      <c r="N34" s="227"/>
      <c r="O34" s="227">
        <f>300000-300000</f>
        <v>0</v>
      </c>
      <c r="P34" s="291">
        <f t="shared" si="8"/>
        <v>0</v>
      </c>
      <c r="Q34" s="380">
        <f>+P34</f>
        <v>0</v>
      </c>
      <c r="R34" s="352"/>
      <c r="S34" s="353"/>
      <c r="T34" s="56"/>
      <c r="U34" s="56"/>
      <c r="V34" s="56"/>
      <c r="W34" s="55"/>
      <c r="X34" s="57"/>
      <c r="Y34" s="57"/>
      <c r="Z34" s="57"/>
      <c r="AA34" s="57"/>
      <c r="AB34" s="57"/>
      <c r="AC34" s="57"/>
      <c r="AD34" s="57"/>
      <c r="AE34" s="57"/>
      <c r="AF34" s="57"/>
      <c r="AG34" s="57"/>
      <c r="AH34" s="57"/>
      <c r="AI34" s="57"/>
      <c r="AJ34" s="57"/>
      <c r="AK34" s="57"/>
      <c r="AL34" s="57"/>
      <c r="AM34" s="57"/>
      <c r="AN34" s="57"/>
      <c r="AO34" s="57"/>
      <c r="AP34" s="57"/>
      <c r="AQ34" s="57"/>
      <c r="AR34" s="57"/>
      <c r="AS34" s="58"/>
      <c r="AT34" s="58"/>
      <c r="AU34" s="58"/>
      <c r="AV34" s="58"/>
      <c r="AW34" s="58"/>
      <c r="AX34" s="58"/>
      <c r="AY34" s="58"/>
      <c r="AZ34" s="58"/>
      <c r="BA34" s="58"/>
      <c r="BB34" s="58"/>
      <c r="BC34" s="58"/>
      <c r="BD34" s="58"/>
      <c r="BE34" s="58"/>
      <c r="BF34" s="58"/>
      <c r="BG34" s="58"/>
      <c r="BH34" s="58"/>
      <c r="BI34" s="58"/>
      <c r="BJ34" s="58"/>
      <c r="BK34" s="58"/>
      <c r="BL34" s="58"/>
      <c r="BM34" s="58"/>
      <c r="BN34" s="58"/>
    </row>
    <row r="35" spans="1:66" s="66" customFormat="1" ht="43.15" hidden="1" customHeight="1">
      <c r="A35" s="123" t="s">
        <v>751</v>
      </c>
      <c r="B35" s="123" t="s">
        <v>239</v>
      </c>
      <c r="C35" s="123" t="s">
        <v>1583</v>
      </c>
      <c r="D35" s="103" t="s">
        <v>982</v>
      </c>
      <c r="E35" s="291">
        <f t="shared" si="6"/>
        <v>0</v>
      </c>
      <c r="F35" s="291"/>
      <c r="G35" s="291"/>
      <c r="H35" s="291"/>
      <c r="I35" s="291"/>
      <c r="J35" s="291">
        <f t="shared" si="7"/>
        <v>0</v>
      </c>
      <c r="K35" s="291"/>
      <c r="L35" s="291"/>
      <c r="M35" s="291"/>
      <c r="N35" s="291"/>
      <c r="O35" s="291"/>
      <c r="P35" s="291">
        <f t="shared" si="8"/>
        <v>0</v>
      </c>
      <c r="Q35" s="380">
        <f>+P35</f>
        <v>0</v>
      </c>
      <c r="R35" s="55"/>
      <c r="S35" s="350"/>
      <c r="T35" s="56"/>
      <c r="U35" s="56"/>
      <c r="V35" s="56"/>
      <c r="W35" s="55"/>
      <c r="X35" s="57"/>
      <c r="Y35" s="57"/>
      <c r="Z35" s="57"/>
      <c r="AA35" s="57"/>
      <c r="AB35" s="57"/>
      <c r="AC35" s="57"/>
      <c r="AD35" s="57"/>
      <c r="AE35" s="57"/>
      <c r="AF35" s="57"/>
      <c r="AG35" s="57"/>
      <c r="AH35" s="57"/>
      <c r="AI35" s="57"/>
      <c r="AJ35" s="57"/>
      <c r="AK35" s="57"/>
      <c r="AL35" s="57"/>
      <c r="AM35" s="57"/>
      <c r="AN35" s="57"/>
      <c r="AO35" s="57"/>
      <c r="AP35" s="57"/>
      <c r="AQ35" s="57"/>
      <c r="AR35" s="57"/>
      <c r="AS35" s="58"/>
      <c r="AT35" s="58"/>
      <c r="AU35" s="58"/>
      <c r="AV35" s="58"/>
      <c r="AW35" s="58"/>
      <c r="AX35" s="58"/>
      <c r="AY35" s="58"/>
      <c r="AZ35" s="58"/>
      <c r="BA35" s="58"/>
      <c r="BB35" s="58"/>
      <c r="BC35" s="58"/>
      <c r="BD35" s="58"/>
      <c r="BE35" s="58"/>
      <c r="BF35" s="58"/>
      <c r="BG35" s="58"/>
      <c r="BH35" s="58"/>
      <c r="BI35" s="58"/>
      <c r="BJ35" s="58"/>
      <c r="BK35" s="58"/>
      <c r="BL35" s="58"/>
      <c r="BM35" s="58"/>
      <c r="BN35" s="58"/>
    </row>
    <row r="36" spans="1:66" s="66" customFormat="1" ht="31" hidden="1">
      <c r="A36" s="133" t="s">
        <v>1041</v>
      </c>
      <c r="B36" s="133" t="s">
        <v>1042</v>
      </c>
      <c r="C36" s="133" t="s">
        <v>323</v>
      </c>
      <c r="D36" s="254" t="s">
        <v>172</v>
      </c>
      <c r="E36" s="291">
        <f t="shared" si="6"/>
        <v>0</v>
      </c>
      <c r="F36" s="291">
        <f>50000-50000</f>
        <v>0</v>
      </c>
      <c r="G36" s="227"/>
      <c r="H36" s="227"/>
      <c r="I36" s="227"/>
      <c r="J36" s="227">
        <f t="shared" si="7"/>
        <v>0</v>
      </c>
      <c r="K36" s="227"/>
      <c r="L36" s="227"/>
      <c r="M36" s="227"/>
      <c r="N36" s="227"/>
      <c r="O36" s="227"/>
      <c r="P36" s="138">
        <f t="shared" si="8"/>
        <v>0</v>
      </c>
      <c r="Q36" s="691">
        <f t="shared" si="5"/>
        <v>0</v>
      </c>
      <c r="R36" s="55"/>
      <c r="S36" s="350"/>
      <c r="T36" s="56"/>
      <c r="U36" s="56"/>
      <c r="V36" s="56"/>
      <c r="W36" s="55"/>
      <c r="X36" s="57"/>
      <c r="Y36" s="57"/>
      <c r="Z36" s="57"/>
      <c r="AA36" s="57"/>
      <c r="AB36" s="57"/>
      <c r="AC36" s="57"/>
      <c r="AD36" s="57"/>
      <c r="AE36" s="57"/>
      <c r="AF36" s="57"/>
      <c r="AG36" s="57"/>
      <c r="AH36" s="57"/>
      <c r="AI36" s="57"/>
      <c r="AJ36" s="57"/>
      <c r="AK36" s="57"/>
      <c r="AL36" s="57"/>
      <c r="AM36" s="57"/>
      <c r="AN36" s="57"/>
      <c r="AO36" s="57"/>
      <c r="AP36" s="57"/>
      <c r="AQ36" s="57"/>
      <c r="AR36" s="57"/>
      <c r="AS36" s="58"/>
      <c r="AT36" s="58"/>
      <c r="AU36" s="58"/>
      <c r="AV36" s="58"/>
      <c r="AW36" s="58"/>
      <c r="AX36" s="58"/>
      <c r="AY36" s="58"/>
      <c r="AZ36" s="58"/>
      <c r="BA36" s="58"/>
      <c r="BB36" s="58"/>
      <c r="BC36" s="58"/>
      <c r="BD36" s="58"/>
      <c r="BE36" s="58"/>
      <c r="BF36" s="58"/>
      <c r="BG36" s="58"/>
      <c r="BH36" s="58"/>
      <c r="BI36" s="58"/>
      <c r="BJ36" s="58"/>
      <c r="BK36" s="58"/>
      <c r="BL36" s="58"/>
      <c r="BM36" s="58"/>
      <c r="BN36" s="58"/>
    </row>
    <row r="37" spans="1:66" s="66" customFormat="1" ht="37.5" customHeight="1">
      <c r="A37" s="133" t="s">
        <v>980</v>
      </c>
      <c r="B37" s="133" t="s">
        <v>863</v>
      </c>
      <c r="C37" s="133" t="s">
        <v>767</v>
      </c>
      <c r="D37" s="259" t="s">
        <v>342</v>
      </c>
      <c r="E37" s="291">
        <f>+F37+I37</f>
        <v>-500000</v>
      </c>
      <c r="F37" s="291">
        <v>-500000</v>
      </c>
      <c r="G37" s="227"/>
      <c r="H37" s="227"/>
      <c r="I37" s="227"/>
      <c r="J37" s="227">
        <f>+L37+O37</f>
        <v>0</v>
      </c>
      <c r="K37" s="227"/>
      <c r="L37" s="227"/>
      <c r="M37" s="227"/>
      <c r="N37" s="227"/>
      <c r="O37" s="227"/>
      <c r="P37" s="138">
        <f>+E37+J37</f>
        <v>-500000</v>
      </c>
      <c r="Q37" s="713">
        <f>+P37</f>
        <v>-500000</v>
      </c>
      <c r="R37" s="55"/>
      <c r="S37" s="350"/>
      <c r="T37" s="56"/>
      <c r="U37" s="56"/>
      <c r="V37" s="56"/>
      <c r="W37" s="55"/>
      <c r="X37" s="57"/>
      <c r="Y37" s="57"/>
      <c r="Z37" s="57"/>
      <c r="AA37" s="57"/>
      <c r="AB37" s="57"/>
      <c r="AC37" s="57"/>
      <c r="AD37" s="57"/>
      <c r="AE37" s="57"/>
      <c r="AF37" s="57"/>
      <c r="AG37" s="57"/>
      <c r="AH37" s="57"/>
      <c r="AI37" s="57"/>
      <c r="AJ37" s="57"/>
      <c r="AK37" s="57"/>
      <c r="AL37" s="57"/>
      <c r="AM37" s="57"/>
      <c r="AN37" s="57"/>
      <c r="AO37" s="57"/>
      <c r="AP37" s="57"/>
      <c r="AQ37" s="57"/>
      <c r="AR37" s="57"/>
      <c r="AS37" s="58"/>
      <c r="AT37" s="58"/>
      <c r="AU37" s="58"/>
      <c r="AV37" s="58"/>
      <c r="AW37" s="58"/>
      <c r="AX37" s="58"/>
      <c r="AY37" s="58"/>
      <c r="AZ37" s="58"/>
      <c r="BA37" s="58"/>
      <c r="BB37" s="58"/>
      <c r="BC37" s="58"/>
      <c r="BD37" s="58"/>
      <c r="BE37" s="58"/>
      <c r="BF37" s="58"/>
      <c r="BG37" s="58"/>
      <c r="BH37" s="58"/>
      <c r="BI37" s="58"/>
      <c r="BJ37" s="58"/>
      <c r="BK37" s="58"/>
      <c r="BL37" s="58"/>
      <c r="BM37" s="58"/>
      <c r="BN37" s="58"/>
    </row>
    <row r="38" spans="1:66" s="66" customFormat="1" ht="46.5" hidden="1">
      <c r="A38" s="237" t="s">
        <v>630</v>
      </c>
      <c r="B38" s="2">
        <v>8110</v>
      </c>
      <c r="C38" s="237" t="s">
        <v>852</v>
      </c>
      <c r="D38" s="103" t="s">
        <v>269</v>
      </c>
      <c r="E38" s="227">
        <f t="shared" si="3"/>
        <v>0</v>
      </c>
      <c r="F38" s="227"/>
      <c r="G38" s="227"/>
      <c r="H38" s="227"/>
      <c r="I38" s="227"/>
      <c r="J38" s="227">
        <f t="shared" si="4"/>
        <v>0</v>
      </c>
      <c r="K38" s="227"/>
      <c r="L38" s="227"/>
      <c r="M38" s="227"/>
      <c r="N38" s="227"/>
      <c r="O38" s="227"/>
      <c r="P38" s="227">
        <f>+E38+J38</f>
        <v>0</v>
      </c>
      <c r="Q38" s="691">
        <f t="shared" si="5"/>
        <v>0</v>
      </c>
      <c r="R38" s="55"/>
      <c r="S38" s="350"/>
      <c r="T38" s="56"/>
      <c r="U38" s="56"/>
      <c r="V38" s="56"/>
      <c r="W38" s="55"/>
      <c r="X38" s="57"/>
      <c r="Y38" s="57"/>
      <c r="Z38" s="57"/>
      <c r="AA38" s="57"/>
      <c r="AB38" s="57"/>
      <c r="AC38" s="57"/>
      <c r="AD38" s="57"/>
      <c r="AE38" s="57"/>
      <c r="AF38" s="57"/>
      <c r="AG38" s="57"/>
      <c r="AH38" s="57"/>
      <c r="AI38" s="57"/>
      <c r="AJ38" s="57"/>
      <c r="AK38" s="57"/>
      <c r="AL38" s="57"/>
      <c r="AM38" s="57"/>
      <c r="AN38" s="57"/>
      <c r="AO38" s="57"/>
      <c r="AP38" s="57"/>
      <c r="AQ38" s="57"/>
      <c r="AR38" s="57"/>
      <c r="AS38" s="58"/>
      <c r="AT38" s="58"/>
      <c r="AU38" s="58"/>
      <c r="AV38" s="58"/>
      <c r="AW38" s="58"/>
      <c r="AX38" s="58"/>
      <c r="AY38" s="58"/>
      <c r="AZ38" s="58"/>
      <c r="BA38" s="58"/>
      <c r="BB38" s="58"/>
      <c r="BC38" s="58"/>
      <c r="BD38" s="58"/>
      <c r="BE38" s="58"/>
      <c r="BF38" s="58"/>
      <c r="BG38" s="58"/>
      <c r="BH38" s="58"/>
      <c r="BI38" s="58"/>
      <c r="BJ38" s="58"/>
      <c r="BK38" s="58"/>
      <c r="BL38" s="58"/>
      <c r="BM38" s="58"/>
      <c r="BN38" s="58"/>
    </row>
    <row r="39" spans="1:66" s="66" customFormat="1" ht="62" hidden="1">
      <c r="A39" s="123" t="s">
        <v>270</v>
      </c>
      <c r="B39" s="103">
        <v>9800</v>
      </c>
      <c r="C39" s="103" t="s">
        <v>1363</v>
      </c>
      <c r="D39" s="103" t="s">
        <v>853</v>
      </c>
      <c r="E39" s="227">
        <f t="shared" si="3"/>
        <v>0</v>
      </c>
      <c r="F39" s="227"/>
      <c r="G39" s="227"/>
      <c r="H39" s="227"/>
      <c r="I39" s="227"/>
      <c r="J39" s="227">
        <f t="shared" si="4"/>
        <v>0</v>
      </c>
      <c r="K39" s="227"/>
      <c r="L39" s="227"/>
      <c r="M39" s="227"/>
      <c r="N39" s="227"/>
      <c r="O39" s="227"/>
      <c r="P39" s="227">
        <f>+E39+J39</f>
        <v>0</v>
      </c>
      <c r="Q39" s="691">
        <f t="shared" si="5"/>
        <v>0</v>
      </c>
      <c r="R39" s="55"/>
      <c r="S39" s="350"/>
      <c r="T39" s="56"/>
      <c r="U39" s="56"/>
      <c r="V39" s="56"/>
      <c r="W39" s="55"/>
      <c r="X39" s="57"/>
      <c r="Y39" s="57"/>
      <c r="Z39" s="57"/>
      <c r="AA39" s="57"/>
      <c r="AB39" s="57"/>
      <c r="AC39" s="57"/>
      <c r="AD39" s="57"/>
      <c r="AE39" s="57"/>
      <c r="AF39" s="57"/>
      <c r="AG39" s="57"/>
      <c r="AH39" s="57"/>
      <c r="AI39" s="57"/>
      <c r="AJ39" s="57"/>
      <c r="AK39" s="57"/>
      <c r="AL39" s="57"/>
      <c r="AM39" s="57"/>
      <c r="AN39" s="57"/>
      <c r="AO39" s="57"/>
      <c r="AP39" s="57"/>
      <c r="AQ39" s="57"/>
      <c r="AR39" s="57"/>
      <c r="AS39" s="58"/>
      <c r="AT39" s="58"/>
      <c r="AU39" s="58"/>
      <c r="AV39" s="58"/>
      <c r="AW39" s="58"/>
      <c r="AX39" s="58"/>
      <c r="AY39" s="58"/>
      <c r="AZ39" s="58"/>
      <c r="BA39" s="58"/>
      <c r="BB39" s="58"/>
      <c r="BC39" s="58"/>
      <c r="BD39" s="58"/>
      <c r="BE39" s="58"/>
      <c r="BF39" s="58"/>
      <c r="BG39" s="58"/>
      <c r="BH39" s="58"/>
      <c r="BI39" s="58"/>
      <c r="BJ39" s="58"/>
      <c r="BK39" s="58"/>
      <c r="BL39" s="58"/>
      <c r="BM39" s="58"/>
      <c r="BN39" s="58"/>
    </row>
    <row r="40" spans="1:66" s="66" customFormat="1" ht="47.25" customHeight="1">
      <c r="A40" s="292" t="s">
        <v>1196</v>
      </c>
      <c r="B40" s="292" t="s">
        <v>1437</v>
      </c>
      <c r="C40" s="292"/>
      <c r="D40" s="318" t="s">
        <v>1194</v>
      </c>
      <c r="E40" s="192">
        <f t="shared" ref="E40:O40" si="9">SUM(E41:E60)-E58-E59-E57</f>
        <v>-1000000</v>
      </c>
      <c r="F40" s="192">
        <f t="shared" si="9"/>
        <v>-1000000</v>
      </c>
      <c r="G40" s="192">
        <f t="shared" si="9"/>
        <v>0</v>
      </c>
      <c r="H40" s="192">
        <f t="shared" si="9"/>
        <v>0</v>
      </c>
      <c r="I40" s="192">
        <f t="shared" si="9"/>
        <v>0</v>
      </c>
      <c r="J40" s="192">
        <f t="shared" si="9"/>
        <v>0</v>
      </c>
      <c r="K40" s="192">
        <f>SUM(K41:K60)-K58-K59-K57</f>
        <v>0</v>
      </c>
      <c r="L40" s="192">
        <f t="shared" si="9"/>
        <v>0</v>
      </c>
      <c r="M40" s="192">
        <f t="shared" si="9"/>
        <v>0</v>
      </c>
      <c r="N40" s="192">
        <f t="shared" si="9"/>
        <v>0</v>
      </c>
      <c r="O40" s="192">
        <f t="shared" si="9"/>
        <v>0</v>
      </c>
      <c r="P40" s="192">
        <f>+E40+J40</f>
        <v>-1000000</v>
      </c>
      <c r="Q40" s="714">
        <f t="shared" si="5"/>
        <v>-1000000</v>
      </c>
      <c r="R40" s="353"/>
      <c r="S40" s="353"/>
      <c r="T40" s="355"/>
      <c r="U40" s="56"/>
      <c r="V40" s="56"/>
      <c r="W40" s="55"/>
      <c r="X40" s="57"/>
      <c r="Y40" s="57"/>
      <c r="Z40" s="57"/>
      <c r="AA40" s="57"/>
      <c r="AB40" s="57"/>
      <c r="AC40" s="57"/>
      <c r="AD40" s="57"/>
      <c r="AE40" s="57"/>
      <c r="AF40" s="57"/>
      <c r="AG40" s="57"/>
      <c r="AH40" s="57"/>
      <c r="AI40" s="57"/>
      <c r="AJ40" s="57"/>
      <c r="AK40" s="57"/>
      <c r="AL40" s="57"/>
      <c r="AM40" s="57"/>
      <c r="AN40" s="57"/>
      <c r="AO40" s="57"/>
      <c r="AP40" s="57"/>
      <c r="AQ40" s="57"/>
      <c r="AR40" s="57"/>
      <c r="AS40" s="58"/>
      <c r="AT40" s="58"/>
      <c r="AU40" s="58"/>
      <c r="AV40" s="58"/>
      <c r="AW40" s="58"/>
      <c r="AX40" s="58"/>
      <c r="AY40" s="58"/>
      <c r="AZ40" s="58"/>
      <c r="BA40" s="58"/>
      <c r="BB40" s="58"/>
      <c r="BC40" s="58"/>
      <c r="BD40" s="58"/>
      <c r="BE40" s="58"/>
      <c r="BF40" s="58"/>
      <c r="BG40" s="58"/>
      <c r="BH40" s="58"/>
      <c r="BI40" s="58"/>
      <c r="BJ40" s="58"/>
      <c r="BK40" s="58"/>
      <c r="BL40" s="58"/>
      <c r="BM40" s="58"/>
      <c r="BN40" s="58"/>
    </row>
    <row r="41" spans="1:66" s="66" customFormat="1" ht="23" hidden="1">
      <c r="A41" s="128"/>
      <c r="B41" s="128" t="s">
        <v>973</v>
      </c>
      <c r="C41" s="128"/>
      <c r="D41" s="255" t="s">
        <v>1434</v>
      </c>
      <c r="E41" s="137">
        <f t="shared" ref="E41:E69" si="10">+F41+I41</f>
        <v>0</v>
      </c>
      <c r="F41" s="137"/>
      <c r="G41" s="137">
        <f>5738.6-5738.6</f>
        <v>0</v>
      </c>
      <c r="H41" s="137">
        <f>137-137</f>
        <v>0</v>
      </c>
      <c r="I41" s="137"/>
      <c r="J41" s="137">
        <f>+L41+O41</f>
        <v>0</v>
      </c>
      <c r="K41" s="137"/>
      <c r="L41" s="137"/>
      <c r="M41" s="137"/>
      <c r="N41" s="137"/>
      <c r="O41" s="137"/>
      <c r="P41" s="137">
        <f t="shared" ref="P41:P55" si="11">+E41+J41</f>
        <v>0</v>
      </c>
      <c r="Q41" s="691">
        <f t="shared" si="5"/>
        <v>0</v>
      </c>
      <c r="R41" s="55"/>
      <c r="S41" s="350"/>
      <c r="T41" s="56"/>
      <c r="U41" s="56"/>
      <c r="V41" s="56"/>
      <c r="W41" s="55"/>
      <c r="X41" s="57"/>
      <c r="Y41" s="57"/>
      <c r="Z41" s="57"/>
      <c r="AA41" s="57"/>
      <c r="AB41" s="57"/>
      <c r="AC41" s="57"/>
      <c r="AD41" s="57"/>
      <c r="AE41" s="57"/>
      <c r="AF41" s="57"/>
      <c r="AG41" s="57"/>
      <c r="AH41" s="57"/>
      <c r="AI41" s="57"/>
      <c r="AJ41" s="57"/>
      <c r="AK41" s="57"/>
      <c r="AL41" s="57"/>
      <c r="AM41" s="57"/>
      <c r="AN41" s="57"/>
      <c r="AO41" s="57"/>
      <c r="AP41" s="57"/>
      <c r="AQ41" s="57"/>
      <c r="AR41" s="57"/>
      <c r="AS41" s="58"/>
      <c r="AT41" s="58"/>
      <c r="AU41" s="58"/>
      <c r="AV41" s="58"/>
      <c r="AW41" s="58"/>
      <c r="AX41" s="58"/>
      <c r="AY41" s="58"/>
      <c r="AZ41" s="58"/>
      <c r="BA41" s="58"/>
      <c r="BB41" s="58"/>
      <c r="BC41" s="58"/>
      <c r="BD41" s="58"/>
      <c r="BE41" s="58"/>
      <c r="BF41" s="58"/>
      <c r="BG41" s="58"/>
      <c r="BH41" s="58"/>
      <c r="BI41" s="58"/>
      <c r="BJ41" s="58"/>
      <c r="BK41" s="58"/>
      <c r="BL41" s="58"/>
      <c r="BM41" s="58"/>
      <c r="BN41" s="58"/>
    </row>
    <row r="42" spans="1:66" s="66" customFormat="1" ht="23" hidden="1">
      <c r="A42" s="128"/>
      <c r="B42" s="128" t="s">
        <v>1436</v>
      </c>
      <c r="C42" s="128"/>
      <c r="D42" s="255" t="s">
        <v>725</v>
      </c>
      <c r="E42" s="137">
        <f t="shared" si="10"/>
        <v>0</v>
      </c>
      <c r="F42" s="137"/>
      <c r="G42" s="137">
        <f>148+138.1-286.1</f>
        <v>0</v>
      </c>
      <c r="H42" s="137">
        <f>11.5+16-27.5</f>
        <v>0</v>
      </c>
      <c r="I42" s="137"/>
      <c r="J42" s="137">
        <f>+L42+O42</f>
        <v>0</v>
      </c>
      <c r="K42" s="137"/>
      <c r="L42" s="137"/>
      <c r="M42" s="137"/>
      <c r="N42" s="137"/>
      <c r="O42" s="137"/>
      <c r="P42" s="137">
        <f t="shared" si="11"/>
        <v>0</v>
      </c>
      <c r="Q42" s="691">
        <f t="shared" si="5"/>
        <v>0</v>
      </c>
      <c r="R42" s="55"/>
      <c r="S42" s="350"/>
      <c r="T42" s="56"/>
      <c r="U42" s="56"/>
      <c r="V42" s="56"/>
      <c r="W42" s="55"/>
      <c r="X42" s="57"/>
      <c r="Y42" s="57"/>
      <c r="Z42" s="57"/>
      <c r="AA42" s="57"/>
      <c r="AB42" s="57"/>
      <c r="AC42" s="57"/>
      <c r="AD42" s="57"/>
      <c r="AE42" s="57"/>
      <c r="AF42" s="57"/>
      <c r="AG42" s="57"/>
      <c r="AH42" s="57"/>
      <c r="AI42" s="57"/>
      <c r="AJ42" s="57"/>
      <c r="AK42" s="57"/>
      <c r="AL42" s="57"/>
      <c r="AM42" s="57"/>
      <c r="AN42" s="57"/>
      <c r="AO42" s="57"/>
      <c r="AP42" s="57"/>
      <c r="AQ42" s="57"/>
      <c r="AR42" s="57"/>
      <c r="AS42" s="58"/>
      <c r="AT42" s="58"/>
      <c r="AU42" s="58"/>
      <c r="AV42" s="58"/>
      <c r="AW42" s="58"/>
      <c r="AX42" s="58"/>
      <c r="AY42" s="58"/>
      <c r="AZ42" s="58"/>
      <c r="BA42" s="58"/>
      <c r="BB42" s="58"/>
      <c r="BC42" s="58"/>
      <c r="BD42" s="58"/>
      <c r="BE42" s="58"/>
      <c r="BF42" s="58"/>
      <c r="BG42" s="58"/>
      <c r="BH42" s="58"/>
      <c r="BI42" s="58"/>
      <c r="BJ42" s="58"/>
      <c r="BK42" s="58"/>
      <c r="BL42" s="58"/>
      <c r="BM42" s="58"/>
      <c r="BN42" s="58"/>
    </row>
    <row r="43" spans="1:66" s="66" customFormat="1" hidden="1">
      <c r="A43" s="128"/>
      <c r="B43" s="128" t="s">
        <v>974</v>
      </c>
      <c r="C43" s="128"/>
      <c r="D43" s="255" t="s">
        <v>49</v>
      </c>
      <c r="E43" s="137">
        <f t="shared" si="10"/>
        <v>0</v>
      </c>
      <c r="F43" s="137"/>
      <c r="G43" s="137">
        <f>273.6+151-424.6</f>
        <v>0</v>
      </c>
      <c r="H43" s="137">
        <f>3+14.5-17.5</f>
        <v>0</v>
      </c>
      <c r="I43" s="137"/>
      <c r="J43" s="137"/>
      <c r="K43" s="137"/>
      <c r="L43" s="137"/>
      <c r="M43" s="137"/>
      <c r="N43" s="137"/>
      <c r="O43" s="137"/>
      <c r="P43" s="137">
        <f t="shared" si="11"/>
        <v>0</v>
      </c>
      <c r="Q43" s="691">
        <f t="shared" si="5"/>
        <v>0</v>
      </c>
      <c r="R43" s="55"/>
      <c r="S43" s="351"/>
      <c r="T43" s="56"/>
      <c r="U43" s="56"/>
      <c r="V43" s="56"/>
      <c r="W43" s="55"/>
      <c r="X43" s="57"/>
      <c r="Y43" s="57"/>
      <c r="Z43" s="57"/>
      <c r="AA43" s="57"/>
      <c r="AB43" s="57"/>
      <c r="AC43" s="57"/>
      <c r="AD43" s="57"/>
      <c r="AE43" s="57"/>
      <c r="AF43" s="57"/>
      <c r="AG43" s="57"/>
      <c r="AH43" s="57"/>
      <c r="AI43" s="57"/>
      <c r="AJ43" s="57"/>
      <c r="AK43" s="57"/>
      <c r="AL43" s="57"/>
      <c r="AM43" s="57"/>
      <c r="AN43" s="57"/>
      <c r="AO43" s="57"/>
      <c r="AP43" s="57"/>
      <c r="AQ43" s="57"/>
      <c r="AR43" s="57"/>
      <c r="AS43" s="58"/>
      <c r="AT43" s="58"/>
      <c r="AU43" s="58"/>
      <c r="AV43" s="58"/>
      <c r="AW43" s="58"/>
      <c r="AX43" s="58"/>
      <c r="AY43" s="58"/>
      <c r="AZ43" s="58"/>
      <c r="BA43" s="58"/>
      <c r="BB43" s="58"/>
      <c r="BC43" s="58"/>
      <c r="BD43" s="58"/>
      <c r="BE43" s="58"/>
      <c r="BF43" s="58"/>
      <c r="BG43" s="58"/>
      <c r="BH43" s="58"/>
      <c r="BI43" s="58"/>
      <c r="BJ43" s="58"/>
      <c r="BK43" s="58"/>
      <c r="BL43" s="58"/>
      <c r="BM43" s="58"/>
      <c r="BN43" s="58"/>
    </row>
    <row r="44" spans="1:66" s="66" customFormat="1" hidden="1">
      <c r="A44" s="128"/>
      <c r="B44" s="128" t="s">
        <v>854</v>
      </c>
      <c r="C44" s="128"/>
      <c r="D44" s="255" t="s">
        <v>1435</v>
      </c>
      <c r="E44" s="137">
        <f t="shared" si="10"/>
        <v>0</v>
      </c>
      <c r="F44" s="137"/>
      <c r="G44" s="137"/>
      <c r="H44" s="137"/>
      <c r="I44" s="137"/>
      <c r="J44" s="137">
        <f>+L44+O44</f>
        <v>0</v>
      </c>
      <c r="K44" s="137">
        <f>361.9-361.9</f>
        <v>0</v>
      </c>
      <c r="L44" s="137">
        <f>361.9-361.9</f>
        <v>0</v>
      </c>
      <c r="M44" s="137"/>
      <c r="N44" s="137"/>
      <c r="O44" s="137">
        <f>8-8</f>
        <v>0</v>
      </c>
      <c r="P44" s="137">
        <f t="shared" si="11"/>
        <v>0</v>
      </c>
      <c r="Q44" s="691">
        <f t="shared" si="5"/>
        <v>0</v>
      </c>
      <c r="R44" s="55"/>
      <c r="S44" s="351"/>
      <c r="T44" s="56"/>
      <c r="U44" s="56"/>
      <c r="V44" s="56"/>
      <c r="W44" s="55"/>
      <c r="X44" s="57"/>
      <c r="Y44" s="57"/>
      <c r="Z44" s="57"/>
      <c r="AA44" s="57"/>
      <c r="AB44" s="57"/>
      <c r="AC44" s="57"/>
      <c r="AD44" s="57"/>
      <c r="AE44" s="57"/>
      <c r="AF44" s="57"/>
      <c r="AG44" s="57"/>
      <c r="AH44" s="57"/>
      <c r="AI44" s="57"/>
      <c r="AJ44" s="57"/>
      <c r="AK44" s="57"/>
      <c r="AL44" s="57"/>
      <c r="AM44" s="57"/>
      <c r="AN44" s="57"/>
      <c r="AO44" s="57"/>
      <c r="AP44" s="57"/>
      <c r="AQ44" s="57"/>
      <c r="AR44" s="57"/>
      <c r="AS44" s="58"/>
      <c r="AT44" s="58"/>
      <c r="AU44" s="58"/>
      <c r="AV44" s="58"/>
      <c r="AW44" s="58"/>
      <c r="AX44" s="58"/>
      <c r="AY44" s="58"/>
      <c r="AZ44" s="58"/>
      <c r="BA44" s="58"/>
      <c r="BB44" s="58"/>
      <c r="BC44" s="58"/>
      <c r="BD44" s="58"/>
      <c r="BE44" s="58"/>
      <c r="BF44" s="58"/>
      <c r="BG44" s="58"/>
      <c r="BH44" s="58"/>
      <c r="BI44" s="58"/>
      <c r="BJ44" s="58"/>
      <c r="BK44" s="58"/>
      <c r="BL44" s="58"/>
      <c r="BM44" s="58"/>
      <c r="BN44" s="58"/>
    </row>
    <row r="45" spans="1:66" s="66" customFormat="1" ht="17.5" hidden="1">
      <c r="A45" s="128"/>
      <c r="B45" s="128" t="s">
        <v>855</v>
      </c>
      <c r="C45" s="128"/>
      <c r="D45" s="255" t="s">
        <v>1120</v>
      </c>
      <c r="E45" s="137">
        <f t="shared" si="10"/>
        <v>0</v>
      </c>
      <c r="F45" s="137"/>
      <c r="G45" s="137"/>
      <c r="H45" s="137"/>
      <c r="I45" s="137"/>
      <c r="J45" s="137"/>
      <c r="K45" s="137"/>
      <c r="L45" s="137"/>
      <c r="M45" s="137"/>
      <c r="N45" s="137"/>
      <c r="O45" s="137"/>
      <c r="P45" s="137">
        <f t="shared" si="11"/>
        <v>0</v>
      </c>
      <c r="Q45" s="691">
        <f t="shared" si="5"/>
        <v>0</v>
      </c>
      <c r="R45" s="55"/>
      <c r="S45" s="353">
        <v>1255458200</v>
      </c>
      <c r="T45" s="56"/>
      <c r="U45" s="56"/>
      <c r="V45" s="56"/>
      <c r="W45" s="55"/>
      <c r="X45" s="57"/>
      <c r="Y45" s="57"/>
      <c r="Z45" s="57"/>
      <c r="AA45" s="57"/>
      <c r="AB45" s="57"/>
      <c r="AC45" s="57"/>
      <c r="AD45" s="57"/>
      <c r="AE45" s="57"/>
      <c r="AF45" s="57"/>
      <c r="AG45" s="57"/>
      <c r="AH45" s="57"/>
      <c r="AI45" s="57"/>
      <c r="AJ45" s="57"/>
      <c r="AK45" s="57"/>
      <c r="AL45" s="57"/>
      <c r="AM45" s="57"/>
      <c r="AN45" s="57"/>
      <c r="AO45" s="57"/>
      <c r="AP45" s="57"/>
      <c r="AQ45" s="57"/>
      <c r="AR45" s="57"/>
      <c r="AS45" s="58"/>
      <c r="AT45" s="58"/>
      <c r="AU45" s="58"/>
      <c r="AV45" s="58"/>
      <c r="AW45" s="58"/>
      <c r="AX45" s="58"/>
      <c r="AY45" s="58"/>
      <c r="AZ45" s="58"/>
      <c r="BA45" s="58"/>
      <c r="BB45" s="58"/>
      <c r="BC45" s="58"/>
      <c r="BD45" s="58"/>
      <c r="BE45" s="58"/>
      <c r="BF45" s="58"/>
      <c r="BG45" s="58"/>
      <c r="BH45" s="58"/>
      <c r="BI45" s="58"/>
      <c r="BJ45" s="58"/>
      <c r="BK45" s="58"/>
      <c r="BL45" s="58"/>
      <c r="BM45" s="58"/>
      <c r="BN45" s="58"/>
    </row>
    <row r="46" spans="1:66" s="66" customFormat="1" hidden="1">
      <c r="A46" s="128"/>
      <c r="B46" s="128" t="s">
        <v>50</v>
      </c>
      <c r="C46" s="128"/>
      <c r="D46" s="255" t="s">
        <v>1210</v>
      </c>
      <c r="E46" s="137">
        <f t="shared" si="10"/>
        <v>0</v>
      </c>
      <c r="F46" s="137"/>
      <c r="G46" s="137"/>
      <c r="H46" s="137"/>
      <c r="I46" s="137"/>
      <c r="J46" s="137"/>
      <c r="K46" s="137"/>
      <c r="L46" s="137"/>
      <c r="M46" s="137"/>
      <c r="N46" s="137"/>
      <c r="O46" s="137"/>
      <c r="P46" s="137">
        <f t="shared" si="11"/>
        <v>0</v>
      </c>
      <c r="Q46" s="691">
        <f t="shared" si="5"/>
        <v>0</v>
      </c>
      <c r="R46" s="55"/>
      <c r="S46" s="350"/>
      <c r="T46" s="56"/>
      <c r="U46" s="56"/>
      <c r="V46" s="56"/>
      <c r="W46" s="55"/>
      <c r="X46" s="57"/>
      <c r="Y46" s="57"/>
      <c r="Z46" s="57"/>
      <c r="AA46" s="57"/>
      <c r="AB46" s="57"/>
      <c r="AC46" s="57"/>
      <c r="AD46" s="57"/>
      <c r="AE46" s="57"/>
      <c r="AF46" s="57"/>
      <c r="AG46" s="57"/>
      <c r="AH46" s="57"/>
      <c r="AI46" s="57"/>
      <c r="AJ46" s="57"/>
      <c r="AK46" s="57"/>
      <c r="AL46" s="57"/>
      <c r="AM46" s="57"/>
      <c r="AN46" s="57"/>
      <c r="AO46" s="57"/>
      <c r="AP46" s="57"/>
      <c r="AQ46" s="57"/>
      <c r="AR46" s="57"/>
      <c r="AS46" s="58"/>
      <c r="AT46" s="58"/>
      <c r="AU46" s="58"/>
      <c r="AV46" s="58"/>
      <c r="AW46" s="58"/>
      <c r="AX46" s="58"/>
      <c r="AY46" s="58"/>
      <c r="AZ46" s="58"/>
      <c r="BA46" s="58"/>
      <c r="BB46" s="58"/>
      <c r="BC46" s="58"/>
      <c r="BD46" s="58"/>
      <c r="BE46" s="58"/>
      <c r="BF46" s="58"/>
      <c r="BG46" s="58"/>
      <c r="BH46" s="58"/>
      <c r="BI46" s="58"/>
      <c r="BJ46" s="58"/>
      <c r="BK46" s="58"/>
      <c r="BL46" s="58"/>
      <c r="BM46" s="58"/>
      <c r="BN46" s="58"/>
    </row>
    <row r="47" spans="1:66" s="66" customFormat="1" hidden="1">
      <c r="A47" s="128"/>
      <c r="B47" s="128" t="s">
        <v>265</v>
      </c>
      <c r="C47" s="128"/>
      <c r="D47" s="255" t="s">
        <v>741</v>
      </c>
      <c r="E47" s="137">
        <f t="shared" si="10"/>
        <v>0</v>
      </c>
      <c r="F47" s="137"/>
      <c r="G47" s="137"/>
      <c r="H47" s="137"/>
      <c r="I47" s="137"/>
      <c r="J47" s="137">
        <f t="shared" ref="J47:J55" si="12">+L47+O47</f>
        <v>0</v>
      </c>
      <c r="K47" s="137"/>
      <c r="L47" s="137"/>
      <c r="M47" s="137"/>
      <c r="N47" s="137"/>
      <c r="O47" s="137"/>
      <c r="P47" s="137">
        <f t="shared" si="11"/>
        <v>0</v>
      </c>
      <c r="Q47" s="691">
        <f t="shared" si="5"/>
        <v>0</v>
      </c>
      <c r="R47" s="55"/>
      <c r="S47" s="350"/>
      <c r="T47" s="56"/>
      <c r="U47" s="56"/>
      <c r="V47" s="56"/>
      <c r="W47" s="55"/>
      <c r="X47" s="57"/>
      <c r="Y47" s="57"/>
      <c r="Z47" s="57"/>
      <c r="AA47" s="57"/>
      <c r="AB47" s="57"/>
      <c r="AC47" s="57"/>
      <c r="AD47" s="57"/>
      <c r="AE47" s="57"/>
      <c r="AF47" s="57"/>
      <c r="AG47" s="57"/>
      <c r="AH47" s="57"/>
      <c r="AI47" s="57"/>
      <c r="AJ47" s="57"/>
      <c r="AK47" s="57"/>
      <c r="AL47" s="57"/>
      <c r="AM47" s="57"/>
      <c r="AN47" s="57"/>
      <c r="AO47" s="57"/>
      <c r="AP47" s="57"/>
      <c r="AQ47" s="57"/>
      <c r="AR47" s="57"/>
      <c r="AS47" s="58"/>
      <c r="AT47" s="58"/>
      <c r="AU47" s="58"/>
      <c r="AV47" s="58"/>
      <c r="AW47" s="58"/>
      <c r="AX47" s="58"/>
      <c r="AY47" s="58"/>
      <c r="AZ47" s="58"/>
      <c r="BA47" s="58"/>
      <c r="BB47" s="58"/>
      <c r="BC47" s="58"/>
      <c r="BD47" s="58"/>
      <c r="BE47" s="58"/>
      <c r="BF47" s="58"/>
      <c r="BG47" s="58"/>
      <c r="BH47" s="58"/>
      <c r="BI47" s="58"/>
      <c r="BJ47" s="58"/>
      <c r="BK47" s="58"/>
      <c r="BL47" s="58"/>
      <c r="BM47" s="58"/>
      <c r="BN47" s="58"/>
    </row>
    <row r="48" spans="1:66" s="66" customFormat="1" hidden="1">
      <c r="A48" s="128"/>
      <c r="B48" s="128" t="s">
        <v>1195</v>
      </c>
      <c r="C48" s="128"/>
      <c r="D48" s="255" t="s">
        <v>6</v>
      </c>
      <c r="E48" s="137">
        <f t="shared" si="10"/>
        <v>0</v>
      </c>
      <c r="F48" s="137"/>
      <c r="G48" s="137"/>
      <c r="H48" s="137"/>
      <c r="I48" s="137"/>
      <c r="J48" s="137">
        <f t="shared" si="12"/>
        <v>0</v>
      </c>
      <c r="K48" s="137"/>
      <c r="L48" s="137"/>
      <c r="M48" s="137"/>
      <c r="N48" s="137"/>
      <c r="O48" s="137"/>
      <c r="P48" s="137">
        <f t="shared" si="11"/>
        <v>0</v>
      </c>
      <c r="Q48" s="691">
        <f t="shared" si="5"/>
        <v>0</v>
      </c>
      <c r="R48" s="55"/>
      <c r="S48" s="350"/>
      <c r="T48" s="56"/>
      <c r="U48" s="56"/>
      <c r="V48" s="56"/>
      <c r="W48" s="55"/>
      <c r="X48" s="57"/>
      <c r="Y48" s="57"/>
      <c r="Z48" s="57"/>
      <c r="AA48" s="57"/>
      <c r="AB48" s="57"/>
      <c r="AC48" s="57"/>
      <c r="AD48" s="57"/>
      <c r="AE48" s="57"/>
      <c r="AF48" s="57"/>
      <c r="AG48" s="57"/>
      <c r="AH48" s="57"/>
      <c r="AI48" s="57"/>
      <c r="AJ48" s="57"/>
      <c r="AK48" s="57"/>
      <c r="AL48" s="57"/>
      <c r="AM48" s="57"/>
      <c r="AN48" s="57"/>
      <c r="AO48" s="57"/>
      <c r="AP48" s="57"/>
      <c r="AQ48" s="57"/>
      <c r="AR48" s="57"/>
      <c r="AS48" s="58"/>
      <c r="AT48" s="58"/>
      <c r="AU48" s="58"/>
      <c r="AV48" s="58"/>
      <c r="AW48" s="58"/>
      <c r="AX48" s="58"/>
      <c r="AY48" s="58"/>
      <c r="AZ48" s="58"/>
      <c r="BA48" s="58"/>
      <c r="BB48" s="58"/>
      <c r="BC48" s="58"/>
      <c r="BD48" s="58"/>
      <c r="BE48" s="58"/>
      <c r="BF48" s="58"/>
      <c r="BG48" s="58"/>
      <c r="BH48" s="58"/>
      <c r="BI48" s="58"/>
      <c r="BJ48" s="58"/>
      <c r="BK48" s="58"/>
      <c r="BL48" s="58"/>
      <c r="BM48" s="58"/>
      <c r="BN48" s="58"/>
    </row>
    <row r="49" spans="1:66" s="66" customFormat="1" ht="23" hidden="1">
      <c r="A49" s="128"/>
      <c r="B49" s="128" t="s">
        <v>1279</v>
      </c>
      <c r="C49" s="128"/>
      <c r="D49" s="255" t="s">
        <v>1374</v>
      </c>
      <c r="E49" s="137">
        <f t="shared" si="10"/>
        <v>0</v>
      </c>
      <c r="F49" s="137"/>
      <c r="G49" s="137"/>
      <c r="H49" s="137"/>
      <c r="I49" s="137"/>
      <c r="J49" s="137">
        <f t="shared" si="12"/>
        <v>0</v>
      </c>
      <c r="K49" s="137"/>
      <c r="L49" s="137"/>
      <c r="M49" s="137"/>
      <c r="N49" s="137"/>
      <c r="O49" s="137"/>
      <c r="P49" s="137">
        <f t="shared" si="11"/>
        <v>0</v>
      </c>
      <c r="Q49" s="691">
        <f t="shared" si="5"/>
        <v>0</v>
      </c>
      <c r="R49" s="55"/>
      <c r="S49" s="350"/>
      <c r="T49" s="56"/>
      <c r="U49" s="56"/>
      <c r="V49" s="56"/>
      <c r="W49" s="55"/>
      <c r="X49" s="57"/>
      <c r="Y49" s="57"/>
      <c r="Z49" s="57"/>
      <c r="AA49" s="57"/>
      <c r="AB49" s="57"/>
      <c r="AC49" s="57"/>
      <c r="AD49" s="57"/>
      <c r="AE49" s="57"/>
      <c r="AF49" s="57"/>
      <c r="AG49" s="57"/>
      <c r="AH49" s="57"/>
      <c r="AI49" s="57"/>
      <c r="AJ49" s="57"/>
      <c r="AK49" s="57"/>
      <c r="AL49" s="57"/>
      <c r="AM49" s="57"/>
      <c r="AN49" s="57"/>
      <c r="AO49" s="57"/>
      <c r="AP49" s="57"/>
      <c r="AQ49" s="57"/>
      <c r="AR49" s="57"/>
      <c r="AS49" s="58"/>
      <c r="AT49" s="58"/>
      <c r="AU49" s="58"/>
      <c r="AV49" s="58"/>
      <c r="AW49" s="58"/>
      <c r="AX49" s="58"/>
      <c r="AY49" s="58"/>
      <c r="AZ49" s="58"/>
      <c r="BA49" s="58"/>
      <c r="BB49" s="58"/>
      <c r="BC49" s="58"/>
      <c r="BD49" s="58"/>
      <c r="BE49" s="58"/>
      <c r="BF49" s="58"/>
      <c r="BG49" s="58"/>
      <c r="BH49" s="58"/>
      <c r="BI49" s="58"/>
      <c r="BJ49" s="58"/>
      <c r="BK49" s="58"/>
      <c r="BL49" s="58"/>
      <c r="BM49" s="58"/>
      <c r="BN49" s="58"/>
    </row>
    <row r="50" spans="1:66" s="66" customFormat="1" ht="40.15" customHeight="1">
      <c r="A50" s="226" t="s">
        <v>453</v>
      </c>
      <c r="B50" s="238" t="s">
        <v>562</v>
      </c>
      <c r="C50" s="103" t="s">
        <v>1351</v>
      </c>
      <c r="D50" s="103" t="s">
        <v>1352</v>
      </c>
      <c r="E50" s="201">
        <f t="shared" si="10"/>
        <v>-1000000</v>
      </c>
      <c r="F50" s="201">
        <v>-1000000</v>
      </c>
      <c r="G50" s="201"/>
      <c r="H50" s="201"/>
      <c r="I50" s="201"/>
      <c r="J50" s="201">
        <f>+L50+O50</f>
        <v>0</v>
      </c>
      <c r="K50" s="201"/>
      <c r="L50" s="201"/>
      <c r="M50" s="201"/>
      <c r="N50" s="201"/>
      <c r="O50" s="201"/>
      <c r="P50" s="201">
        <f>+E50+J50</f>
        <v>-1000000</v>
      </c>
      <c r="Q50" s="714">
        <f t="shared" si="5"/>
        <v>-1000000</v>
      </c>
      <c r="R50" s="352"/>
      <c r="S50" s="353"/>
      <c r="T50" s="56"/>
      <c r="U50" s="56"/>
      <c r="V50" s="56"/>
      <c r="W50" s="55"/>
      <c r="X50" s="57"/>
      <c r="Y50" s="57"/>
      <c r="Z50" s="57"/>
      <c r="AA50" s="57"/>
      <c r="AB50" s="57"/>
      <c r="AC50" s="57"/>
      <c r="AD50" s="57"/>
      <c r="AE50" s="57"/>
      <c r="AF50" s="57"/>
      <c r="AG50" s="57"/>
      <c r="AH50" s="57"/>
      <c r="AI50" s="57"/>
      <c r="AJ50" s="57"/>
      <c r="AK50" s="57"/>
      <c r="AL50" s="57"/>
      <c r="AM50" s="57"/>
      <c r="AN50" s="57"/>
      <c r="AO50" s="57"/>
      <c r="AP50" s="57"/>
      <c r="AQ50" s="57"/>
      <c r="AR50" s="57"/>
      <c r="AS50" s="58"/>
      <c r="AT50" s="58"/>
      <c r="AU50" s="58"/>
      <c r="AV50" s="58"/>
      <c r="AW50" s="58"/>
      <c r="AX50" s="58"/>
      <c r="AY50" s="58"/>
      <c r="AZ50" s="58"/>
      <c r="BA50" s="58"/>
      <c r="BB50" s="58"/>
      <c r="BC50" s="58"/>
      <c r="BD50" s="58"/>
      <c r="BE50" s="58"/>
      <c r="BF50" s="58"/>
      <c r="BG50" s="58"/>
      <c r="BH50" s="58"/>
      <c r="BI50" s="58"/>
      <c r="BJ50" s="58"/>
      <c r="BK50" s="58"/>
      <c r="BL50" s="58"/>
      <c r="BM50" s="58"/>
      <c r="BN50" s="58"/>
    </row>
    <row r="51" spans="1:66" s="66" customFormat="1" ht="52.9" hidden="1" customHeight="1">
      <c r="A51" s="123" t="s">
        <v>110</v>
      </c>
      <c r="B51" s="133" t="s">
        <v>644</v>
      </c>
      <c r="C51" s="133" t="s">
        <v>1089</v>
      </c>
      <c r="D51" s="254" t="s">
        <v>1360</v>
      </c>
      <c r="E51" s="108">
        <f t="shared" si="10"/>
        <v>0</v>
      </c>
      <c r="F51" s="108">
        <f>500000-500000</f>
        <v>0</v>
      </c>
      <c r="G51" s="108"/>
      <c r="H51" s="108"/>
      <c r="I51" s="108"/>
      <c r="J51" s="108">
        <f t="shared" si="12"/>
        <v>0</v>
      </c>
      <c r="K51" s="108"/>
      <c r="L51" s="108"/>
      <c r="M51" s="108"/>
      <c r="N51" s="108"/>
      <c r="O51" s="108"/>
      <c r="P51" s="108">
        <f t="shared" si="11"/>
        <v>0</v>
      </c>
      <c r="Q51" s="691">
        <f t="shared" si="5"/>
        <v>0</v>
      </c>
      <c r="R51" s="55"/>
      <c r="S51" s="350"/>
      <c r="T51" s="56"/>
      <c r="U51" s="56"/>
      <c r="V51" s="56"/>
      <c r="W51" s="55"/>
      <c r="X51" s="57"/>
      <c r="Y51" s="57"/>
      <c r="Z51" s="57"/>
      <c r="AA51" s="57"/>
      <c r="AB51" s="57"/>
      <c r="AC51" s="57"/>
      <c r="AD51" s="57"/>
      <c r="AE51" s="57"/>
      <c r="AF51" s="57"/>
      <c r="AG51" s="57"/>
      <c r="AH51" s="57"/>
      <c r="AI51" s="57"/>
      <c r="AJ51" s="57"/>
      <c r="AK51" s="57"/>
      <c r="AL51" s="57"/>
      <c r="AM51" s="57"/>
      <c r="AN51" s="57"/>
      <c r="AO51" s="57"/>
      <c r="AP51" s="57"/>
      <c r="AQ51" s="57"/>
      <c r="AR51" s="57"/>
      <c r="AS51" s="58"/>
      <c r="AT51" s="58"/>
      <c r="AU51" s="58"/>
      <c r="AV51" s="58"/>
      <c r="AW51" s="58"/>
      <c r="AX51" s="58"/>
      <c r="AY51" s="58"/>
      <c r="AZ51" s="58"/>
      <c r="BA51" s="58"/>
      <c r="BB51" s="58"/>
      <c r="BC51" s="58"/>
      <c r="BD51" s="58"/>
      <c r="BE51" s="58"/>
      <c r="BF51" s="58"/>
      <c r="BG51" s="58"/>
      <c r="BH51" s="58"/>
      <c r="BI51" s="58"/>
      <c r="BJ51" s="58"/>
      <c r="BK51" s="58"/>
      <c r="BL51" s="58"/>
      <c r="BM51" s="58"/>
      <c r="BN51" s="58"/>
    </row>
    <row r="52" spans="1:66" s="66" customFormat="1" ht="67.5" hidden="1">
      <c r="A52" s="128"/>
      <c r="B52" s="125" t="s">
        <v>73</v>
      </c>
      <c r="C52" s="125"/>
      <c r="D52" s="256" t="s">
        <v>1443</v>
      </c>
      <c r="E52" s="115">
        <f t="shared" si="10"/>
        <v>0</v>
      </c>
      <c r="F52" s="115"/>
      <c r="G52" s="115"/>
      <c r="H52" s="115"/>
      <c r="I52" s="115"/>
      <c r="J52" s="115">
        <f t="shared" si="12"/>
        <v>0</v>
      </c>
      <c r="K52" s="115"/>
      <c r="L52" s="115"/>
      <c r="M52" s="115"/>
      <c r="N52" s="115"/>
      <c r="O52" s="115"/>
      <c r="P52" s="115">
        <f t="shared" si="11"/>
        <v>0</v>
      </c>
      <c r="Q52" s="691">
        <f t="shared" si="5"/>
        <v>0</v>
      </c>
      <c r="R52" s="55"/>
      <c r="S52" s="350"/>
      <c r="T52" s="56"/>
      <c r="U52" s="56"/>
      <c r="V52" s="56"/>
      <c r="W52" s="55"/>
      <c r="X52" s="57"/>
      <c r="Y52" s="57"/>
      <c r="Z52" s="57"/>
      <c r="AA52" s="57"/>
      <c r="AB52" s="57"/>
      <c r="AC52" s="57"/>
      <c r="AD52" s="57"/>
      <c r="AE52" s="57"/>
      <c r="AF52" s="57"/>
      <c r="AG52" s="57"/>
      <c r="AH52" s="57"/>
      <c r="AI52" s="57"/>
      <c r="AJ52" s="57"/>
      <c r="AK52" s="57"/>
      <c r="AL52" s="57"/>
      <c r="AM52" s="57"/>
      <c r="AN52" s="57"/>
      <c r="AO52" s="57"/>
      <c r="AP52" s="57"/>
      <c r="AQ52" s="57"/>
      <c r="AR52" s="57"/>
      <c r="AS52" s="58"/>
      <c r="AT52" s="58"/>
      <c r="AU52" s="58"/>
      <c r="AV52" s="58"/>
      <c r="AW52" s="58"/>
      <c r="AX52" s="58"/>
      <c r="AY52" s="58"/>
      <c r="AZ52" s="58"/>
      <c r="BA52" s="58"/>
      <c r="BB52" s="58"/>
      <c r="BC52" s="58"/>
      <c r="BD52" s="58"/>
      <c r="BE52" s="58"/>
      <c r="BF52" s="58"/>
      <c r="BG52" s="58"/>
      <c r="BH52" s="58"/>
      <c r="BI52" s="58"/>
      <c r="BJ52" s="58"/>
      <c r="BK52" s="58"/>
      <c r="BL52" s="58"/>
      <c r="BM52" s="58"/>
      <c r="BN52" s="58"/>
    </row>
    <row r="53" spans="1:66" s="66" customFormat="1" ht="29.5" hidden="1" customHeight="1">
      <c r="A53" s="123" t="s">
        <v>897</v>
      </c>
      <c r="B53" s="127" t="s">
        <v>757</v>
      </c>
      <c r="C53" s="127" t="s">
        <v>756</v>
      </c>
      <c r="D53" s="302" t="s">
        <v>157</v>
      </c>
      <c r="E53" s="108">
        <f t="shared" si="10"/>
        <v>0</v>
      </c>
      <c r="F53" s="108"/>
      <c r="G53" s="108"/>
      <c r="H53" s="108"/>
      <c r="I53" s="108"/>
      <c r="J53" s="108">
        <f t="shared" si="12"/>
        <v>0</v>
      </c>
      <c r="K53" s="108"/>
      <c r="L53" s="108"/>
      <c r="M53" s="108"/>
      <c r="N53" s="108"/>
      <c r="O53" s="108"/>
      <c r="P53" s="108">
        <f t="shared" si="11"/>
        <v>0</v>
      </c>
      <c r="Q53" s="691">
        <f t="shared" si="5"/>
        <v>0</v>
      </c>
      <c r="R53" s="55"/>
      <c r="S53" s="350"/>
      <c r="T53" s="56"/>
      <c r="U53" s="56"/>
      <c r="V53" s="56"/>
      <c r="W53" s="55"/>
      <c r="X53" s="57"/>
      <c r="Y53" s="57"/>
      <c r="Z53" s="57"/>
      <c r="AA53" s="57"/>
      <c r="AB53" s="57"/>
      <c r="AC53" s="57"/>
      <c r="AD53" s="57"/>
      <c r="AE53" s="57"/>
      <c r="AF53" s="57"/>
      <c r="AG53" s="57"/>
      <c r="AH53" s="57"/>
      <c r="AI53" s="57"/>
      <c r="AJ53" s="57"/>
      <c r="AK53" s="57"/>
      <c r="AL53" s="57"/>
      <c r="AM53" s="57"/>
      <c r="AN53" s="57"/>
      <c r="AO53" s="57"/>
      <c r="AP53" s="57"/>
      <c r="AQ53" s="57"/>
      <c r="AR53" s="57"/>
      <c r="AS53" s="58"/>
      <c r="AT53" s="58"/>
      <c r="AU53" s="58"/>
      <c r="AV53" s="58"/>
      <c r="AW53" s="58"/>
      <c r="AX53" s="58"/>
      <c r="AY53" s="58"/>
      <c r="AZ53" s="58"/>
      <c r="BA53" s="58"/>
      <c r="BB53" s="58"/>
      <c r="BC53" s="58"/>
      <c r="BD53" s="58"/>
      <c r="BE53" s="58"/>
      <c r="BF53" s="58"/>
      <c r="BG53" s="58"/>
      <c r="BH53" s="58"/>
      <c r="BI53" s="58"/>
      <c r="BJ53" s="58"/>
      <c r="BK53" s="58"/>
      <c r="BL53" s="58"/>
      <c r="BM53" s="58"/>
      <c r="BN53" s="58"/>
    </row>
    <row r="54" spans="1:66" s="66" customFormat="1" ht="41.5" hidden="1" customHeight="1">
      <c r="A54" s="123" t="s">
        <v>899</v>
      </c>
      <c r="B54" s="127" t="s">
        <v>1643</v>
      </c>
      <c r="C54" s="127" t="s">
        <v>1467</v>
      </c>
      <c r="D54" s="302" t="s">
        <v>1176</v>
      </c>
      <c r="E54" s="108">
        <f>+F54+I54</f>
        <v>0</v>
      </c>
      <c r="F54" s="108"/>
      <c r="G54" s="108"/>
      <c r="H54" s="108"/>
      <c r="I54" s="108"/>
      <c r="J54" s="108">
        <f>+L54+O54</f>
        <v>0</v>
      </c>
      <c r="K54" s="108"/>
      <c r="L54" s="108"/>
      <c r="M54" s="108"/>
      <c r="N54" s="108"/>
      <c r="O54" s="108"/>
      <c r="P54" s="108">
        <f>+E54+J54</f>
        <v>0</v>
      </c>
      <c r="Q54" s="691">
        <f t="shared" si="5"/>
        <v>0</v>
      </c>
      <c r="R54" s="55"/>
      <c r="S54" s="350"/>
      <c r="T54" s="56"/>
      <c r="U54" s="56"/>
      <c r="V54" s="56"/>
      <c r="W54" s="55"/>
      <c r="X54" s="57"/>
      <c r="Y54" s="57"/>
      <c r="Z54" s="57"/>
      <c r="AA54" s="57"/>
      <c r="AB54" s="57"/>
      <c r="AC54" s="57"/>
      <c r="AD54" s="57"/>
      <c r="AE54" s="57"/>
      <c r="AF54" s="57"/>
      <c r="AG54" s="57"/>
      <c r="AH54" s="57"/>
      <c r="AI54" s="57"/>
      <c r="AJ54" s="57"/>
      <c r="AK54" s="57"/>
      <c r="AL54" s="57"/>
      <c r="AM54" s="57"/>
      <c r="AN54" s="57"/>
      <c r="AO54" s="57"/>
      <c r="AP54" s="57"/>
      <c r="AQ54" s="57"/>
      <c r="AR54" s="57"/>
      <c r="AS54" s="58"/>
      <c r="AT54" s="58"/>
      <c r="AU54" s="58"/>
      <c r="AV54" s="58"/>
      <c r="AW54" s="58"/>
      <c r="AX54" s="58"/>
      <c r="AY54" s="58"/>
      <c r="AZ54" s="58"/>
      <c r="BA54" s="58"/>
      <c r="BB54" s="58"/>
      <c r="BC54" s="58"/>
      <c r="BD54" s="58"/>
      <c r="BE54" s="58"/>
      <c r="BF54" s="58"/>
      <c r="BG54" s="58"/>
      <c r="BH54" s="58"/>
      <c r="BI54" s="58"/>
      <c r="BJ54" s="58"/>
      <c r="BK54" s="58"/>
      <c r="BL54" s="58"/>
      <c r="BM54" s="58"/>
      <c r="BN54" s="58"/>
    </row>
    <row r="55" spans="1:66" s="66" customFormat="1" ht="78" hidden="1" customHeight="1">
      <c r="A55" s="127" t="s">
        <v>898</v>
      </c>
      <c r="B55" s="127" t="s">
        <v>758</v>
      </c>
      <c r="C55" s="127" t="s">
        <v>1363</v>
      </c>
      <c r="D55" s="187" t="s">
        <v>853</v>
      </c>
      <c r="E55" s="108">
        <f t="shared" si="10"/>
        <v>0</v>
      </c>
      <c r="F55" s="108"/>
      <c r="G55" s="108"/>
      <c r="H55" s="108"/>
      <c r="I55" s="108"/>
      <c r="J55" s="108">
        <f t="shared" si="12"/>
        <v>0</v>
      </c>
      <c r="K55" s="108"/>
      <c r="L55" s="108"/>
      <c r="M55" s="108"/>
      <c r="N55" s="108"/>
      <c r="O55" s="108"/>
      <c r="P55" s="108">
        <f t="shared" si="11"/>
        <v>0</v>
      </c>
      <c r="Q55" s="714">
        <f t="shared" si="5"/>
        <v>0</v>
      </c>
      <c r="R55" s="55"/>
      <c r="S55" s="350"/>
      <c r="T55" s="56"/>
      <c r="U55" s="56"/>
      <c r="V55" s="56"/>
      <c r="W55" s="55"/>
      <c r="X55" s="57"/>
      <c r="Y55" s="57"/>
      <c r="Z55" s="57"/>
      <c r="AA55" s="57"/>
      <c r="AB55" s="57"/>
      <c r="AC55" s="57"/>
      <c r="AD55" s="57"/>
      <c r="AE55" s="57"/>
      <c r="AF55" s="57"/>
      <c r="AG55" s="57"/>
      <c r="AH55" s="57"/>
      <c r="AI55" s="57"/>
      <c r="AJ55" s="57"/>
      <c r="AK55" s="57"/>
      <c r="AL55" s="57"/>
      <c r="AM55" s="57"/>
      <c r="AN55" s="57"/>
      <c r="AO55" s="57"/>
      <c r="AP55" s="57"/>
      <c r="AQ55" s="57"/>
      <c r="AR55" s="57"/>
      <c r="AS55" s="58"/>
      <c r="AT55" s="58"/>
      <c r="AU55" s="58"/>
      <c r="AV55" s="58"/>
      <c r="AW55" s="58"/>
      <c r="AX55" s="58"/>
      <c r="AY55" s="58"/>
      <c r="AZ55" s="58"/>
      <c r="BA55" s="58"/>
      <c r="BB55" s="58"/>
      <c r="BC55" s="58"/>
      <c r="BD55" s="58"/>
      <c r="BE55" s="58"/>
      <c r="BF55" s="58"/>
      <c r="BG55" s="58"/>
      <c r="BH55" s="58"/>
      <c r="BI55" s="58"/>
      <c r="BJ55" s="58"/>
      <c r="BK55" s="58"/>
      <c r="BL55" s="58"/>
      <c r="BM55" s="58"/>
      <c r="BN55" s="58"/>
    </row>
    <row r="56" spans="1:66" s="66" customFormat="1" hidden="1">
      <c r="A56" s="128"/>
      <c r="B56" s="303"/>
      <c r="C56" s="303"/>
      <c r="D56" s="187" t="s">
        <v>469</v>
      </c>
      <c r="E56" s="108">
        <f t="shared" si="10"/>
        <v>0</v>
      </c>
      <c r="F56" s="108"/>
      <c r="G56" s="108"/>
      <c r="H56" s="108"/>
      <c r="I56" s="108"/>
      <c r="J56" s="108"/>
      <c r="K56" s="108"/>
      <c r="L56" s="108"/>
      <c r="M56" s="108"/>
      <c r="N56" s="108"/>
      <c r="O56" s="108"/>
      <c r="P56" s="108"/>
      <c r="Q56" s="691">
        <f t="shared" si="5"/>
        <v>0</v>
      </c>
      <c r="R56" s="55"/>
      <c r="S56" s="350"/>
      <c r="T56" s="56"/>
      <c r="U56" s="56"/>
      <c r="V56" s="56"/>
      <c r="W56" s="55"/>
      <c r="X56" s="57"/>
      <c r="Y56" s="57"/>
      <c r="Z56" s="57"/>
      <c r="AA56" s="57"/>
      <c r="AB56" s="57"/>
      <c r="AC56" s="57"/>
      <c r="AD56" s="57"/>
      <c r="AE56" s="57"/>
      <c r="AF56" s="57"/>
      <c r="AG56" s="57"/>
      <c r="AH56" s="57"/>
      <c r="AI56" s="57"/>
      <c r="AJ56" s="57"/>
      <c r="AK56" s="57"/>
      <c r="AL56" s="57"/>
      <c r="AM56" s="57"/>
      <c r="AN56" s="57"/>
      <c r="AO56" s="57"/>
      <c r="AP56" s="57"/>
      <c r="AQ56" s="57"/>
      <c r="AR56" s="57"/>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66" customFormat="1" ht="70" hidden="1">
      <c r="A57" s="128"/>
      <c r="B57" s="303"/>
      <c r="C57" s="303"/>
      <c r="D57" s="304" t="s">
        <v>0</v>
      </c>
      <c r="E57" s="105">
        <f t="shared" si="10"/>
        <v>0</v>
      </c>
      <c r="F57" s="105"/>
      <c r="G57" s="105"/>
      <c r="H57" s="105"/>
      <c r="I57" s="105"/>
      <c r="J57" s="105">
        <f>+L57+O57</f>
        <v>0</v>
      </c>
      <c r="K57" s="105"/>
      <c r="L57" s="105"/>
      <c r="M57" s="105"/>
      <c r="N57" s="105"/>
      <c r="O57" s="105"/>
      <c r="P57" s="105">
        <f>+E57+J57</f>
        <v>0</v>
      </c>
      <c r="Q57" s="691">
        <f t="shared" si="5"/>
        <v>0</v>
      </c>
      <c r="R57" s="55"/>
      <c r="S57" s="350"/>
      <c r="T57" s="56"/>
      <c r="U57" s="56"/>
      <c r="V57" s="56"/>
      <c r="W57" s="55"/>
      <c r="X57" s="57"/>
      <c r="Y57" s="57"/>
      <c r="Z57" s="57"/>
      <c r="AA57" s="57"/>
      <c r="AB57" s="57"/>
      <c r="AC57" s="57"/>
      <c r="AD57" s="57"/>
      <c r="AE57" s="57"/>
      <c r="AF57" s="57"/>
      <c r="AG57" s="57"/>
      <c r="AH57" s="57"/>
      <c r="AI57" s="57"/>
      <c r="AJ57" s="57"/>
      <c r="AK57" s="57"/>
      <c r="AL57" s="57"/>
      <c r="AM57" s="57"/>
      <c r="AN57" s="57"/>
      <c r="AO57" s="57"/>
      <c r="AP57" s="57"/>
      <c r="AQ57" s="57"/>
      <c r="AR57" s="57"/>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66" customFormat="1" ht="168" hidden="1">
      <c r="A58" s="128"/>
      <c r="B58" s="303"/>
      <c r="C58" s="303"/>
      <c r="D58" s="304" t="s">
        <v>197</v>
      </c>
      <c r="E58" s="105">
        <f t="shared" si="10"/>
        <v>0</v>
      </c>
      <c r="F58" s="105"/>
      <c r="G58" s="105"/>
      <c r="H58" s="105"/>
      <c r="I58" s="105"/>
      <c r="J58" s="105">
        <f>+L58+O58</f>
        <v>0</v>
      </c>
      <c r="K58" s="105"/>
      <c r="L58" s="105"/>
      <c r="M58" s="105"/>
      <c r="N58" s="105"/>
      <c r="O58" s="105"/>
      <c r="P58" s="105">
        <f>+E58+J58</f>
        <v>0</v>
      </c>
      <c r="Q58" s="691">
        <f t="shared" si="5"/>
        <v>0</v>
      </c>
      <c r="R58" s="55"/>
      <c r="S58" s="350"/>
      <c r="T58" s="56"/>
      <c r="U58" s="56"/>
      <c r="V58" s="56"/>
      <c r="W58" s="55"/>
      <c r="X58" s="57"/>
      <c r="Y58" s="57"/>
      <c r="Z58" s="57"/>
      <c r="AA58" s="57"/>
      <c r="AB58" s="57"/>
      <c r="AC58" s="57"/>
      <c r="AD58" s="57"/>
      <c r="AE58" s="57"/>
      <c r="AF58" s="57"/>
      <c r="AG58" s="57"/>
      <c r="AH58" s="57"/>
      <c r="AI58" s="57"/>
      <c r="AJ58" s="57"/>
      <c r="AK58" s="57"/>
      <c r="AL58" s="57"/>
      <c r="AM58" s="57"/>
      <c r="AN58" s="57"/>
      <c r="AO58" s="57"/>
      <c r="AP58" s="57"/>
      <c r="AQ58" s="57"/>
      <c r="AR58" s="57"/>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66" customFormat="1" ht="56" hidden="1">
      <c r="A59" s="128"/>
      <c r="B59" s="121"/>
      <c r="C59" s="121"/>
      <c r="D59" s="305" t="s">
        <v>1193</v>
      </c>
      <c r="E59" s="109">
        <f t="shared" si="10"/>
        <v>0</v>
      </c>
      <c r="F59" s="109"/>
      <c r="G59" s="109"/>
      <c r="H59" s="109"/>
      <c r="I59" s="109"/>
      <c r="J59" s="109">
        <f>+L59+O59</f>
        <v>0</v>
      </c>
      <c r="K59" s="109"/>
      <c r="L59" s="109"/>
      <c r="M59" s="109"/>
      <c r="N59" s="109"/>
      <c r="O59" s="109"/>
      <c r="P59" s="109">
        <f>+E59+J59</f>
        <v>0</v>
      </c>
      <c r="Q59" s="691">
        <f t="shared" si="5"/>
        <v>0</v>
      </c>
      <c r="R59" s="55"/>
      <c r="S59" s="350"/>
      <c r="T59" s="56"/>
      <c r="U59" s="56"/>
      <c r="V59" s="56"/>
      <c r="W59" s="55"/>
      <c r="X59" s="57"/>
      <c r="Y59" s="57"/>
      <c r="Z59" s="57"/>
      <c r="AA59" s="57"/>
      <c r="AB59" s="57"/>
      <c r="AC59" s="57"/>
      <c r="AD59" s="57"/>
      <c r="AE59" s="57"/>
      <c r="AF59" s="57"/>
      <c r="AG59" s="57"/>
      <c r="AH59" s="57"/>
      <c r="AI59" s="57"/>
      <c r="AJ59" s="57"/>
      <c r="AK59" s="57"/>
      <c r="AL59" s="57"/>
      <c r="AM59" s="57"/>
      <c r="AN59" s="57"/>
      <c r="AO59" s="57"/>
      <c r="AP59" s="57"/>
      <c r="AQ59" s="57"/>
      <c r="AR59" s="57"/>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66" customFormat="1" hidden="1">
      <c r="A60" s="128"/>
      <c r="B60" s="128" t="s">
        <v>723</v>
      </c>
      <c r="C60" s="128"/>
      <c r="D60" s="255" t="s">
        <v>716</v>
      </c>
      <c r="E60" s="137">
        <f t="shared" si="10"/>
        <v>0</v>
      </c>
      <c r="F60" s="137"/>
      <c r="G60" s="137"/>
      <c r="H60" s="137"/>
      <c r="I60" s="137"/>
      <c r="J60" s="137">
        <f>+L60+O60</f>
        <v>0</v>
      </c>
      <c r="K60" s="137"/>
      <c r="L60" s="137"/>
      <c r="M60" s="137"/>
      <c r="N60" s="137"/>
      <c r="O60" s="137"/>
      <c r="P60" s="137">
        <f>+E60+J60</f>
        <v>0</v>
      </c>
      <c r="Q60" s="691">
        <f t="shared" si="5"/>
        <v>0</v>
      </c>
      <c r="R60" s="55"/>
      <c r="S60" s="350"/>
      <c r="T60" s="56"/>
      <c r="U60" s="56"/>
      <c r="V60" s="56"/>
      <c r="W60" s="55"/>
      <c r="X60" s="57"/>
      <c r="Y60" s="57"/>
      <c r="Z60" s="57"/>
      <c r="AA60" s="57"/>
      <c r="AB60" s="57"/>
      <c r="AC60" s="57"/>
      <c r="AD60" s="57"/>
      <c r="AE60" s="57"/>
      <c r="AF60" s="57"/>
      <c r="AG60" s="57"/>
      <c r="AH60" s="57"/>
      <c r="AI60" s="57"/>
      <c r="AJ60" s="57"/>
      <c r="AK60" s="57"/>
      <c r="AL60" s="57"/>
      <c r="AM60" s="57"/>
      <c r="AN60" s="57"/>
      <c r="AO60" s="57"/>
      <c r="AP60" s="57"/>
      <c r="AQ60" s="57"/>
      <c r="AR60" s="57"/>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66" customFormat="1" hidden="1">
      <c r="A61" s="128"/>
      <c r="B61" s="128"/>
      <c r="C61" s="128"/>
      <c r="D61" s="254" t="s">
        <v>1444</v>
      </c>
      <c r="E61" s="108">
        <f t="shared" si="10"/>
        <v>0</v>
      </c>
      <c r="F61" s="108"/>
      <c r="G61" s="108"/>
      <c r="H61" s="108"/>
      <c r="I61" s="108"/>
      <c r="J61" s="108"/>
      <c r="K61" s="108"/>
      <c r="L61" s="108"/>
      <c r="M61" s="108"/>
      <c r="N61" s="108"/>
      <c r="O61" s="108"/>
      <c r="P61" s="108"/>
      <c r="Q61" s="691">
        <f t="shared" si="5"/>
        <v>0</v>
      </c>
      <c r="R61" s="55"/>
      <c r="S61" s="350"/>
      <c r="T61" s="56"/>
      <c r="U61" s="56"/>
      <c r="V61" s="56"/>
      <c r="W61" s="55"/>
      <c r="X61" s="57"/>
      <c r="Y61" s="57"/>
      <c r="Z61" s="57"/>
      <c r="AA61" s="57"/>
      <c r="AB61" s="57"/>
      <c r="AC61" s="57"/>
      <c r="AD61" s="57"/>
      <c r="AE61" s="57"/>
      <c r="AF61" s="57"/>
      <c r="AG61" s="57"/>
      <c r="AH61" s="57"/>
      <c r="AI61" s="57"/>
      <c r="AJ61" s="57"/>
      <c r="AK61" s="57"/>
      <c r="AL61" s="57"/>
      <c r="AM61" s="57"/>
      <c r="AN61" s="57"/>
      <c r="AO61" s="57"/>
      <c r="AP61" s="57"/>
      <c r="AQ61" s="57"/>
      <c r="AR61" s="57"/>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66" customFormat="1" ht="70" hidden="1">
      <c r="A62" s="128"/>
      <c r="B62" s="128"/>
      <c r="C62" s="128"/>
      <c r="D62" s="304" t="s">
        <v>0</v>
      </c>
      <c r="E62" s="108">
        <f t="shared" si="10"/>
        <v>0</v>
      </c>
      <c r="F62" s="108"/>
      <c r="G62" s="108"/>
      <c r="H62" s="108"/>
      <c r="I62" s="108"/>
      <c r="J62" s="108"/>
      <c r="K62" s="108"/>
      <c r="L62" s="108"/>
      <c r="M62" s="108"/>
      <c r="N62" s="108"/>
      <c r="O62" s="108"/>
      <c r="P62" s="110">
        <f t="shared" ref="P62:P69" si="13">+E62+J62</f>
        <v>0</v>
      </c>
      <c r="Q62" s="691">
        <f t="shared" si="5"/>
        <v>0</v>
      </c>
      <c r="R62" s="55"/>
      <c r="S62" s="350"/>
      <c r="T62" s="56"/>
      <c r="U62" s="56"/>
      <c r="V62" s="56"/>
      <c r="W62" s="55"/>
      <c r="X62" s="57"/>
      <c r="Y62" s="57"/>
      <c r="Z62" s="57"/>
      <c r="AA62" s="57"/>
      <c r="AB62" s="57"/>
      <c r="AC62" s="57"/>
      <c r="AD62" s="57"/>
      <c r="AE62" s="57"/>
      <c r="AF62" s="57"/>
      <c r="AG62" s="57"/>
      <c r="AH62" s="57"/>
      <c r="AI62" s="57"/>
      <c r="AJ62" s="57"/>
      <c r="AK62" s="57"/>
      <c r="AL62" s="57"/>
      <c r="AM62" s="57"/>
      <c r="AN62" s="57"/>
      <c r="AO62" s="57"/>
      <c r="AP62" s="57"/>
      <c r="AQ62" s="57"/>
      <c r="AR62" s="57"/>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66" customFormat="1" ht="70" hidden="1">
      <c r="A63" s="128"/>
      <c r="B63" s="128"/>
      <c r="C63" s="128"/>
      <c r="D63" s="304" t="s">
        <v>1178</v>
      </c>
      <c r="E63" s="108">
        <f t="shared" si="10"/>
        <v>0</v>
      </c>
      <c r="F63" s="108"/>
      <c r="G63" s="108"/>
      <c r="H63" s="108"/>
      <c r="I63" s="108"/>
      <c r="J63" s="108"/>
      <c r="K63" s="108"/>
      <c r="L63" s="108"/>
      <c r="M63" s="108"/>
      <c r="N63" s="108"/>
      <c r="O63" s="108"/>
      <c r="P63" s="110">
        <f t="shared" si="13"/>
        <v>0</v>
      </c>
      <c r="Q63" s="691">
        <f t="shared" si="5"/>
        <v>0</v>
      </c>
      <c r="R63" s="55"/>
      <c r="S63" s="353">
        <v>367367600</v>
      </c>
      <c r="T63" s="56"/>
      <c r="U63" s="56"/>
      <c r="V63" s="56"/>
      <c r="W63" s="55"/>
      <c r="X63" s="57"/>
      <c r="Y63" s="57"/>
      <c r="Z63" s="57"/>
      <c r="AA63" s="57"/>
      <c r="AB63" s="57"/>
      <c r="AC63" s="57"/>
      <c r="AD63" s="57"/>
      <c r="AE63" s="57"/>
      <c r="AF63" s="57"/>
      <c r="AG63" s="57"/>
      <c r="AH63" s="57"/>
      <c r="AI63" s="57"/>
      <c r="AJ63" s="57"/>
      <c r="AK63" s="57"/>
      <c r="AL63" s="57"/>
      <c r="AM63" s="57"/>
      <c r="AN63" s="57"/>
      <c r="AO63" s="57"/>
      <c r="AP63" s="57"/>
      <c r="AQ63" s="57"/>
      <c r="AR63" s="57"/>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66" customFormat="1" ht="56" hidden="1">
      <c r="A64" s="128"/>
      <c r="B64" s="128"/>
      <c r="C64" s="128"/>
      <c r="D64" s="254" t="s">
        <v>1371</v>
      </c>
      <c r="E64" s="108">
        <f t="shared" si="10"/>
        <v>0</v>
      </c>
      <c r="F64" s="108"/>
      <c r="G64" s="108"/>
      <c r="H64" s="108"/>
      <c r="I64" s="108"/>
      <c r="J64" s="108"/>
      <c r="K64" s="108"/>
      <c r="L64" s="108"/>
      <c r="M64" s="108"/>
      <c r="N64" s="108"/>
      <c r="O64" s="108"/>
      <c r="P64" s="110">
        <f t="shared" si="13"/>
        <v>0</v>
      </c>
      <c r="Q64" s="691">
        <f t="shared" si="5"/>
        <v>0</v>
      </c>
      <c r="R64" s="55"/>
      <c r="S64" s="351"/>
      <c r="T64" s="56"/>
      <c r="U64" s="56"/>
      <c r="V64" s="56"/>
      <c r="W64" s="55"/>
      <c r="X64" s="57"/>
      <c r="Y64" s="57"/>
      <c r="Z64" s="57"/>
      <c r="AA64" s="57"/>
      <c r="AB64" s="57"/>
      <c r="AC64" s="57"/>
      <c r="AD64" s="57"/>
      <c r="AE64" s="57"/>
      <c r="AF64" s="57"/>
      <c r="AG64" s="57"/>
      <c r="AH64" s="57"/>
      <c r="AI64" s="57"/>
      <c r="AJ64" s="57"/>
      <c r="AK64" s="57"/>
      <c r="AL64" s="57"/>
      <c r="AM64" s="57"/>
      <c r="AN64" s="57"/>
      <c r="AO64" s="57"/>
      <c r="AP64" s="57"/>
      <c r="AQ64" s="57"/>
      <c r="AR64" s="57"/>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66" customFormat="1" hidden="1">
      <c r="A65" s="128"/>
      <c r="B65" s="128"/>
      <c r="C65" s="128"/>
      <c r="D65" s="255" t="s">
        <v>1163</v>
      </c>
      <c r="E65" s="137">
        <f t="shared" si="10"/>
        <v>0</v>
      </c>
      <c r="F65" s="137"/>
      <c r="G65" s="137"/>
      <c r="H65" s="137"/>
      <c r="I65" s="137"/>
      <c r="J65" s="137"/>
      <c r="K65" s="137"/>
      <c r="L65" s="137"/>
      <c r="M65" s="137"/>
      <c r="N65" s="137"/>
      <c r="O65" s="137"/>
      <c r="P65" s="137">
        <f t="shared" si="13"/>
        <v>0</v>
      </c>
      <c r="Q65" s="691">
        <f t="shared" si="5"/>
        <v>0</v>
      </c>
      <c r="R65" s="55"/>
      <c r="S65" s="351"/>
      <c r="T65" s="56"/>
      <c r="U65" s="56"/>
      <c r="V65" s="56"/>
      <c r="W65" s="55"/>
      <c r="X65" s="57"/>
      <c r="Y65" s="57"/>
      <c r="Z65" s="57"/>
      <c r="AA65" s="57"/>
      <c r="AB65" s="57"/>
      <c r="AC65" s="57"/>
      <c r="AD65" s="57"/>
      <c r="AE65" s="57"/>
      <c r="AF65" s="57"/>
      <c r="AG65" s="57"/>
      <c r="AH65" s="57"/>
      <c r="AI65" s="57"/>
      <c r="AJ65" s="57"/>
      <c r="AK65" s="57"/>
      <c r="AL65" s="57"/>
      <c r="AM65" s="57"/>
      <c r="AN65" s="57"/>
      <c r="AO65" s="57"/>
      <c r="AP65" s="57"/>
      <c r="AQ65" s="57"/>
      <c r="AR65" s="57"/>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66" customFormat="1" hidden="1">
      <c r="A66" s="128"/>
      <c r="B66" s="128"/>
      <c r="C66" s="128"/>
      <c r="D66" s="255" t="s">
        <v>600</v>
      </c>
      <c r="E66" s="137">
        <f t="shared" si="10"/>
        <v>0</v>
      </c>
      <c r="F66" s="137"/>
      <c r="G66" s="137"/>
      <c r="H66" s="137"/>
      <c r="I66" s="137"/>
      <c r="J66" s="137"/>
      <c r="K66" s="137"/>
      <c r="L66" s="137"/>
      <c r="M66" s="137"/>
      <c r="N66" s="137"/>
      <c r="O66" s="137"/>
      <c r="P66" s="137">
        <f t="shared" si="13"/>
        <v>0</v>
      </c>
      <c r="Q66" s="691">
        <f t="shared" si="5"/>
        <v>0</v>
      </c>
      <c r="R66" s="55"/>
      <c r="S66" s="351"/>
      <c r="T66" s="56"/>
      <c r="U66" s="56"/>
      <c r="V66" s="56"/>
      <c r="W66" s="55"/>
      <c r="X66" s="57"/>
      <c r="Y66" s="57"/>
      <c r="Z66" s="57"/>
      <c r="AA66" s="57"/>
      <c r="AB66" s="57"/>
      <c r="AC66" s="57"/>
      <c r="AD66" s="57"/>
      <c r="AE66" s="57"/>
      <c r="AF66" s="57"/>
      <c r="AG66" s="57"/>
      <c r="AH66" s="57"/>
      <c r="AI66" s="57"/>
      <c r="AJ66" s="57"/>
      <c r="AK66" s="57"/>
      <c r="AL66" s="57"/>
      <c r="AM66" s="57"/>
      <c r="AN66" s="57"/>
      <c r="AO66" s="57"/>
      <c r="AP66" s="57"/>
      <c r="AQ66" s="57"/>
      <c r="AR66" s="57"/>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66" customFormat="1" ht="34.5" hidden="1">
      <c r="A67" s="128"/>
      <c r="B67" s="128"/>
      <c r="C67" s="128"/>
      <c r="D67" s="255" t="s">
        <v>646</v>
      </c>
      <c r="E67" s="137">
        <f t="shared" si="10"/>
        <v>0</v>
      </c>
      <c r="F67" s="137"/>
      <c r="G67" s="137"/>
      <c r="H67" s="137"/>
      <c r="I67" s="137"/>
      <c r="J67" s="137"/>
      <c r="K67" s="137"/>
      <c r="L67" s="137"/>
      <c r="M67" s="137"/>
      <c r="N67" s="137"/>
      <c r="O67" s="137"/>
      <c r="P67" s="137">
        <f t="shared" si="13"/>
        <v>0</v>
      </c>
      <c r="Q67" s="691">
        <f t="shared" si="5"/>
        <v>0</v>
      </c>
      <c r="R67" s="55"/>
      <c r="S67" s="353">
        <v>25577800</v>
      </c>
      <c r="T67" s="56"/>
      <c r="U67" s="56"/>
      <c r="V67" s="56"/>
      <c r="W67" s="55"/>
      <c r="X67" s="57"/>
      <c r="Y67" s="57"/>
      <c r="Z67" s="57"/>
      <c r="AA67" s="57"/>
      <c r="AB67" s="57"/>
      <c r="AC67" s="57"/>
      <c r="AD67" s="57"/>
      <c r="AE67" s="57"/>
      <c r="AF67" s="57"/>
      <c r="AG67" s="57"/>
      <c r="AH67" s="57"/>
      <c r="AI67" s="57"/>
      <c r="AJ67" s="57"/>
      <c r="AK67" s="57"/>
      <c r="AL67" s="57"/>
      <c r="AM67" s="57"/>
      <c r="AN67" s="57"/>
      <c r="AO67" s="57"/>
      <c r="AP67" s="57"/>
      <c r="AQ67" s="57"/>
      <c r="AR67" s="57"/>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66" customFormat="1" ht="46" hidden="1">
      <c r="A68" s="128"/>
      <c r="B68" s="128"/>
      <c r="C68" s="128"/>
      <c r="D68" s="255" t="s">
        <v>595</v>
      </c>
      <c r="E68" s="137">
        <f t="shared" si="10"/>
        <v>0</v>
      </c>
      <c r="F68" s="137"/>
      <c r="G68" s="137"/>
      <c r="H68" s="137"/>
      <c r="I68" s="137"/>
      <c r="J68" s="137"/>
      <c r="K68" s="137"/>
      <c r="L68" s="137"/>
      <c r="M68" s="137"/>
      <c r="N68" s="137"/>
      <c r="O68" s="137"/>
      <c r="P68" s="137">
        <f t="shared" si="13"/>
        <v>0</v>
      </c>
      <c r="Q68" s="691">
        <f t="shared" si="5"/>
        <v>0</v>
      </c>
      <c r="R68" s="55"/>
      <c r="S68" s="351"/>
      <c r="T68" s="56"/>
      <c r="U68" s="56"/>
      <c r="V68" s="56"/>
      <c r="W68" s="55"/>
      <c r="X68" s="57"/>
      <c r="Y68" s="57"/>
      <c r="Z68" s="57"/>
      <c r="AA68" s="57"/>
      <c r="AB68" s="57"/>
      <c r="AC68" s="57"/>
      <c r="AD68" s="57"/>
      <c r="AE68" s="57"/>
      <c r="AF68" s="57"/>
      <c r="AG68" s="57"/>
      <c r="AH68" s="57"/>
      <c r="AI68" s="57"/>
      <c r="AJ68" s="57"/>
      <c r="AK68" s="57"/>
      <c r="AL68" s="57"/>
      <c r="AM68" s="57"/>
      <c r="AN68" s="57"/>
      <c r="AO68" s="57"/>
      <c r="AP68" s="57"/>
      <c r="AQ68" s="57"/>
      <c r="AR68" s="57"/>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66" customFormat="1" ht="46" hidden="1">
      <c r="A69" s="128"/>
      <c r="B69" s="128"/>
      <c r="C69" s="128"/>
      <c r="D69" s="306" t="s">
        <v>397</v>
      </c>
      <c r="E69" s="137">
        <f t="shared" si="10"/>
        <v>0</v>
      </c>
      <c r="F69" s="137"/>
      <c r="G69" s="137"/>
      <c r="H69" s="137"/>
      <c r="I69" s="137"/>
      <c r="J69" s="137"/>
      <c r="K69" s="137"/>
      <c r="L69" s="137"/>
      <c r="M69" s="137"/>
      <c r="N69" s="137"/>
      <c r="O69" s="137"/>
      <c r="P69" s="137">
        <f t="shared" si="13"/>
        <v>0</v>
      </c>
      <c r="Q69" s="691">
        <f t="shared" si="5"/>
        <v>0</v>
      </c>
      <c r="R69" s="55"/>
      <c r="S69" s="351"/>
      <c r="T69" s="56"/>
      <c r="U69" s="56"/>
      <c r="V69" s="56"/>
      <c r="W69" s="55"/>
      <c r="X69" s="57"/>
      <c r="Y69" s="57"/>
      <c r="Z69" s="57"/>
      <c r="AA69" s="57"/>
      <c r="AB69" s="57"/>
      <c r="AC69" s="57"/>
      <c r="AD69" s="57"/>
      <c r="AE69" s="57"/>
      <c r="AF69" s="57"/>
      <c r="AG69" s="57"/>
      <c r="AH69" s="57"/>
      <c r="AI69" s="57"/>
      <c r="AJ69" s="57"/>
      <c r="AK69" s="57"/>
      <c r="AL69" s="57"/>
      <c r="AM69" s="57"/>
      <c r="AN69" s="57"/>
      <c r="AO69" s="57"/>
      <c r="AP69" s="57"/>
      <c r="AQ69" s="57"/>
      <c r="AR69" s="57"/>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ht="43.15" customHeight="1">
      <c r="A70" s="292" t="s">
        <v>1046</v>
      </c>
      <c r="B70" s="292" t="s">
        <v>1047</v>
      </c>
      <c r="C70" s="292"/>
      <c r="D70" s="341" t="s">
        <v>1179</v>
      </c>
      <c r="E70" s="192">
        <f>SUM(E71:E133)-E91-E95-E72-E74-E79-E85</f>
        <v>-707900</v>
      </c>
      <c r="F70" s="192">
        <f>SUM(F71:F133)-F91-F95-F72-F74-F79-F85</f>
        <v>-707900</v>
      </c>
      <c r="G70" s="192">
        <f t="shared" ref="G70:O70" si="14">SUM(G71:G133)-G91-G95-G72-G74-G79-G85</f>
        <v>-125100</v>
      </c>
      <c r="H70" s="192">
        <f t="shared" si="14"/>
        <v>-7800</v>
      </c>
      <c r="I70" s="192">
        <f t="shared" si="14"/>
        <v>0</v>
      </c>
      <c r="J70" s="192">
        <f t="shared" si="14"/>
        <v>19802555</v>
      </c>
      <c r="K70" s="192">
        <f t="shared" si="14"/>
        <v>19802555</v>
      </c>
      <c r="L70" s="192">
        <f t="shared" si="14"/>
        <v>0</v>
      </c>
      <c r="M70" s="192">
        <f t="shared" si="14"/>
        <v>0</v>
      </c>
      <c r="N70" s="192">
        <f t="shared" si="14"/>
        <v>0</v>
      </c>
      <c r="O70" s="192">
        <f t="shared" si="14"/>
        <v>19802555</v>
      </c>
      <c r="P70" s="192">
        <f>+E70+J70</f>
        <v>19094655</v>
      </c>
      <c r="Q70" s="714">
        <f t="shared" si="5"/>
        <v>19094655</v>
      </c>
      <c r="R70" s="725"/>
      <c r="S70" s="725"/>
      <c r="T70" s="726"/>
      <c r="U70" s="727"/>
      <c r="V70" s="727"/>
      <c r="W70" s="366"/>
      <c r="X70" s="366"/>
      <c r="Y70" s="366"/>
      <c r="Z70" s="366"/>
      <c r="AA70" s="366"/>
      <c r="AB70" s="366"/>
      <c r="AC70" s="366"/>
      <c r="AD70" s="366"/>
      <c r="AE70" s="366"/>
      <c r="AF70" s="366"/>
      <c r="AG70" s="366"/>
      <c r="AH70" s="366"/>
      <c r="AI70" s="366"/>
      <c r="AJ70" s="366"/>
      <c r="AK70" s="366"/>
      <c r="AL70" s="366"/>
      <c r="AM70" s="366"/>
      <c r="AN70" s="366"/>
    </row>
    <row r="71" spans="1:66" ht="84" hidden="1">
      <c r="A71" s="123" t="s">
        <v>1048</v>
      </c>
      <c r="B71" s="128">
        <v>70201</v>
      </c>
      <c r="C71" s="128" t="s">
        <v>402</v>
      </c>
      <c r="D71" s="258" t="s">
        <v>979</v>
      </c>
      <c r="E71" s="137">
        <f>+F71+I71</f>
        <v>0</v>
      </c>
      <c r="F71" s="137"/>
      <c r="G71" s="137"/>
      <c r="H71" s="137"/>
      <c r="I71" s="137"/>
      <c r="J71" s="137">
        <f>+L71+O71</f>
        <v>0</v>
      </c>
      <c r="K71" s="137"/>
      <c r="L71" s="137"/>
      <c r="M71" s="137"/>
      <c r="N71" s="137"/>
      <c r="O71" s="137"/>
      <c r="P71" s="137">
        <f t="shared" ref="P71:P107" si="15">+E71+J71</f>
        <v>0</v>
      </c>
      <c r="Q71" s="691">
        <f t="shared" si="5"/>
        <v>0</v>
      </c>
      <c r="R71" s="4"/>
      <c r="S71" s="351"/>
      <c r="T71" s="6"/>
      <c r="U71" s="6"/>
      <c r="V71" s="6"/>
      <c r="W71" s="4"/>
      <c r="X71" s="4"/>
      <c r="Y71" s="4"/>
      <c r="Z71" s="4"/>
      <c r="AA71" s="8"/>
      <c r="AB71" s="8"/>
      <c r="AC71" s="8"/>
      <c r="AD71" s="8"/>
      <c r="AE71" s="8"/>
      <c r="AF71" s="8"/>
      <c r="AG71" s="8"/>
      <c r="AH71" s="8"/>
      <c r="AI71" s="8"/>
      <c r="AJ71" s="8"/>
      <c r="AK71" s="8"/>
      <c r="AL71" s="8"/>
      <c r="AM71" s="8"/>
      <c r="AN71" s="8"/>
      <c r="AO71" s="8"/>
      <c r="AP71" s="8"/>
      <c r="AQ71" s="8"/>
      <c r="AR71" s="8"/>
    </row>
    <row r="72" spans="1:66" ht="28" hidden="1">
      <c r="A72" s="128"/>
      <c r="B72" s="128"/>
      <c r="C72" s="127"/>
      <c r="D72" s="261" t="s">
        <v>1199</v>
      </c>
      <c r="E72" s="244">
        <f t="shared" ref="E72:E143" si="16">+F72+I72</f>
        <v>0</v>
      </c>
      <c r="F72" s="244"/>
      <c r="G72" s="244"/>
      <c r="H72" s="244"/>
      <c r="I72" s="244"/>
      <c r="J72" s="119">
        <f>+L72+O72</f>
        <v>0</v>
      </c>
      <c r="K72" s="244"/>
      <c r="L72" s="244"/>
      <c r="M72" s="244"/>
      <c r="N72" s="244"/>
      <c r="O72" s="119"/>
      <c r="P72" s="119">
        <f t="shared" si="15"/>
        <v>0</v>
      </c>
      <c r="Q72" s="691">
        <f t="shared" si="5"/>
        <v>0</v>
      </c>
      <c r="R72" s="4"/>
      <c r="S72" s="353">
        <v>379795000</v>
      </c>
      <c r="T72" s="69"/>
      <c r="U72" s="69"/>
      <c r="V72" s="69"/>
      <c r="W72" s="4"/>
      <c r="X72" s="4"/>
      <c r="Y72" s="4"/>
      <c r="Z72" s="4"/>
      <c r="AA72" s="8"/>
      <c r="AB72" s="8"/>
      <c r="AC72" s="8"/>
      <c r="AD72" s="8"/>
      <c r="AE72" s="8"/>
      <c r="AF72" s="8"/>
      <c r="AG72" s="8"/>
      <c r="AH72" s="8"/>
      <c r="AI72" s="8"/>
      <c r="AJ72" s="8"/>
      <c r="AK72" s="8"/>
      <c r="AL72" s="8"/>
      <c r="AM72" s="8"/>
      <c r="AN72" s="8"/>
      <c r="AO72" s="8"/>
      <c r="AP72" s="8"/>
      <c r="AQ72" s="8"/>
      <c r="AR72" s="8"/>
    </row>
    <row r="73" spans="1:66" ht="62" hidden="1">
      <c r="A73" s="133" t="s">
        <v>1586</v>
      </c>
      <c r="B73" s="133" t="s">
        <v>1587</v>
      </c>
      <c r="C73" s="133" t="s">
        <v>1059</v>
      </c>
      <c r="D73" s="254" t="s">
        <v>1386</v>
      </c>
      <c r="E73" s="108">
        <f>+F73+I73</f>
        <v>0</v>
      </c>
      <c r="F73" s="108"/>
      <c r="G73" s="108"/>
      <c r="H73" s="108"/>
      <c r="I73" s="108"/>
      <c r="J73" s="108">
        <f>+L73+O73</f>
        <v>0</v>
      </c>
      <c r="K73" s="108"/>
      <c r="L73" s="108"/>
      <c r="M73" s="108"/>
      <c r="N73" s="108"/>
      <c r="O73" s="108"/>
      <c r="P73" s="108">
        <f>+E73+J73</f>
        <v>0</v>
      </c>
      <c r="Q73" s="691">
        <f t="shared" si="5"/>
        <v>0</v>
      </c>
      <c r="R73" s="4"/>
      <c r="S73" s="351"/>
      <c r="T73" s="69"/>
      <c r="U73" s="69"/>
      <c r="V73" s="69"/>
      <c r="W73" s="4"/>
      <c r="X73" s="4"/>
      <c r="Y73" s="4"/>
      <c r="Z73" s="4"/>
      <c r="AA73" s="8"/>
      <c r="AB73" s="8"/>
      <c r="AC73" s="8"/>
      <c r="AD73" s="8"/>
      <c r="AE73" s="8"/>
      <c r="AF73" s="8"/>
      <c r="AG73" s="8"/>
      <c r="AH73" s="8"/>
      <c r="AI73" s="8"/>
      <c r="AJ73" s="8"/>
      <c r="AK73" s="8"/>
      <c r="AL73" s="8"/>
      <c r="AM73" s="8"/>
      <c r="AN73" s="8"/>
      <c r="AO73" s="8"/>
      <c r="AP73" s="8"/>
      <c r="AQ73" s="8"/>
      <c r="AR73" s="8"/>
    </row>
    <row r="74" spans="1:66" ht="62.25" hidden="1" customHeight="1">
      <c r="A74" s="133"/>
      <c r="B74" s="133" t="s">
        <v>405</v>
      </c>
      <c r="C74" s="133"/>
      <c r="D74" s="254" t="s">
        <v>355</v>
      </c>
      <c r="E74" s="201">
        <f t="shared" ref="E74:E83" si="17">+F74+I74</f>
        <v>0</v>
      </c>
      <c r="F74" s="201"/>
      <c r="G74" s="201"/>
      <c r="H74" s="201">
        <f>+H75+H76+H77+H78</f>
        <v>0</v>
      </c>
      <c r="I74" s="201">
        <f>+I75+I76+I77+I78</f>
        <v>0</v>
      </c>
      <c r="J74" s="201">
        <f t="shared" ref="J74:J83" si="18">+L74+O74</f>
        <v>0</v>
      </c>
      <c r="K74" s="201"/>
      <c r="L74" s="201">
        <f>+L75+L76+L77+L78</f>
        <v>0</v>
      </c>
      <c r="M74" s="201">
        <f>+M75+M76+M77+M78</f>
        <v>0</v>
      </c>
      <c r="N74" s="201">
        <f>+N75+N76+N77+N78</f>
        <v>0</v>
      </c>
      <c r="O74" s="201"/>
      <c r="P74" s="201">
        <f t="shared" ref="P74:P83" si="19">+E74+J74</f>
        <v>0</v>
      </c>
      <c r="Q74" s="691">
        <f t="shared" si="5"/>
        <v>0</v>
      </c>
      <c r="R74" s="4"/>
      <c r="S74" s="351"/>
      <c r="T74" s="69"/>
      <c r="U74" s="69"/>
      <c r="V74" s="69"/>
      <c r="W74" s="4"/>
      <c r="X74" s="4"/>
      <c r="Y74" s="4"/>
      <c r="Z74" s="4"/>
      <c r="AA74" s="8"/>
      <c r="AB74" s="8"/>
      <c r="AC74" s="8"/>
      <c r="AD74" s="8"/>
      <c r="AE74" s="8"/>
      <c r="AF74" s="8"/>
      <c r="AG74" s="8"/>
      <c r="AH74" s="8"/>
      <c r="AI74" s="8"/>
      <c r="AJ74" s="8"/>
      <c r="AK74" s="8"/>
      <c r="AL74" s="8"/>
      <c r="AM74" s="8"/>
      <c r="AN74" s="8"/>
      <c r="AO74" s="8"/>
      <c r="AP74" s="8"/>
      <c r="AQ74" s="8"/>
      <c r="AR74" s="8"/>
    </row>
    <row r="75" spans="1:66" ht="69.75" hidden="1" customHeight="1">
      <c r="A75" s="133" t="s">
        <v>1171</v>
      </c>
      <c r="B75" s="133" t="s">
        <v>1172</v>
      </c>
      <c r="C75" s="133" t="s">
        <v>402</v>
      </c>
      <c r="D75" s="254" t="s">
        <v>1292</v>
      </c>
      <c r="E75" s="201">
        <f t="shared" si="17"/>
        <v>0</v>
      </c>
      <c r="F75" s="201"/>
      <c r="G75" s="201"/>
      <c r="H75" s="201"/>
      <c r="I75" s="201"/>
      <c r="J75" s="201">
        <f t="shared" si="18"/>
        <v>0</v>
      </c>
      <c r="K75" s="201"/>
      <c r="L75" s="201"/>
      <c r="M75" s="201"/>
      <c r="N75" s="201"/>
      <c r="O75" s="201"/>
      <c r="P75" s="201">
        <f t="shared" si="19"/>
        <v>0</v>
      </c>
      <c r="Q75" s="714">
        <f t="shared" si="5"/>
        <v>0</v>
      </c>
      <c r="R75" s="363"/>
      <c r="S75" s="728"/>
      <c r="T75" s="727"/>
      <c r="U75" s="727"/>
      <c r="V75" s="727"/>
      <c r="W75" s="363"/>
      <c r="X75" s="363"/>
      <c r="Y75" s="363"/>
      <c r="Z75" s="363"/>
      <c r="AA75" s="363"/>
      <c r="AB75" s="363"/>
      <c r="AC75" s="363"/>
      <c r="AD75" s="363"/>
      <c r="AE75" s="363"/>
      <c r="AF75" s="363"/>
      <c r="AG75" s="363"/>
      <c r="AH75" s="363"/>
      <c r="AI75" s="363"/>
      <c r="AJ75" s="363"/>
      <c r="AK75" s="363"/>
      <c r="AL75" s="363"/>
      <c r="AM75" s="363"/>
      <c r="AN75" s="363"/>
      <c r="AO75" s="8"/>
      <c r="AP75" s="8"/>
      <c r="AQ75" s="8"/>
      <c r="AR75" s="8"/>
    </row>
    <row r="76" spans="1:66" ht="108.75" hidden="1" customHeight="1">
      <c r="A76" s="133" t="s">
        <v>1175</v>
      </c>
      <c r="B76" s="133" t="s">
        <v>1174</v>
      </c>
      <c r="C76" s="133" t="s">
        <v>1173</v>
      </c>
      <c r="D76" s="254" t="s">
        <v>1293</v>
      </c>
      <c r="E76" s="201">
        <f t="shared" si="17"/>
        <v>0</v>
      </c>
      <c r="F76" s="201"/>
      <c r="G76" s="201"/>
      <c r="H76" s="201"/>
      <c r="I76" s="201"/>
      <c r="J76" s="201">
        <f t="shared" si="18"/>
        <v>0</v>
      </c>
      <c r="K76" s="201"/>
      <c r="L76" s="201"/>
      <c r="M76" s="201"/>
      <c r="N76" s="201"/>
      <c r="O76" s="201"/>
      <c r="P76" s="201">
        <f t="shared" si="19"/>
        <v>0</v>
      </c>
      <c r="Q76" s="714">
        <f t="shared" si="5"/>
        <v>0</v>
      </c>
      <c r="R76" s="4"/>
      <c r="S76" s="351"/>
      <c r="T76" s="69"/>
      <c r="U76" s="69"/>
      <c r="V76" s="69"/>
      <c r="W76" s="4"/>
      <c r="X76" s="4"/>
      <c r="Y76" s="4"/>
      <c r="Z76" s="4"/>
      <c r="AA76" s="8"/>
      <c r="AB76" s="8"/>
      <c r="AC76" s="8"/>
      <c r="AD76" s="8"/>
      <c r="AE76" s="8"/>
      <c r="AF76" s="8"/>
      <c r="AG76" s="8"/>
      <c r="AH76" s="8"/>
      <c r="AI76" s="8"/>
      <c r="AJ76" s="8"/>
      <c r="AK76" s="8"/>
      <c r="AL76" s="8"/>
      <c r="AM76" s="8"/>
      <c r="AN76" s="8"/>
      <c r="AO76" s="8"/>
      <c r="AP76" s="8"/>
      <c r="AQ76" s="8"/>
      <c r="AR76" s="8"/>
    </row>
    <row r="77" spans="1:66" ht="63.75" customHeight="1">
      <c r="A77" s="133" t="s">
        <v>769</v>
      </c>
      <c r="B77" s="133" t="s">
        <v>45</v>
      </c>
      <c r="C77" s="133" t="s">
        <v>1173</v>
      </c>
      <c r="D77" s="254" t="s">
        <v>209</v>
      </c>
      <c r="E77" s="201">
        <f t="shared" si="17"/>
        <v>0</v>
      </c>
      <c r="F77" s="201"/>
      <c r="G77" s="201"/>
      <c r="H77" s="201"/>
      <c r="I77" s="201"/>
      <c r="J77" s="201">
        <f t="shared" si="18"/>
        <v>4750000</v>
      </c>
      <c r="K77" s="201">
        <v>4750000</v>
      </c>
      <c r="L77" s="201"/>
      <c r="M77" s="201"/>
      <c r="N77" s="201"/>
      <c r="O77" s="201">
        <v>4750000</v>
      </c>
      <c r="P77" s="201">
        <f t="shared" si="19"/>
        <v>4750000</v>
      </c>
      <c r="Q77" s="714">
        <f t="shared" si="5"/>
        <v>4750000</v>
      </c>
      <c r="R77" s="363"/>
      <c r="S77" s="728"/>
      <c r="T77" s="727"/>
      <c r="U77" s="727"/>
      <c r="V77" s="727"/>
      <c r="W77" s="363"/>
      <c r="X77" s="363"/>
      <c r="Y77" s="363"/>
      <c r="Z77" s="363"/>
      <c r="AA77" s="363"/>
      <c r="AB77" s="363"/>
      <c r="AC77" s="363"/>
      <c r="AD77" s="363"/>
      <c r="AE77" s="363"/>
      <c r="AF77" s="363"/>
      <c r="AG77" s="363"/>
      <c r="AH77" s="363"/>
      <c r="AI77" s="363"/>
      <c r="AJ77" s="363"/>
      <c r="AK77" s="363"/>
      <c r="AL77" s="363"/>
      <c r="AM77" s="363"/>
      <c r="AN77" s="363"/>
      <c r="AO77" s="8"/>
      <c r="AP77" s="8"/>
      <c r="AQ77" s="8"/>
      <c r="AR77" s="8"/>
    </row>
    <row r="78" spans="1:66" ht="110.25" customHeight="1">
      <c r="A78" s="133" t="s">
        <v>770</v>
      </c>
      <c r="B78" s="133" t="s">
        <v>771</v>
      </c>
      <c r="C78" s="133" t="s">
        <v>1173</v>
      </c>
      <c r="D78" s="254" t="s">
        <v>1551</v>
      </c>
      <c r="E78" s="201">
        <f t="shared" si="17"/>
        <v>-19400</v>
      </c>
      <c r="F78" s="201">
        <v>-19400</v>
      </c>
      <c r="G78" s="201">
        <v>-15900</v>
      </c>
      <c r="H78" s="201"/>
      <c r="I78" s="201"/>
      <c r="J78" s="201">
        <f t="shared" si="18"/>
        <v>0</v>
      </c>
      <c r="K78" s="201"/>
      <c r="L78" s="201"/>
      <c r="M78" s="201"/>
      <c r="N78" s="201"/>
      <c r="O78" s="201"/>
      <c r="P78" s="201">
        <f t="shared" si="19"/>
        <v>-19400</v>
      </c>
      <c r="Q78" s="714">
        <f t="shared" si="5"/>
        <v>-19400</v>
      </c>
      <c r="R78" s="363"/>
      <c r="S78" s="728"/>
      <c r="T78" s="727"/>
      <c r="U78" s="727"/>
      <c r="V78" s="727"/>
      <c r="W78" s="363"/>
      <c r="X78" s="363"/>
      <c r="Y78" s="363"/>
      <c r="Z78" s="363"/>
      <c r="AA78" s="363"/>
      <c r="AB78" s="363"/>
      <c r="AC78" s="363"/>
      <c r="AD78" s="363"/>
      <c r="AE78" s="363"/>
      <c r="AF78" s="363"/>
      <c r="AG78" s="363"/>
      <c r="AH78" s="363"/>
      <c r="AI78" s="363"/>
      <c r="AJ78" s="363"/>
      <c r="AK78" s="363"/>
      <c r="AL78" s="363"/>
      <c r="AM78" s="363"/>
      <c r="AN78" s="363"/>
      <c r="AO78" s="8"/>
      <c r="AP78" s="8"/>
      <c r="AQ78" s="8"/>
      <c r="AR78" s="8"/>
    </row>
    <row r="79" spans="1:66" ht="40.5" hidden="1" customHeight="1">
      <c r="A79" s="133"/>
      <c r="B79" s="133" t="s">
        <v>345</v>
      </c>
      <c r="C79" s="133"/>
      <c r="D79" s="254" t="s">
        <v>356</v>
      </c>
      <c r="E79" s="201">
        <f t="shared" si="17"/>
        <v>0</v>
      </c>
      <c r="F79" s="201">
        <f>+F80+F81+F82+F83</f>
        <v>0</v>
      </c>
      <c r="G79" s="201">
        <f>+G80+G81+G82+G83</f>
        <v>0</v>
      </c>
      <c r="H79" s="201">
        <f>+H80+H81+H82+H83</f>
        <v>0</v>
      </c>
      <c r="I79" s="201">
        <f>+I80+I81+I82+I83</f>
        <v>0</v>
      </c>
      <c r="J79" s="201"/>
      <c r="K79" s="201">
        <f>+K80+K81+K82+K83</f>
        <v>0</v>
      </c>
      <c r="L79" s="201">
        <f>+L80+L81+L82+L83</f>
        <v>0</v>
      </c>
      <c r="M79" s="201">
        <f>+M80+M81+M82+M83</f>
        <v>0</v>
      </c>
      <c r="N79" s="201">
        <f>+N80+N81+N82+N83</f>
        <v>0</v>
      </c>
      <c r="O79" s="201">
        <f>+O80+O81+O82+O83</f>
        <v>0</v>
      </c>
      <c r="P79" s="201">
        <f t="shared" si="19"/>
        <v>0</v>
      </c>
      <c r="Q79" s="691">
        <f t="shared" si="5"/>
        <v>0</v>
      </c>
      <c r="R79" s="4"/>
      <c r="S79" s="351"/>
      <c r="T79" s="69"/>
      <c r="U79" s="69"/>
      <c r="V79" s="69"/>
      <c r="W79" s="4"/>
      <c r="X79" s="4"/>
      <c r="Y79" s="4"/>
      <c r="Z79" s="4"/>
      <c r="AA79" s="8"/>
      <c r="AB79" s="8"/>
      <c r="AC79" s="8"/>
      <c r="AD79" s="8"/>
      <c r="AE79" s="8"/>
      <c r="AF79" s="8"/>
      <c r="AG79" s="8"/>
      <c r="AH79" s="8"/>
      <c r="AI79" s="8"/>
      <c r="AJ79" s="8"/>
      <c r="AK79" s="8"/>
      <c r="AL79" s="8"/>
      <c r="AM79" s="8"/>
      <c r="AN79" s="8"/>
      <c r="AO79" s="8"/>
      <c r="AP79" s="8"/>
      <c r="AQ79" s="8"/>
      <c r="AR79" s="8"/>
    </row>
    <row r="80" spans="1:66" ht="58.5" hidden="1" customHeight="1">
      <c r="A80" s="133" t="s">
        <v>772</v>
      </c>
      <c r="B80" s="133" t="s">
        <v>773</v>
      </c>
      <c r="C80" s="133" t="s">
        <v>402</v>
      </c>
      <c r="D80" s="254" t="s">
        <v>1552</v>
      </c>
      <c r="E80" s="201">
        <f t="shared" si="17"/>
        <v>0</v>
      </c>
      <c r="F80" s="201"/>
      <c r="G80" s="201"/>
      <c r="H80" s="201"/>
      <c r="I80" s="201"/>
      <c r="J80" s="201">
        <f t="shared" si="18"/>
        <v>0</v>
      </c>
      <c r="K80" s="201"/>
      <c r="L80" s="201"/>
      <c r="M80" s="201"/>
      <c r="N80" s="201"/>
      <c r="O80" s="201"/>
      <c r="P80" s="201">
        <f t="shared" si="19"/>
        <v>0</v>
      </c>
      <c r="Q80" s="691">
        <f t="shared" si="5"/>
        <v>0</v>
      </c>
      <c r="R80" s="4"/>
      <c r="S80" s="351"/>
      <c r="T80" s="69"/>
      <c r="U80" s="69"/>
      <c r="V80" s="69"/>
      <c r="W80" s="4"/>
      <c r="X80" s="4"/>
      <c r="Y80" s="4"/>
      <c r="Z80" s="4"/>
      <c r="AA80" s="8"/>
      <c r="AB80" s="8"/>
      <c r="AC80" s="8"/>
      <c r="AD80" s="8"/>
      <c r="AE80" s="8"/>
      <c r="AF80" s="8"/>
      <c r="AG80" s="8"/>
      <c r="AH80" s="8"/>
      <c r="AI80" s="8"/>
      <c r="AJ80" s="8"/>
      <c r="AK80" s="8"/>
      <c r="AL80" s="8"/>
      <c r="AM80" s="8"/>
      <c r="AN80" s="8"/>
      <c r="AO80" s="8"/>
      <c r="AP80" s="8"/>
      <c r="AQ80" s="8"/>
      <c r="AR80" s="8"/>
    </row>
    <row r="81" spans="1:44" ht="99.75" hidden="1" customHeight="1">
      <c r="A81" s="133" t="s">
        <v>775</v>
      </c>
      <c r="B81" s="133" t="s">
        <v>774</v>
      </c>
      <c r="C81" s="133" t="s">
        <v>1173</v>
      </c>
      <c r="D81" s="254" t="s">
        <v>1554</v>
      </c>
      <c r="E81" s="201">
        <f t="shared" si="17"/>
        <v>0</v>
      </c>
      <c r="F81" s="201"/>
      <c r="G81" s="201"/>
      <c r="H81" s="201"/>
      <c r="I81" s="201"/>
      <c r="J81" s="201">
        <f t="shared" si="18"/>
        <v>0</v>
      </c>
      <c r="K81" s="201"/>
      <c r="L81" s="201"/>
      <c r="M81" s="201"/>
      <c r="N81" s="201"/>
      <c r="O81" s="201"/>
      <c r="P81" s="201">
        <f t="shared" si="19"/>
        <v>0</v>
      </c>
      <c r="Q81" s="691">
        <f t="shared" si="5"/>
        <v>0</v>
      </c>
      <c r="R81" s="4"/>
      <c r="S81" s="351"/>
      <c r="T81" s="69"/>
      <c r="U81" s="69"/>
      <c r="V81" s="69"/>
      <c r="W81" s="4"/>
      <c r="X81" s="4"/>
      <c r="Y81" s="4"/>
      <c r="Z81" s="4"/>
      <c r="AA81" s="8"/>
      <c r="AB81" s="8"/>
      <c r="AC81" s="8"/>
      <c r="AD81" s="8"/>
      <c r="AE81" s="8"/>
      <c r="AF81" s="8"/>
      <c r="AG81" s="8"/>
      <c r="AH81" s="8"/>
      <c r="AI81" s="8"/>
      <c r="AJ81" s="8"/>
      <c r="AK81" s="8"/>
      <c r="AL81" s="8"/>
      <c r="AM81" s="8"/>
      <c r="AN81" s="8"/>
      <c r="AO81" s="8"/>
      <c r="AP81" s="8"/>
      <c r="AQ81" s="8"/>
      <c r="AR81" s="8"/>
    </row>
    <row r="82" spans="1:44" ht="56" hidden="1">
      <c r="A82" s="133" t="s">
        <v>776</v>
      </c>
      <c r="B82" s="133" t="s">
        <v>777</v>
      </c>
      <c r="C82" s="133" t="s">
        <v>1173</v>
      </c>
      <c r="D82" s="254" t="s">
        <v>1555</v>
      </c>
      <c r="E82" s="201">
        <f t="shared" si="17"/>
        <v>0</v>
      </c>
      <c r="F82" s="201"/>
      <c r="G82" s="201"/>
      <c r="H82" s="201"/>
      <c r="I82" s="201"/>
      <c r="J82" s="201">
        <f t="shared" si="18"/>
        <v>0</v>
      </c>
      <c r="K82" s="201"/>
      <c r="L82" s="201"/>
      <c r="M82" s="201"/>
      <c r="N82" s="201"/>
      <c r="O82" s="201"/>
      <c r="P82" s="201">
        <f t="shared" si="19"/>
        <v>0</v>
      </c>
      <c r="Q82" s="691">
        <f t="shared" si="5"/>
        <v>0</v>
      </c>
      <c r="R82" s="4"/>
      <c r="S82" s="351"/>
      <c r="T82" s="69"/>
      <c r="U82" s="69"/>
      <c r="V82" s="69"/>
      <c r="W82" s="4"/>
      <c r="X82" s="4"/>
      <c r="Y82" s="4"/>
      <c r="Z82" s="4"/>
      <c r="AA82" s="8"/>
      <c r="AB82" s="8"/>
      <c r="AC82" s="8"/>
      <c r="AD82" s="8"/>
      <c r="AE82" s="8"/>
      <c r="AF82" s="8"/>
      <c r="AG82" s="8"/>
      <c r="AH82" s="8"/>
      <c r="AI82" s="8"/>
      <c r="AJ82" s="8"/>
      <c r="AK82" s="8"/>
      <c r="AL82" s="8"/>
      <c r="AM82" s="8"/>
      <c r="AN82" s="8"/>
      <c r="AO82" s="8"/>
      <c r="AP82" s="8"/>
      <c r="AQ82" s="8"/>
      <c r="AR82" s="8"/>
    </row>
    <row r="83" spans="1:44" ht="84" hidden="1">
      <c r="A83" s="133" t="s">
        <v>778</v>
      </c>
      <c r="B83" s="133" t="s">
        <v>779</v>
      </c>
      <c r="C83" s="133" t="s">
        <v>1173</v>
      </c>
      <c r="D83" s="254" t="s">
        <v>1553</v>
      </c>
      <c r="E83" s="201">
        <f t="shared" si="17"/>
        <v>0</v>
      </c>
      <c r="F83" s="201"/>
      <c r="G83" s="201"/>
      <c r="H83" s="201"/>
      <c r="I83" s="201"/>
      <c r="J83" s="201">
        <f t="shared" si="18"/>
        <v>0</v>
      </c>
      <c r="K83" s="201"/>
      <c r="L83" s="201"/>
      <c r="M83" s="201"/>
      <c r="N83" s="201"/>
      <c r="O83" s="201"/>
      <c r="P83" s="201">
        <f t="shared" si="19"/>
        <v>0</v>
      </c>
      <c r="Q83" s="691">
        <f t="shared" si="5"/>
        <v>0</v>
      </c>
      <c r="R83" s="4"/>
      <c r="S83" s="351"/>
      <c r="T83" s="69"/>
      <c r="U83" s="69"/>
      <c r="V83" s="69"/>
      <c r="W83" s="4"/>
      <c r="X83" s="4"/>
      <c r="Y83" s="4"/>
      <c r="Z83" s="4"/>
      <c r="AA83" s="8"/>
      <c r="AB83" s="8"/>
      <c r="AC83" s="8"/>
      <c r="AD83" s="8"/>
      <c r="AE83" s="8"/>
      <c r="AF83" s="8"/>
      <c r="AG83" s="8"/>
      <c r="AH83" s="8"/>
      <c r="AI83" s="8"/>
      <c r="AJ83" s="8"/>
      <c r="AK83" s="8"/>
      <c r="AL83" s="8"/>
      <c r="AM83" s="8"/>
      <c r="AN83" s="8"/>
      <c r="AO83" s="8"/>
      <c r="AP83" s="8"/>
      <c r="AQ83" s="8"/>
      <c r="AR83" s="8"/>
    </row>
    <row r="84" spans="1:44" ht="96.75" hidden="1" customHeight="1">
      <c r="A84" s="133" t="s">
        <v>344</v>
      </c>
      <c r="B84" s="133" t="s">
        <v>345</v>
      </c>
      <c r="C84" s="133" t="s">
        <v>1481</v>
      </c>
      <c r="D84" s="259" t="s">
        <v>1383</v>
      </c>
      <c r="E84" s="201">
        <f>+F84+I84</f>
        <v>0</v>
      </c>
      <c r="F84" s="201">
        <f>126128600-2038900-124089700</f>
        <v>0</v>
      </c>
      <c r="G84" s="201">
        <f>91483300-3626700-87856600</f>
        <v>0</v>
      </c>
      <c r="H84" s="201">
        <f>4930700+100-4930800</f>
        <v>0</v>
      </c>
      <c r="I84" s="201"/>
      <c r="J84" s="201">
        <f t="shared" ref="J84:J90" si="20">+L84+O84</f>
        <v>0</v>
      </c>
      <c r="K84" s="201"/>
      <c r="L84" s="201">
        <f>53000-53000</f>
        <v>0</v>
      </c>
      <c r="M84" s="201"/>
      <c r="N84" s="201"/>
      <c r="O84" s="201"/>
      <c r="P84" s="201">
        <f>+E84+J84</f>
        <v>0</v>
      </c>
      <c r="Q84" s="691">
        <f t="shared" si="5"/>
        <v>0</v>
      </c>
      <c r="R84" s="4"/>
      <c r="S84" s="351"/>
      <c r="T84" s="69"/>
      <c r="U84" s="69"/>
      <c r="V84" s="69"/>
      <c r="W84" s="4"/>
      <c r="X84" s="4"/>
      <c r="Y84" s="4"/>
      <c r="Z84" s="4"/>
      <c r="AA84" s="8"/>
      <c r="AB84" s="8"/>
      <c r="AC84" s="8"/>
      <c r="AD84" s="8"/>
      <c r="AE84" s="8"/>
      <c r="AF84" s="8"/>
      <c r="AG84" s="8"/>
      <c r="AH84" s="8"/>
      <c r="AI84" s="8"/>
      <c r="AJ84" s="8"/>
      <c r="AK84" s="8"/>
      <c r="AL84" s="8"/>
      <c r="AM84" s="8"/>
      <c r="AN84" s="8"/>
      <c r="AO84" s="8"/>
      <c r="AP84" s="8"/>
      <c r="AQ84" s="8"/>
      <c r="AR84" s="8"/>
    </row>
    <row r="85" spans="1:44" ht="120.75" hidden="1" customHeight="1">
      <c r="A85" s="133"/>
      <c r="B85" s="133" t="s">
        <v>1180</v>
      </c>
      <c r="C85" s="133"/>
      <c r="D85" s="259" t="s">
        <v>1430</v>
      </c>
      <c r="E85" s="201">
        <f t="shared" si="16"/>
        <v>0</v>
      </c>
      <c r="F85" s="201">
        <f>+F86+F87</f>
        <v>0</v>
      </c>
      <c r="G85" s="201">
        <f>+G86+G87</f>
        <v>0</v>
      </c>
      <c r="H85" s="201">
        <f>+H86+H87</f>
        <v>0</v>
      </c>
      <c r="I85" s="201">
        <f>+I86+I87</f>
        <v>0</v>
      </c>
      <c r="J85" s="201">
        <f t="shared" si="20"/>
        <v>0</v>
      </c>
      <c r="K85" s="201"/>
      <c r="L85" s="201">
        <f>+L86+L87</f>
        <v>0</v>
      </c>
      <c r="M85" s="201">
        <f>+M86+M87</f>
        <v>0</v>
      </c>
      <c r="N85" s="201">
        <f>+N86+N87</f>
        <v>0</v>
      </c>
      <c r="O85" s="201"/>
      <c r="P85" s="201">
        <f t="shared" si="15"/>
        <v>0</v>
      </c>
      <c r="Q85" s="691">
        <f t="shared" si="5"/>
        <v>0</v>
      </c>
      <c r="S85" s="353"/>
      <c r="T85" s="355"/>
      <c r="U85" s="47"/>
      <c r="V85" s="47"/>
    </row>
    <row r="86" spans="1:44" ht="105" hidden="1" customHeight="1">
      <c r="A86" s="133" t="s">
        <v>967</v>
      </c>
      <c r="B86" s="133" t="s">
        <v>968</v>
      </c>
      <c r="C86" s="133" t="s">
        <v>1173</v>
      </c>
      <c r="D86" s="254" t="s">
        <v>1383</v>
      </c>
      <c r="E86" s="201">
        <f>+F86+I86</f>
        <v>0</v>
      </c>
      <c r="F86" s="201">
        <f>83704400-589200-83115200</f>
        <v>0</v>
      </c>
      <c r="G86" s="201">
        <f>59032200-2622600-56409600</f>
        <v>0</v>
      </c>
      <c r="H86" s="201">
        <f>4300900-4300900</f>
        <v>0</v>
      </c>
      <c r="I86" s="201"/>
      <c r="J86" s="201">
        <f t="shared" si="20"/>
        <v>0</v>
      </c>
      <c r="K86" s="201"/>
      <c r="L86" s="201">
        <f>88200-88200</f>
        <v>0</v>
      </c>
      <c r="M86" s="201"/>
      <c r="N86" s="201">
        <f>9000-9000</f>
        <v>0</v>
      </c>
      <c r="O86" s="201"/>
      <c r="P86" s="201">
        <f>+E86+J86</f>
        <v>0</v>
      </c>
      <c r="Q86" s="691">
        <f t="shared" si="5"/>
        <v>0</v>
      </c>
      <c r="S86" s="353"/>
      <c r="T86" s="355"/>
      <c r="U86" s="47"/>
      <c r="V86" s="47"/>
    </row>
    <row r="87" spans="1:44" ht="105" hidden="1" customHeight="1">
      <c r="A87" s="133" t="s">
        <v>969</v>
      </c>
      <c r="B87" s="133" t="s">
        <v>970</v>
      </c>
      <c r="C87" s="133" t="s">
        <v>1173</v>
      </c>
      <c r="D87" s="259" t="s">
        <v>1397</v>
      </c>
      <c r="E87" s="201">
        <f>+F87+I87</f>
        <v>0</v>
      </c>
      <c r="F87" s="201">
        <f>83704400-589200-83115200</f>
        <v>0</v>
      </c>
      <c r="G87" s="201">
        <f>59032200-2622600-56409600</f>
        <v>0</v>
      </c>
      <c r="H87" s="201">
        <f>4300900-4300900</f>
        <v>0</v>
      </c>
      <c r="I87" s="201"/>
      <c r="J87" s="201">
        <f t="shared" si="20"/>
        <v>0</v>
      </c>
      <c r="K87" s="201"/>
      <c r="L87" s="201">
        <f>88200-88200</f>
        <v>0</v>
      </c>
      <c r="M87" s="201"/>
      <c r="N87" s="201">
        <f>9000-9000</f>
        <v>0</v>
      </c>
      <c r="O87" s="201"/>
      <c r="P87" s="201">
        <f>+E87+J87</f>
        <v>0</v>
      </c>
      <c r="Q87" s="691">
        <f t="shared" si="5"/>
        <v>0</v>
      </c>
      <c r="S87" s="353"/>
      <c r="T87" s="355"/>
      <c r="U87" s="47"/>
      <c r="V87" s="47"/>
    </row>
    <row r="88" spans="1:44" ht="73.150000000000006" hidden="1" customHeight="1">
      <c r="A88" s="133" t="s">
        <v>1405</v>
      </c>
      <c r="B88" s="133" t="s">
        <v>1181</v>
      </c>
      <c r="C88" s="133" t="s">
        <v>234</v>
      </c>
      <c r="D88" s="259" t="s">
        <v>1536</v>
      </c>
      <c r="E88" s="201">
        <f t="shared" si="16"/>
        <v>0</v>
      </c>
      <c r="F88" s="201">
        <f>50926500+388500-51315000</f>
        <v>0</v>
      </c>
      <c r="G88" s="201">
        <f>35037000-1448200-33588800</f>
        <v>0</v>
      </c>
      <c r="H88" s="201">
        <f>2151800-2151800</f>
        <v>0</v>
      </c>
      <c r="I88" s="201"/>
      <c r="J88" s="201">
        <f t="shared" si="20"/>
        <v>0</v>
      </c>
      <c r="K88" s="201"/>
      <c r="L88" s="201">
        <f>69100-69100</f>
        <v>0</v>
      </c>
      <c r="M88" s="201"/>
      <c r="N88" s="201">
        <f>1800-1800</f>
        <v>0</v>
      </c>
      <c r="O88" s="201"/>
      <c r="P88" s="201">
        <f t="shared" si="15"/>
        <v>0</v>
      </c>
      <c r="Q88" s="691">
        <f t="shared" si="5"/>
        <v>0</v>
      </c>
      <c r="R88" s="26"/>
      <c r="S88" s="351"/>
      <c r="T88" s="47"/>
      <c r="U88" s="47"/>
      <c r="V88" s="47"/>
    </row>
    <row r="89" spans="1:44" ht="76.900000000000006" hidden="1" customHeight="1">
      <c r="A89" s="239" t="s">
        <v>1393</v>
      </c>
      <c r="B89" s="240">
        <v>1060</v>
      </c>
      <c r="C89" s="239" t="s">
        <v>1381</v>
      </c>
      <c r="D89" s="262" t="s">
        <v>1499</v>
      </c>
      <c r="E89" s="109">
        <f t="shared" si="16"/>
        <v>0</v>
      </c>
      <c r="F89" s="109"/>
      <c r="G89" s="109"/>
      <c r="H89" s="109"/>
      <c r="I89" s="109"/>
      <c r="J89" s="109">
        <f t="shared" si="20"/>
        <v>0</v>
      </c>
      <c r="K89" s="109"/>
      <c r="L89" s="109"/>
      <c r="M89" s="109"/>
      <c r="N89" s="109"/>
      <c r="O89" s="109"/>
      <c r="P89" s="109">
        <f t="shared" si="15"/>
        <v>0</v>
      </c>
      <c r="Q89" s="691">
        <f t="shared" si="5"/>
        <v>0</v>
      </c>
      <c r="R89" s="26"/>
      <c r="S89" s="351"/>
      <c r="T89" s="47"/>
      <c r="U89" s="47"/>
      <c r="V89" s="47"/>
    </row>
    <row r="90" spans="1:44" ht="104.25" hidden="1" customHeight="1">
      <c r="A90" s="133" t="s">
        <v>1394</v>
      </c>
      <c r="B90" s="133" t="s">
        <v>375</v>
      </c>
      <c r="C90" s="133" t="s">
        <v>1538</v>
      </c>
      <c r="D90" s="381" t="s">
        <v>113</v>
      </c>
      <c r="E90" s="201">
        <f t="shared" si="16"/>
        <v>0</v>
      </c>
      <c r="F90" s="201"/>
      <c r="G90" s="201"/>
      <c r="H90" s="201"/>
      <c r="I90" s="201"/>
      <c r="J90" s="201">
        <f t="shared" si="20"/>
        <v>0</v>
      </c>
      <c r="K90" s="201"/>
      <c r="L90" s="201"/>
      <c r="M90" s="201"/>
      <c r="N90" s="201"/>
      <c r="O90" s="201"/>
      <c r="P90" s="201">
        <f t="shared" si="15"/>
        <v>0</v>
      </c>
      <c r="Q90" s="714">
        <f t="shared" si="5"/>
        <v>0</v>
      </c>
      <c r="R90" s="729"/>
      <c r="S90" s="725"/>
      <c r="T90" s="726"/>
      <c r="U90" s="727"/>
      <c r="V90" s="727"/>
      <c r="W90" s="366"/>
      <c r="X90" s="366"/>
      <c r="Y90" s="366"/>
      <c r="Z90" s="366"/>
      <c r="AA90" s="366"/>
      <c r="AB90" s="366"/>
      <c r="AC90" s="366"/>
      <c r="AD90" s="366"/>
      <c r="AE90" s="366"/>
      <c r="AF90" s="366"/>
      <c r="AG90" s="366"/>
      <c r="AH90" s="366"/>
      <c r="AI90" s="366"/>
      <c r="AJ90" s="366"/>
      <c r="AK90" s="366"/>
      <c r="AL90" s="366"/>
      <c r="AM90" s="366"/>
      <c r="AN90" s="366"/>
    </row>
    <row r="91" spans="1:44" ht="40.5" hidden="1">
      <c r="A91" s="128"/>
      <c r="B91" s="128"/>
      <c r="C91" s="132"/>
      <c r="D91" s="295" t="s">
        <v>111</v>
      </c>
      <c r="E91" s="115">
        <f t="shared" si="16"/>
        <v>0</v>
      </c>
      <c r="F91" s="115"/>
      <c r="G91" s="115"/>
      <c r="H91" s="115"/>
      <c r="I91" s="115"/>
      <c r="J91" s="245"/>
      <c r="K91" s="115"/>
      <c r="L91" s="115"/>
      <c r="M91" s="115"/>
      <c r="N91" s="115"/>
      <c r="O91" s="115"/>
      <c r="P91" s="115">
        <f t="shared" si="15"/>
        <v>0</v>
      </c>
      <c r="Q91" s="691">
        <f t="shared" si="5"/>
        <v>0</v>
      </c>
      <c r="R91" s="26"/>
      <c r="S91" s="351"/>
      <c r="T91" s="47"/>
      <c r="U91" s="47"/>
      <c r="V91" s="47"/>
    </row>
    <row r="92" spans="1:44" ht="83.25" hidden="1" customHeight="1">
      <c r="A92" s="133" t="s">
        <v>1395</v>
      </c>
      <c r="B92" s="133" t="s">
        <v>1567</v>
      </c>
      <c r="C92" s="133" t="s">
        <v>235</v>
      </c>
      <c r="D92" s="259" t="s">
        <v>121</v>
      </c>
      <c r="E92" s="201">
        <f t="shared" si="16"/>
        <v>0</v>
      </c>
      <c r="F92" s="201"/>
      <c r="G92" s="201"/>
      <c r="H92" s="201"/>
      <c r="I92" s="201"/>
      <c r="J92" s="201">
        <f t="shared" ref="J92:J107" si="21">+L92+O92</f>
        <v>0</v>
      </c>
      <c r="K92" s="201"/>
      <c r="L92" s="201"/>
      <c r="M92" s="201"/>
      <c r="N92" s="201"/>
      <c r="O92" s="201">
        <f>10000000-10000000</f>
        <v>0</v>
      </c>
      <c r="P92" s="201">
        <f t="shared" si="15"/>
        <v>0</v>
      </c>
      <c r="Q92" s="691">
        <f t="shared" si="5"/>
        <v>0</v>
      </c>
      <c r="S92" s="353"/>
      <c r="T92" s="355"/>
      <c r="U92" s="47"/>
      <c r="V92" s="47"/>
    </row>
    <row r="93" spans="1:44" ht="79.5" hidden="1" customHeight="1">
      <c r="A93" s="133" t="s">
        <v>114</v>
      </c>
      <c r="B93" s="133" t="s">
        <v>1389</v>
      </c>
      <c r="C93" s="133" t="s">
        <v>1390</v>
      </c>
      <c r="D93" s="240" t="s">
        <v>992</v>
      </c>
      <c r="E93" s="108">
        <f t="shared" si="16"/>
        <v>0</v>
      </c>
      <c r="F93" s="108"/>
      <c r="G93" s="108"/>
      <c r="H93" s="108"/>
      <c r="I93" s="108"/>
      <c r="J93" s="108">
        <f t="shared" si="21"/>
        <v>0</v>
      </c>
      <c r="K93" s="108"/>
      <c r="L93" s="108"/>
      <c r="M93" s="108"/>
      <c r="N93" s="108"/>
      <c r="O93" s="108"/>
      <c r="P93" s="108">
        <f t="shared" si="15"/>
        <v>0</v>
      </c>
      <c r="Q93" s="691">
        <f t="shared" si="5"/>
        <v>0</v>
      </c>
      <c r="R93" s="26"/>
      <c r="S93" s="351"/>
      <c r="T93" s="47"/>
      <c r="U93" s="47"/>
      <c r="V93" s="47"/>
    </row>
    <row r="94" spans="1:44" ht="75.75" hidden="1" customHeight="1">
      <c r="A94" s="133" t="s">
        <v>1394</v>
      </c>
      <c r="B94" s="133" t="s">
        <v>375</v>
      </c>
      <c r="C94" s="133" t="s">
        <v>236</v>
      </c>
      <c r="D94" s="381" t="s">
        <v>113</v>
      </c>
      <c r="E94" s="201">
        <f t="shared" si="16"/>
        <v>0</v>
      </c>
      <c r="F94" s="201"/>
      <c r="G94" s="201"/>
      <c r="H94" s="201"/>
      <c r="I94" s="201"/>
      <c r="J94" s="201">
        <f t="shared" si="21"/>
        <v>0</v>
      </c>
      <c r="K94" s="201"/>
      <c r="L94" s="201"/>
      <c r="M94" s="201"/>
      <c r="N94" s="201"/>
      <c r="O94" s="201"/>
      <c r="P94" s="201">
        <f t="shared" si="15"/>
        <v>0</v>
      </c>
      <c r="Q94" s="691">
        <f t="shared" si="5"/>
        <v>0</v>
      </c>
      <c r="S94" s="353"/>
      <c r="T94" s="355"/>
      <c r="U94" s="47"/>
      <c r="V94" s="47"/>
    </row>
    <row r="95" spans="1:44" ht="28" hidden="1">
      <c r="A95" s="128"/>
      <c r="B95" s="128"/>
      <c r="C95" s="127"/>
      <c r="D95" s="254" t="s">
        <v>150</v>
      </c>
      <c r="E95" s="108">
        <f t="shared" si="16"/>
        <v>0</v>
      </c>
      <c r="F95" s="108"/>
      <c r="G95" s="108"/>
      <c r="H95" s="108"/>
      <c r="I95" s="108"/>
      <c r="J95" s="108">
        <f t="shared" si="21"/>
        <v>0</v>
      </c>
      <c r="K95" s="108"/>
      <c r="L95" s="108"/>
      <c r="M95" s="108"/>
      <c r="N95" s="108"/>
      <c r="O95" s="108"/>
      <c r="P95" s="108">
        <f t="shared" si="15"/>
        <v>0</v>
      </c>
      <c r="Q95" s="691">
        <f t="shared" si="5"/>
        <v>0</v>
      </c>
      <c r="R95" s="26"/>
      <c r="S95" s="353">
        <v>134059300</v>
      </c>
      <c r="T95" s="47"/>
      <c r="U95" s="47"/>
      <c r="V95" s="47"/>
    </row>
    <row r="96" spans="1:44" ht="112.5" customHeight="1">
      <c r="A96" s="133" t="s">
        <v>786</v>
      </c>
      <c r="B96" s="133" t="s">
        <v>780</v>
      </c>
      <c r="C96" s="133" t="s">
        <v>784</v>
      </c>
      <c r="D96" s="382" t="s">
        <v>1488</v>
      </c>
      <c r="E96" s="201">
        <f>+F96+I96</f>
        <v>-688500</v>
      </c>
      <c r="F96" s="201">
        <v>-688500</v>
      </c>
      <c r="G96" s="201">
        <v>-109200</v>
      </c>
      <c r="H96" s="201">
        <v>-7800</v>
      </c>
      <c r="I96" s="201"/>
      <c r="J96" s="201">
        <f t="shared" si="21"/>
        <v>0</v>
      </c>
      <c r="K96" s="201"/>
      <c r="L96" s="201"/>
      <c r="M96" s="201"/>
      <c r="N96" s="201"/>
      <c r="O96" s="201"/>
      <c r="P96" s="201">
        <f>+E96+J96</f>
        <v>-688500</v>
      </c>
      <c r="Q96" s="714">
        <f t="shared" si="5"/>
        <v>-688500</v>
      </c>
      <c r="R96" s="366"/>
      <c r="S96" s="725"/>
      <c r="T96" s="727"/>
      <c r="U96" s="727"/>
      <c r="V96" s="727"/>
      <c r="W96" s="366"/>
      <c r="X96" s="366"/>
      <c r="Y96" s="366"/>
      <c r="Z96" s="366"/>
      <c r="AA96" s="366"/>
      <c r="AB96" s="366"/>
      <c r="AC96" s="366"/>
      <c r="AD96" s="366"/>
      <c r="AE96" s="366"/>
      <c r="AF96" s="366"/>
      <c r="AG96" s="366"/>
      <c r="AH96" s="366"/>
      <c r="AI96" s="366"/>
      <c r="AJ96" s="366"/>
      <c r="AK96" s="366"/>
      <c r="AL96" s="366"/>
      <c r="AM96" s="366"/>
      <c r="AN96" s="366"/>
    </row>
    <row r="97" spans="1:66" ht="96" hidden="1" customHeight="1">
      <c r="A97" s="133" t="s">
        <v>787</v>
      </c>
      <c r="B97" s="133" t="s">
        <v>781</v>
      </c>
      <c r="C97" s="133" t="s">
        <v>784</v>
      </c>
      <c r="D97" s="382" t="s">
        <v>1489</v>
      </c>
      <c r="E97" s="201">
        <f>+F97+I97</f>
        <v>0</v>
      </c>
      <c r="F97" s="201"/>
      <c r="G97" s="201"/>
      <c r="H97" s="201"/>
      <c r="I97" s="201"/>
      <c r="J97" s="201">
        <f t="shared" si="21"/>
        <v>0</v>
      </c>
      <c r="K97" s="201"/>
      <c r="L97" s="201"/>
      <c r="M97" s="201"/>
      <c r="N97" s="201"/>
      <c r="O97" s="201"/>
      <c r="P97" s="201">
        <f>+E97+J97</f>
        <v>0</v>
      </c>
      <c r="Q97" s="691">
        <f t="shared" si="5"/>
        <v>0</v>
      </c>
      <c r="R97" s="26"/>
      <c r="S97" s="353"/>
      <c r="T97" s="47"/>
      <c r="U97" s="47"/>
      <c r="V97" s="47"/>
    </row>
    <row r="98" spans="1:66" ht="78.75" hidden="1" customHeight="1">
      <c r="A98" s="133" t="s">
        <v>788</v>
      </c>
      <c r="B98" s="133" t="s">
        <v>782</v>
      </c>
      <c r="C98" s="127" t="s">
        <v>785</v>
      </c>
      <c r="D98" s="428" t="s">
        <v>404</v>
      </c>
      <c r="E98" s="201">
        <f>+F98+I98</f>
        <v>0</v>
      </c>
      <c r="F98" s="201"/>
      <c r="G98" s="201"/>
      <c r="H98" s="201"/>
      <c r="I98" s="201"/>
      <c r="J98" s="201">
        <f t="shared" si="21"/>
        <v>0</v>
      </c>
      <c r="K98" s="201"/>
      <c r="L98" s="201"/>
      <c r="M98" s="201"/>
      <c r="N98" s="201"/>
      <c r="O98" s="201"/>
      <c r="P98" s="201">
        <f>+E98+J98</f>
        <v>0</v>
      </c>
      <c r="Q98" s="714">
        <f t="shared" si="5"/>
        <v>0</v>
      </c>
      <c r="R98" s="366"/>
      <c r="S98" s="725"/>
      <c r="T98" s="727"/>
      <c r="U98" s="727"/>
      <c r="V98" s="727"/>
      <c r="W98" s="366"/>
      <c r="X98" s="366"/>
      <c r="Y98" s="366"/>
      <c r="Z98" s="366"/>
      <c r="AA98" s="366"/>
      <c r="AB98" s="366"/>
      <c r="AC98" s="366"/>
      <c r="AD98" s="366"/>
      <c r="AE98" s="366"/>
      <c r="AF98" s="366"/>
      <c r="AG98" s="366"/>
      <c r="AH98" s="366"/>
      <c r="AI98" s="366"/>
      <c r="AJ98" s="366"/>
      <c r="AK98" s="366"/>
      <c r="AL98" s="366"/>
      <c r="AM98" s="366"/>
      <c r="AN98" s="366"/>
    </row>
    <row r="99" spans="1:66" ht="63.75" hidden="1" customHeight="1">
      <c r="A99" s="133" t="s">
        <v>789</v>
      </c>
      <c r="B99" s="133" t="s">
        <v>783</v>
      </c>
      <c r="C99" s="127" t="s">
        <v>785</v>
      </c>
      <c r="D99" s="383" t="s">
        <v>290</v>
      </c>
      <c r="E99" s="201">
        <f>+F99+I99</f>
        <v>0</v>
      </c>
      <c r="F99" s="201"/>
      <c r="G99" s="201"/>
      <c r="H99" s="201"/>
      <c r="I99" s="201"/>
      <c r="J99" s="201">
        <f t="shared" si="21"/>
        <v>0</v>
      </c>
      <c r="K99" s="201"/>
      <c r="L99" s="201"/>
      <c r="M99" s="201"/>
      <c r="N99" s="201"/>
      <c r="O99" s="201"/>
      <c r="P99" s="201">
        <f>+E99+J99</f>
        <v>0</v>
      </c>
      <c r="Q99" s="691">
        <f t="shared" si="5"/>
        <v>0</v>
      </c>
      <c r="R99" s="26"/>
      <c r="S99" s="353"/>
      <c r="T99" s="47"/>
      <c r="U99" s="47"/>
      <c r="V99" s="47"/>
    </row>
    <row r="100" spans="1:66" ht="78" hidden="1" customHeight="1">
      <c r="A100" s="133" t="s">
        <v>1396</v>
      </c>
      <c r="B100" s="133" t="s">
        <v>1382</v>
      </c>
      <c r="C100" s="133" t="s">
        <v>237</v>
      </c>
      <c r="D100" s="382" t="s">
        <v>416</v>
      </c>
      <c r="E100" s="201">
        <f t="shared" si="16"/>
        <v>0</v>
      </c>
      <c r="F100" s="201"/>
      <c r="G100" s="201">
        <f>404196400-17086400-387110000</f>
        <v>0</v>
      </c>
      <c r="H100" s="201">
        <f>23528200-23528200</f>
        <v>0</v>
      </c>
      <c r="I100" s="201"/>
      <c r="J100" s="201">
        <f t="shared" si="21"/>
        <v>0</v>
      </c>
      <c r="K100" s="201">
        <f>2500000-2500000</f>
        <v>0</v>
      </c>
      <c r="L100" s="201"/>
      <c r="M100" s="201">
        <f>6691970-6691970</f>
        <v>0</v>
      </c>
      <c r="N100" s="201">
        <f>3473010-3473010</f>
        <v>0</v>
      </c>
      <c r="O100" s="201">
        <f>2500000-2500000</f>
        <v>0</v>
      </c>
      <c r="P100" s="201">
        <f t="shared" si="15"/>
        <v>0</v>
      </c>
      <c r="Q100" s="691">
        <f t="shared" si="5"/>
        <v>0</v>
      </c>
      <c r="S100" s="353"/>
      <c r="T100" s="355"/>
      <c r="U100" s="47"/>
      <c r="V100" s="47"/>
    </row>
    <row r="101" spans="1:66" ht="27" hidden="1">
      <c r="A101" s="122"/>
      <c r="B101" s="122" t="s">
        <v>663</v>
      </c>
      <c r="C101" s="122"/>
      <c r="D101" s="256" t="s">
        <v>322</v>
      </c>
      <c r="E101" s="109">
        <f t="shared" si="16"/>
        <v>0</v>
      </c>
      <c r="F101" s="109"/>
      <c r="G101" s="109"/>
      <c r="H101" s="109"/>
      <c r="I101" s="109"/>
      <c r="J101" s="115">
        <f t="shared" si="21"/>
        <v>0</v>
      </c>
      <c r="K101" s="109"/>
      <c r="L101" s="109"/>
      <c r="M101" s="109"/>
      <c r="N101" s="109"/>
      <c r="O101" s="109"/>
      <c r="P101" s="115">
        <f t="shared" si="15"/>
        <v>0</v>
      </c>
      <c r="Q101" s="691">
        <f t="shared" si="5"/>
        <v>0</v>
      </c>
      <c r="R101" s="26"/>
      <c r="S101" s="351"/>
      <c r="T101" s="47"/>
      <c r="U101" s="47"/>
      <c r="V101" s="47"/>
    </row>
    <row r="102" spans="1:66" ht="74.25" hidden="1" customHeight="1">
      <c r="A102" s="133" t="s">
        <v>1387</v>
      </c>
      <c r="B102" s="133" t="s">
        <v>1388</v>
      </c>
      <c r="C102" s="133" t="s">
        <v>315</v>
      </c>
      <c r="D102" s="254" t="s">
        <v>1111</v>
      </c>
      <c r="E102" s="108">
        <f>+F102+I102</f>
        <v>0</v>
      </c>
      <c r="F102" s="108"/>
      <c r="G102" s="108"/>
      <c r="H102" s="108"/>
      <c r="I102" s="108"/>
      <c r="J102" s="108">
        <f t="shared" si="21"/>
        <v>0</v>
      </c>
      <c r="K102" s="108"/>
      <c r="L102" s="108"/>
      <c r="M102" s="108"/>
      <c r="N102" s="108"/>
      <c r="O102" s="108"/>
      <c r="P102" s="108">
        <f>+E102+J102</f>
        <v>0</v>
      </c>
      <c r="Q102" s="691">
        <f t="shared" si="5"/>
        <v>0</v>
      </c>
      <c r="R102" s="26"/>
      <c r="S102" s="351"/>
      <c r="T102" s="47"/>
      <c r="U102" s="47"/>
      <c r="V102" s="47"/>
    </row>
    <row r="103" spans="1:66" ht="83.25" hidden="1" customHeight="1">
      <c r="A103" s="133" t="s">
        <v>1617</v>
      </c>
      <c r="B103" s="133" t="s">
        <v>643</v>
      </c>
      <c r="C103" s="133" t="s">
        <v>1537</v>
      </c>
      <c r="D103" s="259" t="s">
        <v>1360</v>
      </c>
      <c r="E103" s="201">
        <f t="shared" si="16"/>
        <v>0</v>
      </c>
      <c r="F103" s="201"/>
      <c r="G103" s="201"/>
      <c r="H103" s="201"/>
      <c r="I103" s="201"/>
      <c r="J103" s="201">
        <f t="shared" si="21"/>
        <v>0</v>
      </c>
      <c r="K103" s="201"/>
      <c r="L103" s="201"/>
      <c r="M103" s="201"/>
      <c r="N103" s="201"/>
      <c r="O103" s="201"/>
      <c r="P103" s="201">
        <f t="shared" si="15"/>
        <v>0</v>
      </c>
      <c r="Q103" s="714">
        <f t="shared" si="5"/>
        <v>0</v>
      </c>
      <c r="R103" s="729"/>
      <c r="S103" s="725"/>
      <c r="T103" s="726"/>
      <c r="U103" s="727"/>
      <c r="V103" s="727"/>
      <c r="W103" s="366"/>
      <c r="X103" s="366"/>
      <c r="Y103" s="366"/>
      <c r="Z103" s="366"/>
      <c r="AA103" s="366"/>
      <c r="AB103" s="366"/>
      <c r="AC103" s="366"/>
      <c r="AD103" s="366"/>
      <c r="AE103" s="366"/>
      <c r="AF103" s="366"/>
      <c r="AG103" s="366"/>
      <c r="AH103" s="366"/>
      <c r="AI103" s="366"/>
      <c r="AJ103" s="366"/>
      <c r="AK103" s="366"/>
      <c r="AL103" s="366"/>
      <c r="AM103" s="366"/>
      <c r="AN103" s="366"/>
    </row>
    <row r="104" spans="1:66" ht="28" hidden="1">
      <c r="A104" s="121" t="s">
        <v>1618</v>
      </c>
      <c r="B104" s="121" t="s">
        <v>1113</v>
      </c>
      <c r="C104" s="121" t="s">
        <v>1112</v>
      </c>
      <c r="D104" s="258" t="s">
        <v>568</v>
      </c>
      <c r="E104" s="109">
        <f t="shared" si="16"/>
        <v>0</v>
      </c>
      <c r="F104" s="109"/>
      <c r="G104" s="109"/>
      <c r="H104" s="109"/>
      <c r="I104" s="109"/>
      <c r="J104" s="109">
        <f t="shared" si="21"/>
        <v>0</v>
      </c>
      <c r="K104" s="109"/>
      <c r="L104" s="109"/>
      <c r="M104" s="109"/>
      <c r="N104" s="109"/>
      <c r="O104" s="109"/>
      <c r="P104" s="109">
        <f t="shared" si="15"/>
        <v>0</v>
      </c>
      <c r="Q104" s="691">
        <f t="shared" si="5"/>
        <v>0</v>
      </c>
      <c r="R104" s="26"/>
      <c r="S104" s="351"/>
      <c r="T104" s="47"/>
      <c r="U104" s="47"/>
      <c r="V104" s="47"/>
      <c r="AS104" s="4"/>
      <c r="AT104" s="4"/>
      <c r="AU104" s="4"/>
      <c r="AV104" s="4"/>
      <c r="AW104" s="4"/>
      <c r="AX104" s="4"/>
      <c r="AY104" s="4"/>
      <c r="AZ104" s="4"/>
      <c r="BA104" s="4"/>
      <c r="BB104" s="4"/>
      <c r="BC104" s="4"/>
      <c r="BD104" s="4"/>
      <c r="BE104" s="4"/>
      <c r="BF104" s="4"/>
      <c r="BG104" s="4"/>
      <c r="BH104" s="4"/>
      <c r="BI104" s="4"/>
      <c r="BJ104" s="4"/>
      <c r="BK104" s="4"/>
      <c r="BL104" s="4"/>
      <c r="BM104" s="4"/>
      <c r="BN104" s="4"/>
    </row>
    <row r="105" spans="1:66" ht="72" hidden="1" customHeight="1">
      <c r="A105" s="237" t="s">
        <v>1617</v>
      </c>
      <c r="B105" s="238" t="s">
        <v>643</v>
      </c>
      <c r="C105" s="133" t="s">
        <v>291</v>
      </c>
      <c r="D105" s="259" t="s">
        <v>1469</v>
      </c>
      <c r="E105" s="201">
        <f t="shared" si="16"/>
        <v>0</v>
      </c>
      <c r="F105" s="201"/>
      <c r="G105" s="201"/>
      <c r="H105" s="201"/>
      <c r="I105" s="201"/>
      <c r="J105" s="201">
        <f t="shared" si="21"/>
        <v>0</v>
      </c>
      <c r="K105" s="201"/>
      <c r="L105" s="201"/>
      <c r="M105" s="201"/>
      <c r="N105" s="201"/>
      <c r="O105" s="201"/>
      <c r="P105" s="201">
        <f t="shared" si="15"/>
        <v>0</v>
      </c>
      <c r="Q105" s="691">
        <f t="shared" si="5"/>
        <v>0</v>
      </c>
      <c r="S105" s="353"/>
      <c r="T105" s="355"/>
      <c r="U105" s="47"/>
      <c r="V105" s="47"/>
    </row>
    <row r="106" spans="1:66" ht="55.9" hidden="1" customHeight="1">
      <c r="A106" s="237" t="s">
        <v>1618</v>
      </c>
      <c r="B106" s="238" t="s">
        <v>1113</v>
      </c>
      <c r="C106" s="237" t="s">
        <v>292</v>
      </c>
      <c r="D106" s="2" t="s">
        <v>569</v>
      </c>
      <c r="E106" s="201">
        <f t="shared" si="16"/>
        <v>0</v>
      </c>
      <c r="F106" s="201"/>
      <c r="G106" s="201"/>
      <c r="H106" s="201"/>
      <c r="I106" s="201"/>
      <c r="J106" s="201">
        <f t="shared" si="21"/>
        <v>0</v>
      </c>
      <c r="K106" s="201"/>
      <c r="L106" s="201"/>
      <c r="M106" s="201"/>
      <c r="N106" s="201"/>
      <c r="O106" s="201"/>
      <c r="P106" s="201">
        <f t="shared" si="15"/>
        <v>0</v>
      </c>
      <c r="Q106" s="691">
        <f t="shared" si="5"/>
        <v>0</v>
      </c>
      <c r="S106" s="353"/>
      <c r="T106" s="355"/>
      <c r="U106" s="47"/>
      <c r="V106" s="47"/>
    </row>
    <row r="107" spans="1:66" ht="63" hidden="1" customHeight="1">
      <c r="A107" s="237" t="s">
        <v>293</v>
      </c>
      <c r="B107" s="238" t="s">
        <v>294</v>
      </c>
      <c r="C107" s="133" t="s">
        <v>292</v>
      </c>
      <c r="D107" s="2" t="s">
        <v>127</v>
      </c>
      <c r="E107" s="201">
        <f t="shared" si="16"/>
        <v>0</v>
      </c>
      <c r="F107" s="201"/>
      <c r="G107" s="201"/>
      <c r="H107" s="201"/>
      <c r="I107" s="201"/>
      <c r="J107" s="201">
        <f t="shared" si="21"/>
        <v>0</v>
      </c>
      <c r="K107" s="201"/>
      <c r="L107" s="201"/>
      <c r="M107" s="201"/>
      <c r="N107" s="201"/>
      <c r="O107" s="201"/>
      <c r="P107" s="201">
        <f t="shared" si="15"/>
        <v>0</v>
      </c>
      <c r="Q107" s="691">
        <f t="shared" si="5"/>
        <v>0</v>
      </c>
      <c r="R107" s="729"/>
      <c r="S107" s="725"/>
      <c r="T107" s="726"/>
      <c r="U107" s="727"/>
      <c r="V107" s="727"/>
      <c r="W107" s="366"/>
      <c r="X107" s="366"/>
      <c r="Y107" s="366"/>
      <c r="Z107" s="366"/>
      <c r="AA107" s="366"/>
      <c r="AB107" s="366"/>
      <c r="AC107" s="366"/>
      <c r="AD107" s="366"/>
      <c r="AE107" s="366"/>
      <c r="AF107" s="366"/>
      <c r="AG107" s="366"/>
      <c r="AH107" s="366"/>
      <c r="AI107" s="366"/>
      <c r="AJ107" s="366"/>
      <c r="AK107" s="366"/>
      <c r="AL107" s="366"/>
      <c r="AM107" s="366"/>
      <c r="AN107" s="366"/>
    </row>
    <row r="108" spans="1:66" ht="74.5" customHeight="1">
      <c r="A108" s="237" t="s">
        <v>295</v>
      </c>
      <c r="B108" s="238" t="s">
        <v>296</v>
      </c>
      <c r="C108" s="133" t="s">
        <v>292</v>
      </c>
      <c r="D108" s="2" t="s">
        <v>859</v>
      </c>
      <c r="E108" s="201">
        <f>+F108+I108</f>
        <v>0</v>
      </c>
      <c r="F108" s="201"/>
      <c r="G108" s="201"/>
      <c r="H108" s="201"/>
      <c r="I108" s="201"/>
      <c r="J108" s="201">
        <f t="shared" ref="J108:J113" si="22">+L108+O108</f>
        <v>7052555</v>
      </c>
      <c r="K108" s="201">
        <v>7052555</v>
      </c>
      <c r="L108" s="201"/>
      <c r="M108" s="201"/>
      <c r="N108" s="201"/>
      <c r="O108" s="201">
        <v>7052555</v>
      </c>
      <c r="P108" s="201">
        <f>+E108+J108</f>
        <v>7052555</v>
      </c>
      <c r="Q108" s="714">
        <f t="shared" si="5"/>
        <v>7052555</v>
      </c>
      <c r="R108" s="729"/>
      <c r="S108" s="725"/>
      <c r="T108" s="726"/>
      <c r="U108" s="727"/>
      <c r="V108" s="727"/>
      <c r="W108" s="366"/>
      <c r="X108" s="366"/>
      <c r="Y108" s="366"/>
      <c r="Z108" s="366"/>
      <c r="AA108" s="366"/>
      <c r="AB108" s="366"/>
      <c r="AC108" s="366"/>
      <c r="AD108" s="366"/>
      <c r="AE108" s="366"/>
      <c r="AF108" s="366"/>
      <c r="AG108" s="366"/>
      <c r="AH108" s="366"/>
      <c r="AI108" s="366"/>
      <c r="AJ108" s="366"/>
      <c r="AK108" s="366"/>
      <c r="AL108" s="366"/>
      <c r="AM108" s="366"/>
      <c r="AN108" s="366"/>
    </row>
    <row r="109" spans="1:66" ht="42" hidden="1">
      <c r="A109" s="239" t="s">
        <v>605</v>
      </c>
      <c r="B109" s="126" t="s">
        <v>1392</v>
      </c>
      <c r="C109" s="239" t="s">
        <v>1479</v>
      </c>
      <c r="D109" s="240" t="s">
        <v>1545</v>
      </c>
      <c r="E109" s="108">
        <f t="shared" si="16"/>
        <v>0</v>
      </c>
      <c r="F109" s="108"/>
      <c r="G109" s="108">
        <f>246200-246200</f>
        <v>0</v>
      </c>
      <c r="H109" s="108">
        <f>32100-32100</f>
        <v>0</v>
      </c>
      <c r="I109" s="108"/>
      <c r="J109" s="108">
        <f t="shared" si="22"/>
        <v>0</v>
      </c>
      <c r="K109" s="108"/>
      <c r="L109" s="108"/>
      <c r="M109" s="108"/>
      <c r="N109" s="108"/>
      <c r="O109" s="108"/>
      <c r="P109" s="108">
        <f t="shared" ref="P109:P133" si="23">+E109+J109</f>
        <v>0</v>
      </c>
      <c r="Q109" s="691">
        <f t="shared" ref="Q109:Q178" si="24">+P109</f>
        <v>0</v>
      </c>
      <c r="R109" s="26"/>
      <c r="S109" s="351"/>
      <c r="T109" s="47"/>
      <c r="U109" s="47"/>
      <c r="V109" s="47"/>
    </row>
    <row r="110" spans="1:66" ht="42" hidden="1">
      <c r="A110" s="239" t="s">
        <v>606</v>
      </c>
      <c r="B110" s="126" t="s">
        <v>1605</v>
      </c>
      <c r="C110" s="239" t="s">
        <v>465</v>
      </c>
      <c r="D110" s="240" t="s">
        <v>1027</v>
      </c>
      <c r="E110" s="108">
        <f t="shared" si="16"/>
        <v>0</v>
      </c>
      <c r="F110" s="108"/>
      <c r="G110" s="108"/>
      <c r="H110" s="108"/>
      <c r="I110" s="108"/>
      <c r="J110" s="108">
        <f t="shared" si="22"/>
        <v>0</v>
      </c>
      <c r="K110" s="108"/>
      <c r="L110" s="108"/>
      <c r="M110" s="108"/>
      <c r="N110" s="108"/>
      <c r="O110" s="108"/>
      <c r="P110" s="108">
        <f t="shared" si="23"/>
        <v>0</v>
      </c>
      <c r="Q110" s="691">
        <f t="shared" si="24"/>
        <v>0</v>
      </c>
      <c r="R110" s="26"/>
      <c r="S110" s="351"/>
      <c r="T110" s="47"/>
      <c r="U110" s="47"/>
      <c r="V110" s="47"/>
    </row>
    <row r="111" spans="1:66" ht="28" hidden="1">
      <c r="A111" s="239" t="s">
        <v>607</v>
      </c>
      <c r="B111" s="126" t="s">
        <v>1361</v>
      </c>
      <c r="C111" s="239" t="s">
        <v>1091</v>
      </c>
      <c r="D111" s="240" t="s">
        <v>754</v>
      </c>
      <c r="E111" s="108">
        <f t="shared" si="16"/>
        <v>0</v>
      </c>
      <c r="F111" s="108"/>
      <c r="G111" s="108"/>
      <c r="H111" s="108"/>
      <c r="I111" s="108"/>
      <c r="J111" s="108">
        <f t="shared" si="22"/>
        <v>0</v>
      </c>
      <c r="K111" s="108"/>
      <c r="L111" s="108"/>
      <c r="M111" s="108"/>
      <c r="N111" s="108"/>
      <c r="O111" s="108"/>
      <c r="P111" s="108">
        <f t="shared" si="23"/>
        <v>0</v>
      </c>
      <c r="Q111" s="691">
        <f t="shared" si="24"/>
        <v>0</v>
      </c>
      <c r="R111" s="26"/>
      <c r="S111" s="351"/>
      <c r="T111" s="47"/>
      <c r="U111" s="47"/>
      <c r="V111" s="47"/>
    </row>
    <row r="112" spans="1:66" ht="84" hidden="1">
      <c r="A112" s="127" t="s">
        <v>609</v>
      </c>
      <c r="B112" s="127" t="s">
        <v>755</v>
      </c>
      <c r="C112" s="127" t="s">
        <v>466</v>
      </c>
      <c r="D112" s="254" t="s">
        <v>800</v>
      </c>
      <c r="E112" s="108">
        <f>+F112+I112</f>
        <v>0</v>
      </c>
      <c r="F112" s="108"/>
      <c r="G112" s="108"/>
      <c r="H112" s="108"/>
      <c r="I112" s="108"/>
      <c r="J112" s="108">
        <f t="shared" si="22"/>
        <v>0</v>
      </c>
      <c r="K112" s="108"/>
      <c r="L112" s="108"/>
      <c r="M112" s="108"/>
      <c r="N112" s="108"/>
      <c r="O112" s="108"/>
      <c r="P112" s="108">
        <f>+E112+J112</f>
        <v>0</v>
      </c>
      <c r="Q112" s="691">
        <f t="shared" si="24"/>
        <v>0</v>
      </c>
      <c r="R112" s="26"/>
      <c r="S112" s="351"/>
      <c r="T112" s="47"/>
      <c r="U112" s="47"/>
      <c r="V112" s="47"/>
    </row>
    <row r="113" spans="1:66" ht="23.5" hidden="1" customHeight="1">
      <c r="A113" s="127" t="s">
        <v>608</v>
      </c>
      <c r="B113" s="127" t="s">
        <v>319</v>
      </c>
      <c r="C113" s="127" t="s">
        <v>1090</v>
      </c>
      <c r="D113" s="254" t="s">
        <v>629</v>
      </c>
      <c r="E113" s="108">
        <f t="shared" si="16"/>
        <v>0</v>
      </c>
      <c r="F113" s="108"/>
      <c r="G113" s="108"/>
      <c r="H113" s="108"/>
      <c r="I113" s="108"/>
      <c r="J113" s="108">
        <f t="shared" si="22"/>
        <v>0</v>
      </c>
      <c r="K113" s="108">
        <f>17100-17100</f>
        <v>0</v>
      </c>
      <c r="L113" s="108">
        <f>17100-17100</f>
        <v>0</v>
      </c>
      <c r="M113" s="108">
        <v>0</v>
      </c>
      <c r="N113" s="108">
        <v>0</v>
      </c>
      <c r="O113" s="108">
        <f>3000-3000</f>
        <v>0</v>
      </c>
      <c r="P113" s="108">
        <f t="shared" si="23"/>
        <v>0</v>
      </c>
      <c r="Q113" s="691">
        <f t="shared" si="24"/>
        <v>0</v>
      </c>
      <c r="R113" s="26"/>
      <c r="S113" s="353">
        <v>48600000</v>
      </c>
      <c r="T113" s="47"/>
      <c r="U113" s="47"/>
      <c r="V113" s="47"/>
    </row>
    <row r="114" spans="1:66" ht="48" hidden="1" customHeight="1">
      <c r="A114" s="133" t="s">
        <v>610</v>
      </c>
      <c r="B114" s="133" t="s">
        <v>433</v>
      </c>
      <c r="C114" s="133" t="s">
        <v>249</v>
      </c>
      <c r="D114" s="259" t="s">
        <v>275</v>
      </c>
      <c r="E114" s="201">
        <f t="shared" si="16"/>
        <v>0</v>
      </c>
      <c r="F114" s="201"/>
      <c r="G114" s="201"/>
      <c r="H114" s="201"/>
      <c r="I114" s="201"/>
      <c r="J114" s="201">
        <f t="shared" ref="J114:J133" si="25">+L114+O114</f>
        <v>0</v>
      </c>
      <c r="K114" s="201"/>
      <c r="L114" s="201"/>
      <c r="M114" s="201"/>
      <c r="N114" s="201"/>
      <c r="O114" s="201"/>
      <c r="P114" s="201">
        <f t="shared" si="23"/>
        <v>0</v>
      </c>
      <c r="Q114" s="714">
        <f t="shared" si="24"/>
        <v>0</v>
      </c>
      <c r="S114" s="353"/>
      <c r="T114" s="355"/>
      <c r="U114" s="47"/>
      <c r="V114" s="47"/>
    </row>
    <row r="115" spans="1:66" ht="42" hidden="1">
      <c r="A115" s="127" t="s">
        <v>611</v>
      </c>
      <c r="B115" s="127" t="s">
        <v>948</v>
      </c>
      <c r="C115" s="127" t="s">
        <v>923</v>
      </c>
      <c r="D115" s="254" t="s">
        <v>1086</v>
      </c>
      <c r="E115" s="108">
        <f t="shared" si="16"/>
        <v>0</v>
      </c>
      <c r="F115" s="108"/>
      <c r="G115" s="108"/>
      <c r="H115" s="108"/>
      <c r="I115" s="108"/>
      <c r="J115" s="108">
        <f t="shared" si="25"/>
        <v>0</v>
      </c>
      <c r="K115" s="108"/>
      <c r="L115" s="108"/>
      <c r="M115" s="108"/>
      <c r="N115" s="108"/>
      <c r="O115" s="108"/>
      <c r="P115" s="108">
        <f t="shared" si="23"/>
        <v>0</v>
      </c>
      <c r="Q115" s="691">
        <f t="shared" si="24"/>
        <v>0</v>
      </c>
      <c r="R115" s="26"/>
      <c r="S115" s="353">
        <v>750000</v>
      </c>
      <c r="T115" s="47"/>
      <c r="U115" s="47"/>
      <c r="V115" s="47"/>
    </row>
    <row r="116" spans="1:66" ht="42" hidden="1">
      <c r="A116" s="121" t="s">
        <v>612</v>
      </c>
      <c r="B116" s="121" t="s">
        <v>441</v>
      </c>
      <c r="C116" s="121" t="s">
        <v>926</v>
      </c>
      <c r="D116" s="258" t="s">
        <v>1355</v>
      </c>
      <c r="E116" s="137">
        <f t="shared" si="16"/>
        <v>0</v>
      </c>
      <c r="F116" s="137"/>
      <c r="G116" s="137"/>
      <c r="H116" s="137"/>
      <c r="I116" s="137"/>
      <c r="J116" s="137">
        <f t="shared" si="25"/>
        <v>0</v>
      </c>
      <c r="K116" s="137"/>
      <c r="L116" s="137"/>
      <c r="M116" s="137"/>
      <c r="N116" s="137"/>
      <c r="O116" s="137"/>
      <c r="P116" s="137">
        <f t="shared" si="23"/>
        <v>0</v>
      </c>
      <c r="Q116" s="691">
        <f t="shared" si="24"/>
        <v>0</v>
      </c>
      <c r="R116" s="26"/>
      <c r="S116" s="351"/>
      <c r="T116" s="47"/>
      <c r="U116" s="47"/>
      <c r="V116" s="47"/>
    </row>
    <row r="117" spans="1:66" ht="28" hidden="1" outlineLevel="1">
      <c r="A117" s="121" t="s">
        <v>613</v>
      </c>
      <c r="B117" s="121" t="s">
        <v>276</v>
      </c>
      <c r="C117" s="121" t="s">
        <v>649</v>
      </c>
      <c r="D117" s="264" t="s">
        <v>277</v>
      </c>
      <c r="E117" s="109">
        <f t="shared" si="16"/>
        <v>0</v>
      </c>
      <c r="F117" s="109"/>
      <c r="G117" s="109"/>
      <c r="H117" s="109"/>
      <c r="I117" s="109"/>
      <c r="J117" s="109">
        <f t="shared" si="25"/>
        <v>0</v>
      </c>
      <c r="K117" s="109"/>
      <c r="L117" s="109"/>
      <c r="M117" s="109"/>
      <c r="N117" s="109"/>
      <c r="O117" s="109"/>
      <c r="P117" s="109">
        <f t="shared" si="23"/>
        <v>0</v>
      </c>
      <c r="Q117" s="691">
        <f t="shared" si="24"/>
        <v>0</v>
      </c>
      <c r="R117" s="4"/>
      <c r="S117" s="353">
        <v>35638200</v>
      </c>
      <c r="T117" s="6"/>
      <c r="U117" s="6"/>
      <c r="V117" s="6"/>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row>
    <row r="118" spans="1:66" ht="41.25" hidden="1" customHeight="1" outlineLevel="1">
      <c r="A118" s="239" t="s">
        <v>614</v>
      </c>
      <c r="B118" s="188">
        <v>7321</v>
      </c>
      <c r="C118" s="127" t="s">
        <v>380</v>
      </c>
      <c r="D118" s="240" t="s">
        <v>816</v>
      </c>
      <c r="E118" s="109">
        <f t="shared" si="16"/>
        <v>0</v>
      </c>
      <c r="F118" s="109"/>
      <c r="G118" s="109"/>
      <c r="H118" s="109"/>
      <c r="I118" s="109"/>
      <c r="J118" s="109">
        <f t="shared" si="25"/>
        <v>0</v>
      </c>
      <c r="K118" s="109"/>
      <c r="L118" s="109"/>
      <c r="M118" s="109"/>
      <c r="N118" s="109"/>
      <c r="O118" s="109"/>
      <c r="P118" s="109">
        <f t="shared" si="23"/>
        <v>0</v>
      </c>
      <c r="Q118" s="691">
        <f t="shared" si="24"/>
        <v>0</v>
      </c>
      <c r="R118" s="4"/>
      <c r="S118" s="354"/>
      <c r="T118" s="69"/>
      <c r="U118" s="69"/>
      <c r="V118" s="69"/>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row>
    <row r="119" spans="1:66" ht="41.25" hidden="1" customHeight="1" outlineLevel="1">
      <c r="A119" s="239" t="s">
        <v>357</v>
      </c>
      <c r="B119" s="188">
        <v>7330</v>
      </c>
      <c r="C119" s="127" t="s">
        <v>380</v>
      </c>
      <c r="D119" s="750" t="s">
        <v>733</v>
      </c>
      <c r="E119" s="109">
        <f>+F119+I119</f>
        <v>0</v>
      </c>
      <c r="F119" s="109"/>
      <c r="G119" s="109"/>
      <c r="H119" s="109"/>
      <c r="I119" s="109"/>
      <c r="J119" s="109">
        <f>+L119+O119</f>
        <v>0</v>
      </c>
      <c r="K119" s="109"/>
      <c r="L119" s="109"/>
      <c r="M119" s="109"/>
      <c r="N119" s="109"/>
      <c r="O119" s="109"/>
      <c r="P119" s="109">
        <f>+E119+J119</f>
        <v>0</v>
      </c>
      <c r="Q119" s="691">
        <f t="shared" si="24"/>
        <v>0</v>
      </c>
      <c r="R119" s="4"/>
      <c r="S119" s="354"/>
      <c r="T119" s="69"/>
      <c r="U119" s="69"/>
      <c r="V119" s="69"/>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row>
    <row r="120" spans="1:66" ht="67.150000000000006" hidden="1" customHeight="1" outlineLevel="1">
      <c r="A120" s="239" t="s">
        <v>1167</v>
      </c>
      <c r="B120" s="188">
        <v>7363</v>
      </c>
      <c r="C120" s="121" t="s">
        <v>1493</v>
      </c>
      <c r="D120" s="309" t="s">
        <v>552</v>
      </c>
      <c r="E120" s="109">
        <f>+F120+I120</f>
        <v>0</v>
      </c>
      <c r="F120" s="109"/>
      <c r="G120" s="109"/>
      <c r="H120" s="109"/>
      <c r="I120" s="109"/>
      <c r="J120" s="109">
        <f t="shared" si="25"/>
        <v>0</v>
      </c>
      <c r="K120" s="109"/>
      <c r="L120" s="109"/>
      <c r="M120" s="109"/>
      <c r="N120" s="109"/>
      <c r="O120" s="109"/>
      <c r="P120" s="109">
        <f>+E120+J120</f>
        <v>0</v>
      </c>
      <c r="Q120" s="691">
        <f t="shared" si="24"/>
        <v>0</v>
      </c>
      <c r="R120" s="4"/>
      <c r="S120" s="351"/>
      <c r="T120" s="69"/>
      <c r="U120" s="69"/>
      <c r="V120" s="69"/>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row>
    <row r="121" spans="1:66" ht="50.5" hidden="1" customHeight="1" outlineLevel="1">
      <c r="A121" s="126" t="s">
        <v>1590</v>
      </c>
      <c r="B121" s="126" t="s">
        <v>1643</v>
      </c>
      <c r="C121" s="127" t="s">
        <v>1591</v>
      </c>
      <c r="D121" s="302" t="s">
        <v>1176</v>
      </c>
      <c r="E121" s="109">
        <f>+F121+I121</f>
        <v>0</v>
      </c>
      <c r="F121" s="109"/>
      <c r="G121" s="109"/>
      <c r="H121" s="109"/>
      <c r="I121" s="109"/>
      <c r="J121" s="108">
        <f t="shared" si="25"/>
        <v>0</v>
      </c>
      <c r="K121" s="109"/>
      <c r="L121" s="109"/>
      <c r="M121" s="109"/>
      <c r="N121" s="109"/>
      <c r="O121" s="108"/>
      <c r="P121" s="108">
        <f>+E121+J121</f>
        <v>0</v>
      </c>
      <c r="Q121" s="691">
        <f t="shared" si="24"/>
        <v>0</v>
      </c>
      <c r="R121" s="4"/>
      <c r="S121" s="351"/>
      <c r="T121" s="69"/>
      <c r="U121" s="69"/>
      <c r="V121" s="69"/>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row>
    <row r="122" spans="1:66" ht="28" hidden="1" outlineLevel="1">
      <c r="A122" s="126" t="s">
        <v>617</v>
      </c>
      <c r="B122" s="126" t="s">
        <v>1544</v>
      </c>
      <c r="C122" s="126" t="s">
        <v>232</v>
      </c>
      <c r="D122" s="241" t="s">
        <v>1456</v>
      </c>
      <c r="E122" s="109">
        <f>+F122+I122</f>
        <v>0</v>
      </c>
      <c r="F122" s="109"/>
      <c r="G122" s="109"/>
      <c r="H122" s="109"/>
      <c r="I122" s="109"/>
      <c r="J122" s="108">
        <f t="shared" si="25"/>
        <v>0</v>
      </c>
      <c r="K122" s="109"/>
      <c r="L122" s="109"/>
      <c r="M122" s="109"/>
      <c r="N122" s="109"/>
      <c r="O122" s="108"/>
      <c r="P122" s="108">
        <f>+E122+J122</f>
        <v>0</v>
      </c>
      <c r="Q122" s="691">
        <f t="shared" si="24"/>
        <v>0</v>
      </c>
      <c r="R122" s="4"/>
      <c r="S122" s="353">
        <v>1095290600</v>
      </c>
      <c r="T122" s="69"/>
      <c r="U122" s="69"/>
      <c r="V122" s="69"/>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row>
    <row r="123" spans="1:66" ht="42" hidden="1" outlineLevel="1">
      <c r="A123" s="121" t="s">
        <v>615</v>
      </c>
      <c r="B123" s="121" t="s">
        <v>818</v>
      </c>
      <c r="C123" s="121" t="s">
        <v>817</v>
      </c>
      <c r="D123" s="264" t="s">
        <v>269</v>
      </c>
      <c r="E123" s="109">
        <f t="shared" si="16"/>
        <v>0</v>
      </c>
      <c r="F123" s="109"/>
      <c r="G123" s="109"/>
      <c r="H123" s="109"/>
      <c r="I123" s="109"/>
      <c r="J123" s="109">
        <f t="shared" si="25"/>
        <v>0</v>
      </c>
      <c r="K123" s="109"/>
      <c r="L123" s="109"/>
      <c r="M123" s="109"/>
      <c r="N123" s="109"/>
      <c r="O123" s="109"/>
      <c r="P123" s="109">
        <f t="shared" si="23"/>
        <v>0</v>
      </c>
      <c r="Q123" s="691">
        <f t="shared" si="24"/>
        <v>0</v>
      </c>
      <c r="R123" s="4"/>
      <c r="S123" s="351"/>
      <c r="T123" s="69"/>
      <c r="U123" s="69"/>
      <c r="V123" s="69"/>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row>
    <row r="124" spans="1:66" ht="28" hidden="1" outlineLevel="1">
      <c r="A124" s="121" t="s">
        <v>616</v>
      </c>
      <c r="B124" s="121" t="s">
        <v>1282</v>
      </c>
      <c r="C124" s="121" t="s">
        <v>819</v>
      </c>
      <c r="D124" s="266" t="s">
        <v>1543</v>
      </c>
      <c r="E124" s="109">
        <f t="shared" si="16"/>
        <v>0</v>
      </c>
      <c r="F124" s="109"/>
      <c r="G124" s="109"/>
      <c r="H124" s="109"/>
      <c r="I124" s="109"/>
      <c r="J124" s="109">
        <f t="shared" si="25"/>
        <v>0</v>
      </c>
      <c r="K124" s="109"/>
      <c r="L124" s="109"/>
      <c r="M124" s="109"/>
      <c r="N124" s="109"/>
      <c r="O124" s="109"/>
      <c r="P124" s="109">
        <f t="shared" si="23"/>
        <v>0</v>
      </c>
      <c r="Q124" s="691">
        <f t="shared" si="24"/>
        <v>0</v>
      </c>
      <c r="R124" s="4"/>
      <c r="S124" s="353">
        <v>41533300</v>
      </c>
      <c r="T124" s="69"/>
      <c r="U124" s="69"/>
      <c r="V124" s="69"/>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row>
    <row r="125" spans="1:66" ht="98.25" hidden="1" customHeight="1" outlineLevel="1">
      <c r="A125" s="133" t="s">
        <v>331</v>
      </c>
      <c r="B125" s="133" t="s">
        <v>332</v>
      </c>
      <c r="C125" s="133" t="s">
        <v>562</v>
      </c>
      <c r="D125" s="2" t="s">
        <v>593</v>
      </c>
      <c r="E125" s="291">
        <f t="shared" ref="E125:E130" si="26">+F125+I125</f>
        <v>0</v>
      </c>
      <c r="F125" s="291"/>
      <c r="G125" s="291"/>
      <c r="H125" s="291"/>
      <c r="I125" s="291"/>
      <c r="J125" s="291">
        <f t="shared" si="25"/>
        <v>0</v>
      </c>
      <c r="K125" s="291"/>
      <c r="L125" s="291"/>
      <c r="M125" s="291"/>
      <c r="N125" s="291"/>
      <c r="O125" s="291"/>
      <c r="P125" s="291">
        <f t="shared" ref="P125:P130" si="27">+E125+J125</f>
        <v>0</v>
      </c>
      <c r="Q125" s="691">
        <f t="shared" si="24"/>
        <v>0</v>
      </c>
      <c r="R125" s="351"/>
      <c r="S125" s="353"/>
      <c r="T125" s="355"/>
      <c r="U125" s="69"/>
      <c r="V125" s="69"/>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row>
    <row r="126" spans="1:66" ht="98.25" hidden="1" customHeight="1" outlineLevel="1">
      <c r="A126" s="133" t="s">
        <v>509</v>
      </c>
      <c r="B126" s="133" t="s">
        <v>510</v>
      </c>
      <c r="C126" s="133" t="s">
        <v>562</v>
      </c>
      <c r="D126" s="2" t="s">
        <v>701</v>
      </c>
      <c r="E126" s="291">
        <f t="shared" si="26"/>
        <v>0</v>
      </c>
      <c r="F126" s="291"/>
      <c r="G126" s="291"/>
      <c r="H126" s="291"/>
      <c r="I126" s="291"/>
      <c r="J126" s="291">
        <f>+L126+O126</f>
        <v>0</v>
      </c>
      <c r="K126" s="291"/>
      <c r="L126" s="291"/>
      <c r="M126" s="291"/>
      <c r="N126" s="291"/>
      <c r="O126" s="291"/>
      <c r="P126" s="291">
        <f t="shared" si="27"/>
        <v>0</v>
      </c>
      <c r="Q126" s="691">
        <f t="shared" si="24"/>
        <v>0</v>
      </c>
      <c r="R126" s="351"/>
      <c r="S126" s="353"/>
      <c r="T126" s="355"/>
      <c r="U126" s="69"/>
      <c r="V126" s="69"/>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row>
    <row r="127" spans="1:66" ht="81.75" hidden="1" customHeight="1" outlineLevel="1">
      <c r="A127" s="133" t="s">
        <v>1319</v>
      </c>
      <c r="B127" s="133" t="s">
        <v>1562</v>
      </c>
      <c r="C127" s="133" t="s">
        <v>562</v>
      </c>
      <c r="D127" s="2" t="s">
        <v>966</v>
      </c>
      <c r="E127" s="291">
        <f t="shared" si="26"/>
        <v>0</v>
      </c>
      <c r="F127" s="291"/>
      <c r="G127" s="291"/>
      <c r="H127" s="291"/>
      <c r="I127" s="291"/>
      <c r="J127" s="291">
        <f t="shared" si="25"/>
        <v>0</v>
      </c>
      <c r="K127" s="291"/>
      <c r="L127" s="291"/>
      <c r="M127" s="291"/>
      <c r="N127" s="291"/>
      <c r="O127" s="291"/>
      <c r="P127" s="291">
        <f t="shared" si="27"/>
        <v>0</v>
      </c>
      <c r="Q127" s="691">
        <f t="shared" si="24"/>
        <v>0</v>
      </c>
      <c r="R127" s="351"/>
      <c r="S127" s="353"/>
      <c r="T127" s="355"/>
      <c r="U127" s="69"/>
      <c r="V127" s="69"/>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row>
    <row r="128" spans="1:66" ht="111.75" hidden="1" customHeight="1" outlineLevel="1">
      <c r="A128" s="133" t="s">
        <v>993</v>
      </c>
      <c r="B128" s="133" t="s">
        <v>994</v>
      </c>
      <c r="C128" s="133" t="s">
        <v>562</v>
      </c>
      <c r="D128" s="2" t="s">
        <v>995</v>
      </c>
      <c r="E128" s="291">
        <f t="shared" si="26"/>
        <v>0</v>
      </c>
      <c r="F128" s="291"/>
      <c r="G128" s="291"/>
      <c r="H128" s="291"/>
      <c r="I128" s="291"/>
      <c r="J128" s="291">
        <f t="shared" si="25"/>
        <v>0</v>
      </c>
      <c r="K128" s="291"/>
      <c r="L128" s="291"/>
      <c r="M128" s="291"/>
      <c r="N128" s="291"/>
      <c r="O128" s="291"/>
      <c r="P128" s="291">
        <f t="shared" si="27"/>
        <v>0</v>
      </c>
      <c r="Q128" s="714">
        <f t="shared" si="24"/>
        <v>0</v>
      </c>
      <c r="R128" s="351"/>
      <c r="S128" s="353"/>
      <c r="T128" s="355"/>
      <c r="U128" s="69"/>
      <c r="V128" s="69"/>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row>
    <row r="129" spans="1:66" ht="96.75" hidden="1" customHeight="1" outlineLevel="1">
      <c r="A129" s="127" t="s">
        <v>1599</v>
      </c>
      <c r="B129" s="127" t="s">
        <v>1600</v>
      </c>
      <c r="C129" s="127" t="s">
        <v>562</v>
      </c>
      <c r="D129" s="240" t="s">
        <v>1399</v>
      </c>
      <c r="E129" s="109">
        <f t="shared" si="26"/>
        <v>0</v>
      </c>
      <c r="F129" s="109"/>
      <c r="G129" s="109"/>
      <c r="H129" s="109"/>
      <c r="I129" s="109"/>
      <c r="J129" s="109">
        <f t="shared" si="25"/>
        <v>0</v>
      </c>
      <c r="K129" s="109"/>
      <c r="L129" s="109"/>
      <c r="M129" s="109"/>
      <c r="N129" s="109"/>
      <c r="O129" s="109"/>
      <c r="P129" s="109">
        <f t="shared" si="27"/>
        <v>0</v>
      </c>
      <c r="Q129" s="691">
        <f t="shared" si="24"/>
        <v>0</v>
      </c>
      <c r="R129" s="4"/>
      <c r="S129" s="351"/>
      <c r="T129" s="69"/>
      <c r="U129" s="69"/>
      <c r="V129" s="69"/>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row>
    <row r="130" spans="1:66" ht="96.75" hidden="1" customHeight="1" outlineLevel="1">
      <c r="A130" s="127" t="s">
        <v>1560</v>
      </c>
      <c r="B130" s="127" t="s">
        <v>1559</v>
      </c>
      <c r="C130" s="127" t="s">
        <v>562</v>
      </c>
      <c r="D130" s="240" t="s">
        <v>1561</v>
      </c>
      <c r="E130" s="109">
        <f t="shared" si="26"/>
        <v>0</v>
      </c>
      <c r="F130" s="109"/>
      <c r="G130" s="109"/>
      <c r="H130" s="109"/>
      <c r="I130" s="109"/>
      <c r="J130" s="109">
        <f t="shared" si="25"/>
        <v>0</v>
      </c>
      <c r="K130" s="109"/>
      <c r="L130" s="109"/>
      <c r="M130" s="109"/>
      <c r="N130" s="109"/>
      <c r="O130" s="109"/>
      <c r="P130" s="109">
        <f t="shared" si="27"/>
        <v>0</v>
      </c>
      <c r="Q130" s="691">
        <f t="shared" si="24"/>
        <v>0</v>
      </c>
      <c r="R130" s="4"/>
      <c r="S130" s="351"/>
      <c r="T130" s="69"/>
      <c r="U130" s="69"/>
      <c r="V130" s="69"/>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row>
    <row r="131" spans="1:66" ht="28" hidden="1" outlineLevel="1">
      <c r="A131" s="127" t="s">
        <v>1201</v>
      </c>
      <c r="B131" s="127" t="s">
        <v>1602</v>
      </c>
      <c r="C131" s="127" t="s">
        <v>648</v>
      </c>
      <c r="D131" s="240" t="s">
        <v>1251</v>
      </c>
      <c r="E131" s="109">
        <f t="shared" si="16"/>
        <v>0</v>
      </c>
      <c r="F131" s="109"/>
      <c r="G131" s="109"/>
      <c r="H131" s="109"/>
      <c r="I131" s="109"/>
      <c r="J131" s="109">
        <f t="shared" si="25"/>
        <v>0</v>
      </c>
      <c r="K131" s="109"/>
      <c r="L131" s="109"/>
      <c r="M131" s="109"/>
      <c r="N131" s="109"/>
      <c r="O131" s="109"/>
      <c r="P131" s="109">
        <f t="shared" si="23"/>
        <v>0</v>
      </c>
      <c r="Q131" s="714">
        <f t="shared" si="24"/>
        <v>0</v>
      </c>
      <c r="R131" s="363"/>
      <c r="S131" s="728"/>
      <c r="T131" s="727"/>
      <c r="U131" s="727"/>
      <c r="V131" s="727"/>
      <c r="W131" s="363"/>
      <c r="X131" s="363"/>
      <c r="Y131" s="363"/>
      <c r="Z131" s="363"/>
      <c r="AA131" s="363"/>
      <c r="AB131" s="363"/>
      <c r="AC131" s="363"/>
      <c r="AD131" s="363"/>
      <c r="AE131" s="363"/>
      <c r="AF131" s="363"/>
      <c r="AG131" s="363"/>
      <c r="AH131" s="363"/>
      <c r="AI131" s="363"/>
      <c r="AJ131" s="363"/>
      <c r="AK131" s="363"/>
      <c r="AL131" s="363"/>
      <c r="AM131" s="363"/>
      <c r="AN131" s="363"/>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row>
    <row r="132" spans="1:66" ht="80.25" customHeight="1" outlineLevel="1">
      <c r="A132" s="127" t="s">
        <v>1123</v>
      </c>
      <c r="B132" s="127" t="s">
        <v>758</v>
      </c>
      <c r="C132" s="133" t="s">
        <v>1363</v>
      </c>
      <c r="D132" s="242" t="s">
        <v>853</v>
      </c>
      <c r="E132" s="291">
        <f>+F132+I132</f>
        <v>0</v>
      </c>
      <c r="F132" s="291"/>
      <c r="G132" s="291"/>
      <c r="H132" s="291"/>
      <c r="I132" s="291"/>
      <c r="J132" s="291">
        <f t="shared" si="25"/>
        <v>8000000</v>
      </c>
      <c r="K132" s="291">
        <v>8000000</v>
      </c>
      <c r="L132" s="291"/>
      <c r="M132" s="291"/>
      <c r="N132" s="291"/>
      <c r="O132" s="291">
        <v>8000000</v>
      </c>
      <c r="P132" s="291">
        <f>+E132+J132</f>
        <v>8000000</v>
      </c>
      <c r="Q132" s="714">
        <f t="shared" si="24"/>
        <v>8000000</v>
      </c>
      <c r="R132" s="4"/>
      <c r="S132" s="351"/>
      <c r="T132" s="69"/>
      <c r="U132" s="69"/>
      <c r="V132" s="69"/>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row>
    <row r="133" spans="1:66" ht="33" hidden="1" customHeight="1" outlineLevel="1">
      <c r="A133" s="127" t="s">
        <v>614</v>
      </c>
      <c r="B133" s="127" t="s">
        <v>1316</v>
      </c>
      <c r="C133" s="127" t="s">
        <v>380</v>
      </c>
      <c r="D133" s="240" t="s">
        <v>816</v>
      </c>
      <c r="E133" s="108">
        <f t="shared" si="16"/>
        <v>0</v>
      </c>
      <c r="F133" s="109"/>
      <c r="G133" s="109"/>
      <c r="H133" s="109"/>
      <c r="I133" s="109"/>
      <c r="J133" s="108">
        <f t="shared" si="25"/>
        <v>0</v>
      </c>
      <c r="K133" s="109"/>
      <c r="L133" s="109"/>
      <c r="M133" s="109"/>
      <c r="N133" s="109"/>
      <c r="O133" s="109"/>
      <c r="P133" s="108">
        <f t="shared" si="23"/>
        <v>0</v>
      </c>
      <c r="Q133" s="691">
        <f t="shared" si="24"/>
        <v>0</v>
      </c>
      <c r="R133" s="4"/>
      <c r="S133" s="351"/>
      <c r="T133" s="69"/>
      <c r="U133" s="69"/>
      <c r="V133" s="69"/>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row>
    <row r="134" spans="1:66" ht="41.5" customHeight="1" collapsed="1">
      <c r="A134" s="292" t="s">
        <v>261</v>
      </c>
      <c r="B134" s="292" t="s">
        <v>262</v>
      </c>
      <c r="C134" s="292"/>
      <c r="D134" s="341" t="s">
        <v>112</v>
      </c>
      <c r="E134" s="192">
        <f>E135+E136+E138+E140+E146+E155+E156+E157+E158+E159+E161+E166+E168+E169+E170+E171+E172+E180+E186+E191+E194+E195+E183+E182+E139+E193+E189+E137+E192+E188+E196+E184+E187+E197+E190</f>
        <v>12000000</v>
      </c>
      <c r="F134" s="192">
        <f t="shared" ref="F134:O134" si="28">F135+F136+F138+F140+F146+F155+F156+F157+F158+F159+F161+F166+F168+F169+F170+F171+F172+F180+F186+F191+F194+F195+F183+F182+F139+F193+F189+F137+F192+F188+F196+F184+F187+F197+F190</f>
        <v>12000000</v>
      </c>
      <c r="G134" s="192">
        <f t="shared" si="28"/>
        <v>0</v>
      </c>
      <c r="H134" s="192">
        <f t="shared" si="28"/>
        <v>0</v>
      </c>
      <c r="I134" s="192">
        <f t="shared" si="28"/>
        <v>0</v>
      </c>
      <c r="J134" s="192">
        <f t="shared" si="28"/>
        <v>560000</v>
      </c>
      <c r="K134" s="192">
        <f t="shared" si="28"/>
        <v>560000</v>
      </c>
      <c r="L134" s="192">
        <f t="shared" si="28"/>
        <v>0</v>
      </c>
      <c r="M134" s="192">
        <f t="shared" si="28"/>
        <v>0</v>
      </c>
      <c r="N134" s="192">
        <f t="shared" si="28"/>
        <v>0</v>
      </c>
      <c r="O134" s="192">
        <f t="shared" si="28"/>
        <v>560000</v>
      </c>
      <c r="P134" s="192">
        <f>+E134+J134</f>
        <v>12560000</v>
      </c>
      <c r="Q134" s="714">
        <f t="shared" si="24"/>
        <v>12560000</v>
      </c>
      <c r="R134" s="725"/>
      <c r="S134" s="725"/>
      <c r="T134" s="726"/>
      <c r="U134" s="727"/>
      <c r="V134" s="727"/>
      <c r="W134" s="366"/>
      <c r="X134" s="366"/>
      <c r="Y134" s="366"/>
      <c r="Z134" s="366"/>
      <c r="AA134" s="366"/>
      <c r="AB134" s="366"/>
      <c r="AC134" s="366"/>
      <c r="AD134" s="366"/>
      <c r="AE134" s="366"/>
      <c r="AF134" s="366"/>
      <c r="AG134" s="366"/>
      <c r="AH134" s="366"/>
      <c r="AI134" s="366"/>
      <c r="AJ134" s="366"/>
      <c r="AK134" s="366"/>
      <c r="AL134" s="366"/>
      <c r="AM134" s="366"/>
      <c r="AN134" s="366"/>
    </row>
    <row r="135" spans="1:66" ht="75" hidden="1" customHeight="1">
      <c r="A135" s="133" t="s">
        <v>300</v>
      </c>
      <c r="B135" s="133" t="s">
        <v>782</v>
      </c>
      <c r="C135" s="133" t="s">
        <v>299</v>
      </c>
      <c r="D135" s="383" t="s">
        <v>404</v>
      </c>
      <c r="E135" s="201">
        <f t="shared" si="16"/>
        <v>0</v>
      </c>
      <c r="F135" s="201"/>
      <c r="G135" s="201"/>
      <c r="H135" s="201"/>
      <c r="I135" s="201"/>
      <c r="J135" s="201">
        <f t="shared" ref="J135:J174" si="29">+L135+O135</f>
        <v>0</v>
      </c>
      <c r="K135" s="201"/>
      <c r="L135" s="201"/>
      <c r="M135" s="201"/>
      <c r="N135" s="201"/>
      <c r="O135" s="201"/>
      <c r="P135" s="201">
        <f t="shared" ref="P135:P146" si="30">+E135+J135</f>
        <v>0</v>
      </c>
      <c r="Q135" s="714">
        <f t="shared" si="24"/>
        <v>0</v>
      </c>
      <c r="S135" s="353"/>
      <c r="T135" s="355"/>
      <c r="U135" s="47"/>
      <c r="V135" s="47"/>
    </row>
    <row r="136" spans="1:66" ht="75" hidden="1" customHeight="1">
      <c r="A136" s="133" t="s">
        <v>301</v>
      </c>
      <c r="B136" s="133" t="s">
        <v>783</v>
      </c>
      <c r="C136" s="133" t="s">
        <v>299</v>
      </c>
      <c r="D136" s="383" t="s">
        <v>290</v>
      </c>
      <c r="E136" s="201">
        <f>+F136+I136</f>
        <v>0</v>
      </c>
      <c r="F136" s="201"/>
      <c r="G136" s="201"/>
      <c r="H136" s="201"/>
      <c r="I136" s="201"/>
      <c r="J136" s="201">
        <f>+L136+O136</f>
        <v>0</v>
      </c>
      <c r="K136" s="201"/>
      <c r="L136" s="201"/>
      <c r="M136" s="201"/>
      <c r="N136" s="201"/>
      <c r="O136" s="201"/>
      <c r="P136" s="201">
        <f>+E136+J136</f>
        <v>0</v>
      </c>
      <c r="Q136" s="691">
        <f t="shared" si="24"/>
        <v>0</v>
      </c>
      <c r="S136" s="353"/>
      <c r="T136" s="355"/>
      <c r="U136" s="47"/>
      <c r="V136" s="47"/>
    </row>
    <row r="137" spans="1:66" ht="62.25" hidden="1" customHeight="1">
      <c r="A137" s="133" t="s">
        <v>297</v>
      </c>
      <c r="B137" s="123" t="s">
        <v>1382</v>
      </c>
      <c r="C137" s="123" t="s">
        <v>298</v>
      </c>
      <c r="D137" s="316" t="s">
        <v>568</v>
      </c>
      <c r="E137" s="201">
        <f>+F137+I137</f>
        <v>0</v>
      </c>
      <c r="F137" s="201"/>
      <c r="G137" s="201"/>
      <c r="H137" s="201"/>
      <c r="I137" s="201"/>
      <c r="J137" s="201">
        <f>+L137+O137</f>
        <v>0</v>
      </c>
      <c r="K137" s="201"/>
      <c r="L137" s="201"/>
      <c r="M137" s="201"/>
      <c r="N137" s="201"/>
      <c r="O137" s="201"/>
      <c r="P137" s="201">
        <f>+E137+J137</f>
        <v>0</v>
      </c>
      <c r="Q137" s="714">
        <f t="shared" si="24"/>
        <v>0</v>
      </c>
      <c r="S137" s="353"/>
      <c r="T137" s="355"/>
      <c r="U137" s="47"/>
      <c r="V137" s="47"/>
    </row>
    <row r="138" spans="1:66" ht="66" hidden="1" customHeight="1">
      <c r="A138" s="133" t="s">
        <v>263</v>
      </c>
      <c r="B138" s="133" t="s">
        <v>643</v>
      </c>
      <c r="C138" s="133" t="s">
        <v>291</v>
      </c>
      <c r="D138" s="259" t="s">
        <v>1360</v>
      </c>
      <c r="E138" s="201">
        <f t="shared" si="16"/>
        <v>0</v>
      </c>
      <c r="F138" s="201"/>
      <c r="G138" s="201"/>
      <c r="H138" s="201"/>
      <c r="I138" s="201"/>
      <c r="J138" s="201">
        <f t="shared" si="29"/>
        <v>0</v>
      </c>
      <c r="K138" s="201"/>
      <c r="L138" s="201"/>
      <c r="M138" s="201"/>
      <c r="N138" s="201"/>
      <c r="O138" s="201"/>
      <c r="P138" s="201">
        <f t="shared" si="30"/>
        <v>0</v>
      </c>
      <c r="Q138" s="714">
        <f t="shared" si="24"/>
        <v>0</v>
      </c>
      <c r="S138" s="353"/>
      <c r="T138" s="355"/>
      <c r="U138" s="47"/>
      <c r="V138" s="47"/>
    </row>
    <row r="139" spans="1:66" ht="66" hidden="1" customHeight="1">
      <c r="A139" s="133" t="s">
        <v>280</v>
      </c>
      <c r="B139" s="133" t="s">
        <v>281</v>
      </c>
      <c r="C139" s="133" t="s">
        <v>282</v>
      </c>
      <c r="D139" s="254" t="s">
        <v>459</v>
      </c>
      <c r="E139" s="108">
        <f t="shared" si="16"/>
        <v>0</v>
      </c>
      <c r="F139" s="108"/>
      <c r="G139" s="108"/>
      <c r="H139" s="108"/>
      <c r="I139" s="108"/>
      <c r="J139" s="108">
        <f t="shared" si="29"/>
        <v>0</v>
      </c>
      <c r="K139" s="108"/>
      <c r="L139" s="108"/>
      <c r="M139" s="108"/>
      <c r="N139" s="108"/>
      <c r="O139" s="108"/>
      <c r="P139" s="108">
        <f>+E139+J139</f>
        <v>0</v>
      </c>
      <c r="Q139" s="691">
        <f t="shared" si="24"/>
        <v>0</v>
      </c>
      <c r="R139" s="26"/>
      <c r="S139" s="351"/>
      <c r="T139" s="47"/>
      <c r="U139" s="47"/>
      <c r="V139" s="47"/>
    </row>
    <row r="140" spans="1:66" ht="46.9" hidden="1" customHeight="1">
      <c r="A140" s="133" t="s">
        <v>1084</v>
      </c>
      <c r="B140" s="133" t="s">
        <v>1186</v>
      </c>
      <c r="C140" s="133" t="s">
        <v>1185</v>
      </c>
      <c r="D140" s="259" t="s">
        <v>1187</v>
      </c>
      <c r="E140" s="201">
        <f t="shared" si="16"/>
        <v>0</v>
      </c>
      <c r="F140" s="201"/>
      <c r="G140" s="201"/>
      <c r="H140" s="201"/>
      <c r="I140" s="201"/>
      <c r="J140" s="201">
        <f t="shared" si="29"/>
        <v>0</v>
      </c>
      <c r="K140" s="201"/>
      <c r="L140" s="201"/>
      <c r="M140" s="201"/>
      <c r="N140" s="201"/>
      <c r="O140" s="201"/>
      <c r="P140" s="201">
        <f t="shared" si="30"/>
        <v>0</v>
      </c>
      <c r="Q140" s="714">
        <f t="shared" si="24"/>
        <v>0</v>
      </c>
      <c r="S140" s="353"/>
      <c r="T140" s="355"/>
      <c r="U140" s="47"/>
      <c r="V140" s="47"/>
    </row>
    <row r="141" spans="1:66" ht="39" hidden="1">
      <c r="A141" s="128"/>
      <c r="B141" s="128"/>
      <c r="C141" s="134"/>
      <c r="D141" s="263" t="s">
        <v>1495</v>
      </c>
      <c r="E141" s="137">
        <f t="shared" si="16"/>
        <v>0</v>
      </c>
      <c r="F141" s="137"/>
      <c r="G141" s="137"/>
      <c r="H141" s="137"/>
      <c r="I141" s="137"/>
      <c r="J141" s="137"/>
      <c r="K141" s="137"/>
      <c r="L141" s="137"/>
      <c r="M141" s="137"/>
      <c r="N141" s="137"/>
      <c r="O141" s="137"/>
      <c r="P141" s="137">
        <f t="shared" si="30"/>
        <v>0</v>
      </c>
      <c r="Q141" s="691">
        <f t="shared" si="24"/>
        <v>0</v>
      </c>
      <c r="R141" s="26"/>
      <c r="S141" s="351"/>
      <c r="T141" s="47"/>
      <c r="U141" s="47"/>
      <c r="V141" s="47"/>
    </row>
    <row r="142" spans="1:66" ht="26" hidden="1">
      <c r="A142" s="128"/>
      <c r="B142" s="128"/>
      <c r="C142" s="134"/>
      <c r="D142" s="263" t="s">
        <v>246</v>
      </c>
      <c r="E142" s="137">
        <f t="shared" si="16"/>
        <v>0</v>
      </c>
      <c r="F142" s="137"/>
      <c r="G142" s="137"/>
      <c r="H142" s="137"/>
      <c r="I142" s="137"/>
      <c r="J142" s="137"/>
      <c r="K142" s="137"/>
      <c r="L142" s="137"/>
      <c r="M142" s="137"/>
      <c r="N142" s="137"/>
      <c r="O142" s="137"/>
      <c r="P142" s="137">
        <f t="shared" si="30"/>
        <v>0</v>
      </c>
      <c r="Q142" s="691">
        <f t="shared" si="24"/>
        <v>0</v>
      </c>
      <c r="R142" s="26"/>
      <c r="S142" s="351"/>
      <c r="T142" s="47"/>
      <c r="U142" s="47"/>
      <c r="V142" s="47"/>
    </row>
    <row r="143" spans="1:66" ht="39" hidden="1">
      <c r="A143" s="128"/>
      <c r="B143" s="128"/>
      <c r="C143" s="134"/>
      <c r="D143" s="263" t="s">
        <v>1154</v>
      </c>
      <c r="E143" s="137">
        <f t="shared" si="16"/>
        <v>0</v>
      </c>
      <c r="F143" s="137"/>
      <c r="G143" s="137"/>
      <c r="H143" s="137"/>
      <c r="I143" s="137"/>
      <c r="J143" s="137"/>
      <c r="K143" s="137"/>
      <c r="L143" s="137"/>
      <c r="M143" s="137"/>
      <c r="N143" s="137"/>
      <c r="O143" s="137"/>
      <c r="P143" s="137">
        <f t="shared" si="30"/>
        <v>0</v>
      </c>
      <c r="Q143" s="691">
        <f t="shared" si="24"/>
        <v>0</v>
      </c>
      <c r="R143" s="26"/>
      <c r="S143" s="351"/>
      <c r="T143" s="47"/>
      <c r="U143" s="47"/>
      <c r="V143" s="47"/>
    </row>
    <row r="144" spans="1:66" ht="39" hidden="1">
      <c r="A144" s="128"/>
      <c r="B144" s="128"/>
      <c r="C144" s="134"/>
      <c r="D144" s="263" t="s">
        <v>810</v>
      </c>
      <c r="E144" s="137">
        <f t="shared" ref="E144:E197" si="31">+F144+I144</f>
        <v>0</v>
      </c>
      <c r="F144" s="137"/>
      <c r="G144" s="137"/>
      <c r="H144" s="137"/>
      <c r="I144" s="137"/>
      <c r="J144" s="137"/>
      <c r="K144" s="137"/>
      <c r="L144" s="137"/>
      <c r="M144" s="137"/>
      <c r="N144" s="137"/>
      <c r="O144" s="137"/>
      <c r="P144" s="137">
        <f t="shared" si="30"/>
        <v>0</v>
      </c>
      <c r="Q144" s="691">
        <f t="shared" si="24"/>
        <v>0</v>
      </c>
      <c r="R144" s="26"/>
      <c r="S144" s="353">
        <v>40672472</v>
      </c>
      <c r="T144" s="47"/>
      <c r="U144" s="47"/>
      <c r="V144" s="47"/>
    </row>
    <row r="145" spans="1:40" hidden="1">
      <c r="A145" s="128"/>
      <c r="B145" s="128"/>
      <c r="C145" s="132"/>
      <c r="D145" s="256"/>
      <c r="E145" s="115">
        <f t="shared" si="31"/>
        <v>0</v>
      </c>
      <c r="F145" s="115"/>
      <c r="G145" s="115"/>
      <c r="H145" s="115"/>
      <c r="I145" s="115"/>
      <c r="J145" s="115"/>
      <c r="K145" s="115"/>
      <c r="L145" s="115"/>
      <c r="M145" s="115"/>
      <c r="N145" s="115"/>
      <c r="O145" s="115"/>
      <c r="P145" s="115">
        <f t="shared" si="30"/>
        <v>0</v>
      </c>
      <c r="Q145" s="691">
        <f t="shared" si="24"/>
        <v>0</v>
      </c>
      <c r="R145" s="26"/>
      <c r="S145" s="351"/>
      <c r="T145" s="47"/>
      <c r="U145" s="47"/>
      <c r="V145" s="47"/>
    </row>
    <row r="146" spans="1:40" ht="58.5" customHeight="1">
      <c r="A146" s="133" t="s">
        <v>1137</v>
      </c>
      <c r="B146" s="133" t="s">
        <v>328</v>
      </c>
      <c r="C146" s="133" t="s">
        <v>1183</v>
      </c>
      <c r="D146" s="259" t="s">
        <v>1189</v>
      </c>
      <c r="E146" s="201">
        <f t="shared" si="31"/>
        <v>12000000</v>
      </c>
      <c r="F146" s="201">
        <v>12000000</v>
      </c>
      <c r="G146" s="201"/>
      <c r="H146" s="201"/>
      <c r="I146" s="201"/>
      <c r="J146" s="201">
        <f t="shared" si="29"/>
        <v>0</v>
      </c>
      <c r="K146" s="201"/>
      <c r="L146" s="201"/>
      <c r="M146" s="201"/>
      <c r="N146" s="201"/>
      <c r="O146" s="201"/>
      <c r="P146" s="201">
        <f t="shared" si="30"/>
        <v>12000000</v>
      </c>
      <c r="Q146" s="714">
        <f t="shared" si="24"/>
        <v>12000000</v>
      </c>
      <c r="R146" s="729"/>
      <c r="S146" s="725"/>
      <c r="T146" s="726"/>
      <c r="U146" s="727"/>
      <c r="V146" s="727"/>
      <c r="W146" s="366"/>
      <c r="X146" s="366"/>
      <c r="Y146" s="366"/>
      <c r="Z146" s="366"/>
      <c r="AA146" s="366"/>
      <c r="AB146" s="366"/>
      <c r="AC146" s="366"/>
      <c r="AD146" s="366"/>
      <c r="AE146" s="366"/>
      <c r="AF146" s="366"/>
      <c r="AG146" s="366"/>
      <c r="AH146" s="366"/>
      <c r="AI146" s="366"/>
      <c r="AJ146" s="366"/>
      <c r="AK146" s="366"/>
      <c r="AL146" s="366"/>
      <c r="AM146" s="366"/>
      <c r="AN146" s="366"/>
    </row>
    <row r="147" spans="1:40" ht="17.5" hidden="1">
      <c r="A147" s="140"/>
      <c r="B147" s="140"/>
      <c r="C147" s="140"/>
      <c r="D147" s="254" t="s">
        <v>34</v>
      </c>
      <c r="E147" s="141">
        <f t="shared" si="31"/>
        <v>0</v>
      </c>
      <c r="F147" s="141"/>
      <c r="G147" s="141"/>
      <c r="H147" s="141"/>
      <c r="I147" s="141"/>
      <c r="J147" s="246"/>
      <c r="K147" s="141"/>
      <c r="L147" s="141"/>
      <c r="M147" s="141"/>
      <c r="N147" s="141"/>
      <c r="O147" s="141"/>
      <c r="P147" s="141"/>
      <c r="Q147" s="691">
        <f t="shared" si="24"/>
        <v>0</v>
      </c>
      <c r="R147" s="26"/>
      <c r="S147" s="353">
        <v>8715200</v>
      </c>
      <c r="T147" s="47"/>
      <c r="U147" s="47"/>
      <c r="V147" s="47"/>
    </row>
    <row r="148" spans="1:40" ht="42" hidden="1">
      <c r="A148" s="140"/>
      <c r="B148" s="140"/>
      <c r="C148" s="140"/>
      <c r="D148" s="254" t="s">
        <v>1170</v>
      </c>
      <c r="E148" s="105">
        <f t="shared" si="31"/>
        <v>0</v>
      </c>
      <c r="F148" s="105"/>
      <c r="G148" s="105"/>
      <c r="H148" s="105"/>
      <c r="I148" s="105"/>
      <c r="J148" s="108">
        <f t="shared" si="29"/>
        <v>0</v>
      </c>
      <c r="K148" s="105"/>
      <c r="L148" s="105"/>
      <c r="M148" s="105"/>
      <c r="N148" s="105"/>
      <c r="O148" s="105"/>
      <c r="P148" s="105">
        <f t="shared" ref="P148:P197" si="32">+E148+J148</f>
        <v>0</v>
      </c>
      <c r="Q148" s="691">
        <f t="shared" si="24"/>
        <v>0</v>
      </c>
      <c r="R148" s="15"/>
      <c r="S148" s="350"/>
      <c r="T148" s="23"/>
      <c r="U148" s="23"/>
      <c r="V148" s="23"/>
      <c r="W148" s="15"/>
    </row>
    <row r="149" spans="1:40" ht="52" hidden="1">
      <c r="A149" s="128"/>
      <c r="B149" s="128"/>
      <c r="C149" s="134"/>
      <c r="D149" s="263" t="s">
        <v>1589</v>
      </c>
      <c r="E149" s="137">
        <f t="shared" si="31"/>
        <v>0</v>
      </c>
      <c r="F149" s="137"/>
      <c r="G149" s="137"/>
      <c r="H149" s="137"/>
      <c r="I149" s="137"/>
      <c r="J149" s="247">
        <f t="shared" si="29"/>
        <v>0</v>
      </c>
      <c r="K149" s="137"/>
      <c r="L149" s="137"/>
      <c r="M149" s="137"/>
      <c r="N149" s="137"/>
      <c r="O149" s="137"/>
      <c r="P149" s="137">
        <f t="shared" si="32"/>
        <v>0</v>
      </c>
      <c r="Q149" s="691">
        <f t="shared" si="24"/>
        <v>0</v>
      </c>
      <c r="R149" s="15"/>
      <c r="S149" s="350"/>
      <c r="T149" s="23"/>
      <c r="U149" s="23"/>
      <c r="V149" s="23"/>
      <c r="W149" s="15"/>
    </row>
    <row r="150" spans="1:40" ht="23" hidden="1">
      <c r="A150" s="128"/>
      <c r="B150" s="128"/>
      <c r="C150" s="128"/>
      <c r="D150" s="255" t="s">
        <v>446</v>
      </c>
      <c r="E150" s="137">
        <f t="shared" si="31"/>
        <v>0</v>
      </c>
      <c r="F150" s="137"/>
      <c r="G150" s="137"/>
      <c r="H150" s="137"/>
      <c r="I150" s="137"/>
      <c r="J150" s="248">
        <f t="shared" si="29"/>
        <v>0</v>
      </c>
      <c r="K150" s="137"/>
      <c r="L150" s="137"/>
      <c r="M150" s="137"/>
      <c r="N150" s="137"/>
      <c r="O150" s="137"/>
      <c r="P150" s="115">
        <f t="shared" si="32"/>
        <v>0</v>
      </c>
      <c r="Q150" s="691">
        <f t="shared" si="24"/>
        <v>0</v>
      </c>
      <c r="R150" s="15"/>
      <c r="S150" s="353">
        <v>790175100</v>
      </c>
      <c r="T150" s="23"/>
      <c r="U150" s="23"/>
      <c r="V150" s="23"/>
      <c r="W150" s="15"/>
    </row>
    <row r="151" spans="1:40" ht="26" hidden="1">
      <c r="A151" s="128"/>
      <c r="B151" s="128"/>
      <c r="C151" s="134"/>
      <c r="D151" s="263" t="s">
        <v>720</v>
      </c>
      <c r="E151" s="137">
        <f t="shared" si="31"/>
        <v>0</v>
      </c>
      <c r="F151" s="137"/>
      <c r="G151" s="137"/>
      <c r="H151" s="137"/>
      <c r="I151" s="137"/>
      <c r="J151" s="247">
        <f t="shared" si="29"/>
        <v>0</v>
      </c>
      <c r="K151" s="137"/>
      <c r="L151" s="137"/>
      <c r="M151" s="137"/>
      <c r="N151" s="137"/>
      <c r="O151" s="137"/>
      <c r="P151" s="137">
        <f t="shared" si="32"/>
        <v>0</v>
      </c>
      <c r="Q151" s="691">
        <f t="shared" si="24"/>
        <v>0</v>
      </c>
      <c r="R151" s="15"/>
      <c r="S151" s="350"/>
      <c r="T151" s="23"/>
      <c r="U151" s="23"/>
      <c r="V151" s="23"/>
      <c r="W151" s="15"/>
    </row>
    <row r="152" spans="1:40" ht="23" hidden="1">
      <c r="A152" s="128"/>
      <c r="B152" s="128"/>
      <c r="C152" s="128"/>
      <c r="D152" s="255" t="s">
        <v>152</v>
      </c>
      <c r="E152" s="137">
        <f t="shared" si="31"/>
        <v>0</v>
      </c>
      <c r="F152" s="137"/>
      <c r="G152" s="137"/>
      <c r="H152" s="137"/>
      <c r="I152" s="137"/>
      <c r="J152" s="248">
        <f t="shared" si="29"/>
        <v>0</v>
      </c>
      <c r="K152" s="137"/>
      <c r="L152" s="137"/>
      <c r="M152" s="137"/>
      <c r="N152" s="137"/>
      <c r="O152" s="137"/>
      <c r="P152" s="115">
        <f t="shared" si="32"/>
        <v>0</v>
      </c>
      <c r="Q152" s="691">
        <f t="shared" si="24"/>
        <v>0</v>
      </c>
      <c r="R152" s="15"/>
      <c r="S152" s="350"/>
      <c r="T152" s="23"/>
      <c r="U152" s="23"/>
      <c r="V152" s="23"/>
      <c r="W152" s="15"/>
    </row>
    <row r="153" spans="1:40" ht="39" hidden="1">
      <c r="A153" s="128"/>
      <c r="B153" s="128"/>
      <c r="C153" s="134"/>
      <c r="D153" s="263" t="s">
        <v>178</v>
      </c>
      <c r="E153" s="137">
        <f t="shared" si="31"/>
        <v>0</v>
      </c>
      <c r="F153" s="137"/>
      <c r="G153" s="137"/>
      <c r="H153" s="137"/>
      <c r="I153" s="137"/>
      <c r="J153" s="247">
        <f t="shared" si="29"/>
        <v>0</v>
      </c>
      <c r="K153" s="137"/>
      <c r="L153" s="137"/>
      <c r="M153" s="137"/>
      <c r="N153" s="137"/>
      <c r="O153" s="137"/>
      <c r="P153" s="137">
        <f t="shared" si="32"/>
        <v>0</v>
      </c>
      <c r="Q153" s="691">
        <f t="shared" si="24"/>
        <v>0</v>
      </c>
      <c r="R153" s="15"/>
      <c r="S153" s="351"/>
      <c r="T153" s="23"/>
      <c r="U153" s="23"/>
      <c r="V153" s="23"/>
      <c r="W153" s="15"/>
    </row>
    <row r="154" spans="1:40" ht="15.5" hidden="1">
      <c r="A154" s="128"/>
      <c r="B154" s="128"/>
      <c r="C154" s="128"/>
      <c r="D154" s="255"/>
      <c r="E154" s="137">
        <f t="shared" si="31"/>
        <v>0</v>
      </c>
      <c r="F154" s="137"/>
      <c r="G154" s="137"/>
      <c r="H154" s="137"/>
      <c r="I154" s="137"/>
      <c r="J154" s="248">
        <f t="shared" si="29"/>
        <v>0</v>
      </c>
      <c r="K154" s="137"/>
      <c r="L154" s="137"/>
      <c r="M154" s="137"/>
      <c r="N154" s="137"/>
      <c r="O154" s="137"/>
      <c r="P154" s="115">
        <f t="shared" si="32"/>
        <v>0</v>
      </c>
      <c r="Q154" s="691">
        <f t="shared" si="24"/>
        <v>0</v>
      </c>
      <c r="R154" s="15"/>
      <c r="S154" s="23"/>
      <c r="T154" s="23"/>
      <c r="U154" s="23"/>
      <c r="V154" s="23"/>
      <c r="W154" s="15"/>
    </row>
    <row r="155" spans="1:40" ht="55.9" hidden="1" customHeight="1">
      <c r="A155" s="133" t="s">
        <v>1138</v>
      </c>
      <c r="B155" s="133" t="s">
        <v>1188</v>
      </c>
      <c r="C155" s="133" t="s">
        <v>938</v>
      </c>
      <c r="D155" s="327" t="s">
        <v>1191</v>
      </c>
      <c r="E155" s="201">
        <f t="shared" si="31"/>
        <v>0</v>
      </c>
      <c r="F155" s="201"/>
      <c r="G155" s="201"/>
      <c r="H155" s="201"/>
      <c r="I155" s="201"/>
      <c r="J155" s="201">
        <f t="shared" si="29"/>
        <v>0</v>
      </c>
      <c r="K155" s="201"/>
      <c r="L155" s="201"/>
      <c r="M155" s="201"/>
      <c r="N155" s="201"/>
      <c r="O155" s="201"/>
      <c r="P155" s="201">
        <f t="shared" si="32"/>
        <v>0</v>
      </c>
      <c r="Q155" s="714">
        <f t="shared" si="24"/>
        <v>0</v>
      </c>
      <c r="S155" s="353"/>
      <c r="T155" s="355"/>
      <c r="U155" s="23"/>
      <c r="V155" s="23"/>
      <c r="W155" s="15"/>
    </row>
    <row r="156" spans="1:40" ht="46.15" hidden="1" customHeight="1">
      <c r="A156" s="133" t="s">
        <v>1139</v>
      </c>
      <c r="B156" s="133" t="s">
        <v>330</v>
      </c>
      <c r="C156" s="133" t="s">
        <v>329</v>
      </c>
      <c r="D156" s="259" t="s">
        <v>1058</v>
      </c>
      <c r="E156" s="201">
        <f t="shared" si="31"/>
        <v>0</v>
      </c>
      <c r="F156" s="201"/>
      <c r="G156" s="201"/>
      <c r="H156" s="201"/>
      <c r="I156" s="201"/>
      <c r="J156" s="201">
        <f t="shared" si="29"/>
        <v>0</v>
      </c>
      <c r="K156" s="201"/>
      <c r="L156" s="201"/>
      <c r="M156" s="201"/>
      <c r="N156" s="201"/>
      <c r="O156" s="201"/>
      <c r="P156" s="201">
        <f t="shared" si="32"/>
        <v>0</v>
      </c>
      <c r="Q156" s="691">
        <f t="shared" si="24"/>
        <v>0</v>
      </c>
      <c r="S156" s="353"/>
      <c r="T156" s="355"/>
      <c r="U156" s="47"/>
      <c r="V156" s="47"/>
    </row>
    <row r="157" spans="1:40" ht="63.65" hidden="1" customHeight="1">
      <c r="A157" s="133" t="s">
        <v>1140</v>
      </c>
      <c r="B157" s="133" t="s">
        <v>1190</v>
      </c>
      <c r="C157" s="133" t="s">
        <v>168</v>
      </c>
      <c r="D157" s="242" t="s">
        <v>803</v>
      </c>
      <c r="E157" s="201">
        <f t="shared" si="31"/>
        <v>0</v>
      </c>
      <c r="F157" s="201"/>
      <c r="G157" s="201"/>
      <c r="H157" s="201"/>
      <c r="I157" s="201"/>
      <c r="J157" s="201">
        <f t="shared" si="29"/>
        <v>0</v>
      </c>
      <c r="K157" s="201"/>
      <c r="L157" s="201"/>
      <c r="M157" s="201"/>
      <c r="N157" s="201"/>
      <c r="O157" s="201"/>
      <c r="P157" s="201">
        <f t="shared" si="32"/>
        <v>0</v>
      </c>
      <c r="Q157" s="714">
        <f t="shared" si="24"/>
        <v>0</v>
      </c>
      <c r="S157" s="353"/>
      <c r="T157" s="355"/>
      <c r="U157" s="47"/>
      <c r="V157" s="47"/>
    </row>
    <row r="158" spans="1:40" ht="42" hidden="1" customHeight="1">
      <c r="A158" s="133" t="s">
        <v>1141</v>
      </c>
      <c r="B158" s="133" t="s">
        <v>1192</v>
      </c>
      <c r="C158" s="133" t="s">
        <v>1539</v>
      </c>
      <c r="D158" s="259" t="s">
        <v>804</v>
      </c>
      <c r="E158" s="201">
        <f t="shared" si="31"/>
        <v>0</v>
      </c>
      <c r="F158" s="201"/>
      <c r="G158" s="201"/>
      <c r="H158" s="201"/>
      <c r="I158" s="201"/>
      <c r="J158" s="201">
        <f t="shared" si="29"/>
        <v>0</v>
      </c>
      <c r="K158" s="201"/>
      <c r="L158" s="201"/>
      <c r="M158" s="201"/>
      <c r="N158" s="201"/>
      <c r="O158" s="201"/>
      <c r="P158" s="201">
        <f t="shared" si="32"/>
        <v>0</v>
      </c>
      <c r="Q158" s="714">
        <f t="shared" si="24"/>
        <v>0</v>
      </c>
      <c r="S158" s="353"/>
      <c r="T158" s="355"/>
      <c r="U158" s="47"/>
      <c r="V158" s="47"/>
    </row>
    <row r="159" spans="1:40" ht="42" hidden="1" customHeight="1">
      <c r="A159" s="133" t="s">
        <v>1142</v>
      </c>
      <c r="B159" s="133" t="s">
        <v>1549</v>
      </c>
      <c r="C159" s="133" t="s">
        <v>1540</v>
      </c>
      <c r="D159" s="327" t="s">
        <v>1385</v>
      </c>
      <c r="E159" s="201">
        <f t="shared" si="31"/>
        <v>0</v>
      </c>
      <c r="F159" s="201"/>
      <c r="G159" s="201"/>
      <c r="H159" s="201"/>
      <c r="I159" s="201"/>
      <c r="J159" s="201">
        <f t="shared" si="29"/>
        <v>0</v>
      </c>
      <c r="K159" s="201"/>
      <c r="L159" s="201"/>
      <c r="M159" s="201"/>
      <c r="N159" s="201"/>
      <c r="O159" s="201"/>
      <c r="P159" s="201">
        <f t="shared" si="32"/>
        <v>0</v>
      </c>
      <c r="Q159" s="691">
        <f t="shared" si="24"/>
        <v>0</v>
      </c>
      <c r="S159" s="353"/>
      <c r="T159" s="355"/>
      <c r="U159" s="47"/>
      <c r="V159" s="47"/>
    </row>
    <row r="160" spans="1:40" ht="52" hidden="1">
      <c r="A160" s="128"/>
      <c r="B160" s="128"/>
      <c r="C160" s="134"/>
      <c r="D160" s="263" t="s">
        <v>1097</v>
      </c>
      <c r="E160" s="137">
        <f t="shared" si="31"/>
        <v>0</v>
      </c>
      <c r="F160" s="137"/>
      <c r="G160" s="137"/>
      <c r="H160" s="137"/>
      <c r="I160" s="137"/>
      <c r="J160" s="137">
        <f t="shared" si="29"/>
        <v>0</v>
      </c>
      <c r="K160" s="137"/>
      <c r="L160" s="137"/>
      <c r="M160" s="137"/>
      <c r="N160" s="137"/>
      <c r="O160" s="137"/>
      <c r="P160" s="137">
        <f t="shared" si="32"/>
        <v>0</v>
      </c>
      <c r="Q160" s="691">
        <f t="shared" si="24"/>
        <v>0</v>
      </c>
      <c r="R160" s="26"/>
      <c r="S160" s="47"/>
      <c r="T160" s="47"/>
      <c r="U160" s="47"/>
      <c r="V160" s="47"/>
    </row>
    <row r="161" spans="1:40" ht="46.9" hidden="1" customHeight="1">
      <c r="A161" s="133" t="s">
        <v>1143</v>
      </c>
      <c r="B161" s="133" t="s">
        <v>401</v>
      </c>
      <c r="C161" s="133" t="s">
        <v>377</v>
      </c>
      <c r="D161" s="259" t="s">
        <v>1118</v>
      </c>
      <c r="E161" s="201">
        <f t="shared" si="31"/>
        <v>0</v>
      </c>
      <c r="F161" s="201"/>
      <c r="G161" s="201"/>
      <c r="H161" s="201"/>
      <c r="I161" s="201"/>
      <c r="J161" s="201">
        <f t="shared" si="29"/>
        <v>0</v>
      </c>
      <c r="K161" s="201"/>
      <c r="L161" s="201"/>
      <c r="M161" s="201"/>
      <c r="N161" s="201"/>
      <c r="O161" s="201"/>
      <c r="P161" s="201">
        <f t="shared" si="32"/>
        <v>0</v>
      </c>
      <c r="Q161" s="714">
        <f t="shared" si="24"/>
        <v>0</v>
      </c>
      <c r="R161" s="729"/>
      <c r="S161" s="725"/>
      <c r="T161" s="726"/>
      <c r="U161" s="727"/>
      <c r="V161" s="727"/>
      <c r="W161" s="366"/>
      <c r="X161" s="366"/>
      <c r="Y161" s="366"/>
      <c r="Z161" s="366"/>
      <c r="AA161" s="366"/>
      <c r="AB161" s="366"/>
      <c r="AC161" s="366"/>
      <c r="AD161" s="366"/>
      <c r="AE161" s="366"/>
      <c r="AF161" s="366"/>
      <c r="AG161" s="366"/>
      <c r="AH161" s="366"/>
      <c r="AI161" s="366"/>
      <c r="AJ161" s="366"/>
      <c r="AK161" s="366"/>
      <c r="AL161" s="366"/>
      <c r="AM161" s="366"/>
      <c r="AN161" s="366"/>
    </row>
    <row r="162" spans="1:40" ht="15.5" hidden="1">
      <c r="A162" s="128"/>
      <c r="B162" s="128"/>
      <c r="C162" s="134"/>
      <c r="D162" s="263" t="s">
        <v>490</v>
      </c>
      <c r="E162" s="137">
        <f t="shared" si="31"/>
        <v>0</v>
      </c>
      <c r="F162" s="137"/>
      <c r="G162" s="137"/>
      <c r="H162" s="137"/>
      <c r="I162" s="137"/>
      <c r="J162" s="137">
        <f t="shared" si="29"/>
        <v>0</v>
      </c>
      <c r="K162" s="137"/>
      <c r="L162" s="137"/>
      <c r="M162" s="137"/>
      <c r="N162" s="137"/>
      <c r="O162" s="137"/>
      <c r="P162" s="137">
        <f t="shared" si="32"/>
        <v>0</v>
      </c>
      <c r="Q162" s="691">
        <f t="shared" si="24"/>
        <v>0</v>
      </c>
      <c r="R162" s="26"/>
      <c r="S162" s="47"/>
      <c r="T162" s="47"/>
      <c r="U162" s="47"/>
      <c r="V162" s="47"/>
    </row>
    <row r="163" spans="1:40" ht="52" hidden="1">
      <c r="A163" s="128"/>
      <c r="B163" s="128"/>
      <c r="C163" s="134"/>
      <c r="D163" s="263" t="s">
        <v>1471</v>
      </c>
      <c r="E163" s="137">
        <f t="shared" si="31"/>
        <v>0</v>
      </c>
      <c r="F163" s="137"/>
      <c r="G163" s="137"/>
      <c r="H163" s="137"/>
      <c r="I163" s="137"/>
      <c r="J163" s="137">
        <f t="shared" si="29"/>
        <v>0</v>
      </c>
      <c r="K163" s="137"/>
      <c r="L163" s="137"/>
      <c r="M163" s="137"/>
      <c r="N163" s="137"/>
      <c r="O163" s="137"/>
      <c r="P163" s="137">
        <f t="shared" si="32"/>
        <v>0</v>
      </c>
      <c r="Q163" s="691">
        <f t="shared" si="24"/>
        <v>0</v>
      </c>
      <c r="R163" s="26"/>
      <c r="S163" s="47"/>
      <c r="T163" s="47"/>
      <c r="U163" s="47"/>
      <c r="V163" s="47"/>
    </row>
    <row r="164" spans="1:40" ht="52" hidden="1">
      <c r="A164" s="128"/>
      <c r="B164" s="128"/>
      <c r="C164" s="134"/>
      <c r="D164" s="263" t="s">
        <v>1097</v>
      </c>
      <c r="E164" s="137">
        <f t="shared" si="31"/>
        <v>0</v>
      </c>
      <c r="F164" s="137"/>
      <c r="G164" s="137"/>
      <c r="H164" s="137"/>
      <c r="I164" s="137"/>
      <c r="J164" s="137">
        <f t="shared" si="29"/>
        <v>0</v>
      </c>
      <c r="K164" s="137"/>
      <c r="L164" s="137"/>
      <c r="M164" s="137"/>
      <c r="N164" s="137"/>
      <c r="O164" s="137"/>
      <c r="P164" s="137">
        <f t="shared" si="32"/>
        <v>0</v>
      </c>
      <c r="Q164" s="691">
        <f t="shared" si="24"/>
        <v>0</v>
      </c>
      <c r="R164" s="26"/>
      <c r="S164" s="47"/>
      <c r="T164" s="47"/>
      <c r="U164" s="47"/>
      <c r="V164" s="47"/>
    </row>
    <row r="165" spans="1:40" ht="28" hidden="1">
      <c r="A165" s="127"/>
      <c r="B165" s="127" t="s">
        <v>972</v>
      </c>
      <c r="C165" s="127"/>
      <c r="D165" s="254" t="s">
        <v>813</v>
      </c>
      <c r="E165" s="108">
        <f t="shared" si="31"/>
        <v>0</v>
      </c>
      <c r="F165" s="108"/>
      <c r="G165" s="108"/>
      <c r="H165" s="108"/>
      <c r="I165" s="108"/>
      <c r="J165" s="108">
        <f t="shared" si="29"/>
        <v>0</v>
      </c>
      <c r="K165" s="108"/>
      <c r="L165" s="108"/>
      <c r="M165" s="108"/>
      <c r="N165" s="108"/>
      <c r="O165" s="108"/>
      <c r="P165" s="108">
        <f t="shared" si="32"/>
        <v>0</v>
      </c>
      <c r="Q165" s="691">
        <f t="shared" si="24"/>
        <v>0</v>
      </c>
      <c r="R165" s="26"/>
      <c r="S165" s="47"/>
      <c r="T165" s="47"/>
      <c r="U165" s="47"/>
      <c r="V165" s="47"/>
    </row>
    <row r="166" spans="1:40" ht="51" hidden="1" customHeight="1">
      <c r="A166" s="133" t="s">
        <v>1144</v>
      </c>
      <c r="B166" s="133" t="s">
        <v>1226</v>
      </c>
      <c r="C166" s="133" t="s">
        <v>1541</v>
      </c>
      <c r="D166" s="254" t="s">
        <v>904</v>
      </c>
      <c r="E166" s="108">
        <f t="shared" si="31"/>
        <v>0</v>
      </c>
      <c r="F166" s="108"/>
      <c r="G166" s="108"/>
      <c r="H166" s="108"/>
      <c r="I166" s="108"/>
      <c r="J166" s="108">
        <f t="shared" si="29"/>
        <v>0</v>
      </c>
      <c r="K166" s="108"/>
      <c r="L166" s="108"/>
      <c r="M166" s="108"/>
      <c r="N166" s="108"/>
      <c r="O166" s="108"/>
      <c r="P166" s="108">
        <f t="shared" si="32"/>
        <v>0</v>
      </c>
      <c r="Q166" s="691">
        <f t="shared" si="24"/>
        <v>0</v>
      </c>
      <c r="R166" s="26"/>
      <c r="S166" s="47"/>
      <c r="T166" s="47"/>
      <c r="U166" s="47"/>
      <c r="V166" s="47"/>
    </row>
    <row r="167" spans="1:40" ht="52" hidden="1">
      <c r="A167" s="128"/>
      <c r="B167" s="128"/>
      <c r="C167" s="134"/>
      <c r="D167" s="263" t="s">
        <v>1097</v>
      </c>
      <c r="E167" s="137">
        <f t="shared" si="31"/>
        <v>0</v>
      </c>
      <c r="F167" s="137"/>
      <c r="G167" s="137"/>
      <c r="H167" s="137"/>
      <c r="I167" s="137"/>
      <c r="J167" s="137">
        <f t="shared" si="29"/>
        <v>0</v>
      </c>
      <c r="K167" s="137"/>
      <c r="L167" s="137"/>
      <c r="M167" s="137"/>
      <c r="N167" s="137"/>
      <c r="O167" s="137"/>
      <c r="P167" s="137">
        <f t="shared" si="32"/>
        <v>0</v>
      </c>
      <c r="Q167" s="691">
        <f t="shared" si="24"/>
        <v>0</v>
      </c>
      <c r="R167" s="26"/>
      <c r="S167" s="47"/>
      <c r="T167" s="47"/>
      <c r="U167" s="47"/>
      <c r="V167" s="47"/>
    </row>
    <row r="168" spans="1:40" ht="59.25" hidden="1" customHeight="1">
      <c r="A168" s="133" t="s">
        <v>320</v>
      </c>
      <c r="B168" s="133" t="s">
        <v>1117</v>
      </c>
      <c r="C168" s="133" t="s">
        <v>1472</v>
      </c>
      <c r="D168" s="259" t="s">
        <v>905</v>
      </c>
      <c r="E168" s="201">
        <f t="shared" si="31"/>
        <v>0</v>
      </c>
      <c r="F168" s="201"/>
      <c r="G168" s="201"/>
      <c r="H168" s="201"/>
      <c r="I168" s="201"/>
      <c r="J168" s="201">
        <f t="shared" si="29"/>
        <v>0</v>
      </c>
      <c r="K168" s="201"/>
      <c r="L168" s="201"/>
      <c r="M168" s="201"/>
      <c r="N168" s="201"/>
      <c r="O168" s="201"/>
      <c r="P168" s="201">
        <f t="shared" si="32"/>
        <v>0</v>
      </c>
      <c r="Q168" s="714">
        <f t="shared" si="24"/>
        <v>0</v>
      </c>
      <c r="S168" s="353"/>
      <c r="T168" s="355"/>
      <c r="U168" s="47"/>
      <c r="V168" s="47"/>
    </row>
    <row r="169" spans="1:40" ht="55.15" hidden="1" customHeight="1">
      <c r="A169" s="133" t="s">
        <v>321</v>
      </c>
      <c r="B169" s="133" t="s">
        <v>1227</v>
      </c>
      <c r="C169" s="133" t="s">
        <v>1473</v>
      </c>
      <c r="D169" s="2" t="s">
        <v>309</v>
      </c>
      <c r="E169" s="201">
        <f>+F169+I169</f>
        <v>0</v>
      </c>
      <c r="F169" s="201"/>
      <c r="G169" s="201"/>
      <c r="H169" s="201"/>
      <c r="I169" s="201"/>
      <c r="J169" s="250">
        <f>+L169+O169</f>
        <v>0</v>
      </c>
      <c r="K169" s="201"/>
      <c r="L169" s="201"/>
      <c r="M169" s="201"/>
      <c r="N169" s="201"/>
      <c r="O169" s="201"/>
      <c r="P169" s="201">
        <f>+E169+J169</f>
        <v>0</v>
      </c>
      <c r="Q169" s="691">
        <f t="shared" si="24"/>
        <v>0</v>
      </c>
      <c r="S169" s="353"/>
      <c r="T169" s="355"/>
      <c r="U169" s="47"/>
      <c r="V169" s="47"/>
    </row>
    <row r="170" spans="1:40" ht="49.9" hidden="1" customHeight="1">
      <c r="A170" s="133" t="s">
        <v>1463</v>
      </c>
      <c r="B170" s="133" t="s">
        <v>1464</v>
      </c>
      <c r="C170" s="133" t="s">
        <v>1465</v>
      </c>
      <c r="D170" s="240" t="s">
        <v>1466</v>
      </c>
      <c r="E170" s="108">
        <f>+F170+I170</f>
        <v>0</v>
      </c>
      <c r="F170" s="108"/>
      <c r="G170" s="108"/>
      <c r="H170" s="108"/>
      <c r="I170" s="108"/>
      <c r="J170" s="137"/>
      <c r="K170" s="108"/>
      <c r="L170" s="108"/>
      <c r="M170" s="108"/>
      <c r="N170" s="108"/>
      <c r="O170" s="108"/>
      <c r="P170" s="108">
        <f>+E170+J170</f>
        <v>0</v>
      </c>
      <c r="Q170" s="691">
        <f t="shared" si="24"/>
        <v>0</v>
      </c>
      <c r="R170" s="26"/>
      <c r="S170" s="47"/>
      <c r="T170" s="47"/>
      <c r="U170" s="47"/>
      <c r="V170" s="47"/>
    </row>
    <row r="171" spans="1:40" ht="48.75" hidden="1" customHeight="1">
      <c r="A171" s="133" t="s">
        <v>128</v>
      </c>
      <c r="B171" s="133" t="s">
        <v>130</v>
      </c>
      <c r="C171" s="133" t="s">
        <v>1184</v>
      </c>
      <c r="D171" s="2" t="s">
        <v>1572</v>
      </c>
      <c r="E171" s="201">
        <f t="shared" si="31"/>
        <v>0</v>
      </c>
      <c r="F171" s="201"/>
      <c r="G171" s="201"/>
      <c r="H171" s="201"/>
      <c r="I171" s="201"/>
      <c r="J171" s="201">
        <f t="shared" si="29"/>
        <v>0</v>
      </c>
      <c r="K171" s="201"/>
      <c r="L171" s="201"/>
      <c r="M171" s="201"/>
      <c r="N171" s="201"/>
      <c r="O171" s="201"/>
      <c r="P171" s="201">
        <f t="shared" si="32"/>
        <v>0</v>
      </c>
      <c r="Q171" s="714">
        <f t="shared" si="24"/>
        <v>0</v>
      </c>
      <c r="R171" s="729"/>
      <c r="S171" s="725"/>
      <c r="T171" s="726"/>
      <c r="U171" s="727"/>
      <c r="V171" s="727"/>
      <c r="W171" s="366"/>
      <c r="X171" s="366"/>
      <c r="Y171" s="366"/>
      <c r="Z171" s="366"/>
      <c r="AA171" s="366"/>
      <c r="AB171" s="366"/>
      <c r="AC171" s="366"/>
      <c r="AD171" s="366"/>
      <c r="AE171" s="366"/>
      <c r="AF171" s="366"/>
      <c r="AG171" s="366"/>
      <c r="AH171" s="366"/>
      <c r="AI171" s="366"/>
      <c r="AJ171" s="366"/>
      <c r="AK171" s="366"/>
      <c r="AL171" s="366"/>
      <c r="AM171" s="366"/>
      <c r="AN171" s="366"/>
    </row>
    <row r="172" spans="1:40" ht="60" hidden="1" customHeight="1">
      <c r="A172" s="326" t="s">
        <v>129</v>
      </c>
      <c r="B172" s="326" t="s">
        <v>131</v>
      </c>
      <c r="C172" s="326" t="s">
        <v>1184</v>
      </c>
      <c r="D172" s="342" t="s">
        <v>832</v>
      </c>
      <c r="E172" s="319">
        <f>+F172+I172</f>
        <v>0</v>
      </c>
      <c r="F172" s="319"/>
      <c r="G172" s="319"/>
      <c r="H172" s="319"/>
      <c r="I172" s="319"/>
      <c r="J172" s="319">
        <f>+L172+O172</f>
        <v>0</v>
      </c>
      <c r="K172" s="319"/>
      <c r="L172" s="319"/>
      <c r="M172" s="319"/>
      <c r="N172" s="319"/>
      <c r="O172" s="319"/>
      <c r="P172" s="319">
        <f>+E172+J172</f>
        <v>0</v>
      </c>
      <c r="Q172" s="714">
        <f t="shared" si="24"/>
        <v>0</v>
      </c>
      <c r="R172" s="729"/>
      <c r="S172" s="725"/>
      <c r="T172" s="726"/>
      <c r="U172" s="727"/>
      <c r="V172" s="727"/>
      <c r="W172" s="366"/>
      <c r="X172" s="366"/>
      <c r="Y172" s="366"/>
      <c r="Z172" s="366"/>
      <c r="AA172" s="366"/>
      <c r="AB172" s="366"/>
      <c r="AC172" s="366"/>
      <c r="AD172" s="366"/>
      <c r="AE172" s="366"/>
      <c r="AF172" s="366"/>
      <c r="AG172" s="366"/>
      <c r="AH172" s="366"/>
      <c r="AI172" s="366"/>
      <c r="AJ172" s="366"/>
      <c r="AK172" s="366"/>
      <c r="AL172" s="366"/>
      <c r="AM172" s="366"/>
      <c r="AN172" s="366"/>
    </row>
    <row r="173" spans="1:40" ht="26" hidden="1">
      <c r="A173" s="128"/>
      <c r="B173" s="128"/>
      <c r="C173" s="134"/>
      <c r="D173" s="263" t="s">
        <v>1095</v>
      </c>
      <c r="E173" s="137">
        <f t="shared" si="31"/>
        <v>0</v>
      </c>
      <c r="F173" s="137"/>
      <c r="G173" s="137"/>
      <c r="H173" s="137"/>
      <c r="I173" s="137"/>
      <c r="J173" s="137">
        <f t="shared" si="29"/>
        <v>0</v>
      </c>
      <c r="K173" s="137"/>
      <c r="L173" s="137"/>
      <c r="M173" s="137"/>
      <c r="N173" s="137"/>
      <c r="O173" s="137"/>
      <c r="P173" s="137">
        <f t="shared" si="32"/>
        <v>0</v>
      </c>
      <c r="Q173" s="691">
        <f t="shared" si="24"/>
        <v>0</v>
      </c>
      <c r="R173" s="26"/>
      <c r="S173" s="47"/>
      <c r="T173" s="47"/>
      <c r="U173" s="47"/>
      <c r="V173" s="47"/>
    </row>
    <row r="174" spans="1:40" ht="39" hidden="1">
      <c r="A174" s="128"/>
      <c r="B174" s="128"/>
      <c r="C174" s="134"/>
      <c r="D174" s="263" t="s">
        <v>902</v>
      </c>
      <c r="E174" s="137">
        <f t="shared" si="31"/>
        <v>0</v>
      </c>
      <c r="F174" s="137"/>
      <c r="G174" s="137"/>
      <c r="H174" s="137"/>
      <c r="I174" s="137"/>
      <c r="J174" s="137">
        <f t="shared" si="29"/>
        <v>0</v>
      </c>
      <c r="K174" s="137"/>
      <c r="L174" s="137"/>
      <c r="M174" s="137"/>
      <c r="N174" s="137"/>
      <c r="O174" s="137"/>
      <c r="P174" s="137">
        <f t="shared" si="32"/>
        <v>0</v>
      </c>
      <c r="Q174" s="691">
        <f t="shared" si="24"/>
        <v>0</v>
      </c>
      <c r="R174" s="26"/>
      <c r="S174" s="47"/>
      <c r="T174" s="47"/>
      <c r="U174" s="47"/>
      <c r="V174" s="47"/>
    </row>
    <row r="175" spans="1:40" ht="39" hidden="1">
      <c r="A175" s="128"/>
      <c r="B175" s="128"/>
      <c r="C175" s="134"/>
      <c r="D175" s="263" t="s">
        <v>93</v>
      </c>
      <c r="E175" s="137">
        <f t="shared" si="31"/>
        <v>0</v>
      </c>
      <c r="F175" s="137"/>
      <c r="G175" s="137"/>
      <c r="H175" s="137"/>
      <c r="I175" s="137"/>
      <c r="J175" s="137">
        <f>+L175+O175</f>
        <v>0</v>
      </c>
      <c r="K175" s="137"/>
      <c r="L175" s="137"/>
      <c r="M175" s="137"/>
      <c r="N175" s="137"/>
      <c r="O175" s="137"/>
      <c r="P175" s="137">
        <f t="shared" si="32"/>
        <v>0</v>
      </c>
      <c r="Q175" s="691">
        <f t="shared" si="24"/>
        <v>0</v>
      </c>
      <c r="R175" s="26"/>
      <c r="S175" s="47"/>
      <c r="T175" s="47"/>
      <c r="U175" s="47"/>
      <c r="V175" s="47"/>
    </row>
    <row r="176" spans="1:40" ht="14" hidden="1">
      <c r="A176" s="127"/>
      <c r="B176" s="127"/>
      <c r="C176" s="127"/>
      <c r="D176" s="254" t="s">
        <v>34</v>
      </c>
      <c r="E176" s="141">
        <f t="shared" si="31"/>
        <v>0</v>
      </c>
      <c r="F176" s="141"/>
      <c r="G176" s="141"/>
      <c r="H176" s="141"/>
      <c r="I176" s="141"/>
      <c r="J176" s="141"/>
      <c r="K176" s="141"/>
      <c r="L176" s="141"/>
      <c r="M176" s="141"/>
      <c r="N176" s="141"/>
      <c r="O176" s="141"/>
      <c r="P176" s="141"/>
      <c r="Q176" s="691">
        <f t="shared" si="24"/>
        <v>0</v>
      </c>
      <c r="R176" s="26"/>
      <c r="S176" s="47"/>
      <c r="T176" s="47"/>
      <c r="U176" s="47"/>
      <c r="V176" s="47"/>
    </row>
    <row r="177" spans="1:40" ht="70" hidden="1">
      <c r="A177" s="127"/>
      <c r="B177" s="127"/>
      <c r="C177" s="127"/>
      <c r="D177" s="240" t="s">
        <v>1596</v>
      </c>
      <c r="E177" s="105">
        <f t="shared" si="31"/>
        <v>0</v>
      </c>
      <c r="F177" s="105"/>
      <c r="G177" s="105"/>
      <c r="H177" s="105"/>
      <c r="I177" s="105"/>
      <c r="J177" s="105"/>
      <c r="K177" s="105"/>
      <c r="L177" s="105"/>
      <c r="M177" s="105"/>
      <c r="N177" s="105"/>
      <c r="O177" s="105"/>
      <c r="P177" s="108">
        <f t="shared" si="32"/>
        <v>0</v>
      </c>
      <c r="Q177" s="691">
        <f t="shared" si="24"/>
        <v>0</v>
      </c>
      <c r="R177" s="26"/>
      <c r="S177" s="47"/>
      <c r="T177" s="47"/>
      <c r="U177" s="47"/>
      <c r="V177" s="47"/>
    </row>
    <row r="178" spans="1:40" ht="84" hidden="1">
      <c r="A178" s="127"/>
      <c r="B178" s="127"/>
      <c r="C178" s="127"/>
      <c r="D178" s="240" t="s">
        <v>1378</v>
      </c>
      <c r="E178" s="105">
        <f t="shared" si="31"/>
        <v>0</v>
      </c>
      <c r="F178" s="105"/>
      <c r="G178" s="105"/>
      <c r="H178" s="105"/>
      <c r="I178" s="105"/>
      <c r="J178" s="105"/>
      <c r="K178" s="105"/>
      <c r="L178" s="105"/>
      <c r="M178" s="105"/>
      <c r="N178" s="105"/>
      <c r="O178" s="105"/>
      <c r="P178" s="108">
        <f t="shared" si="32"/>
        <v>0</v>
      </c>
      <c r="Q178" s="691">
        <f t="shared" si="24"/>
        <v>0</v>
      </c>
      <c r="R178" s="26"/>
      <c r="S178" s="47"/>
      <c r="T178" s="47"/>
      <c r="U178" s="47"/>
      <c r="V178" s="47"/>
    </row>
    <row r="179" spans="1:40" ht="84" hidden="1">
      <c r="A179" s="127"/>
      <c r="B179" s="127"/>
      <c r="C179" s="127"/>
      <c r="D179" s="240" t="s">
        <v>1362</v>
      </c>
      <c r="E179" s="105">
        <f t="shared" si="31"/>
        <v>0</v>
      </c>
      <c r="F179" s="105"/>
      <c r="G179" s="105"/>
      <c r="H179" s="105"/>
      <c r="I179" s="105"/>
      <c r="J179" s="105"/>
      <c r="K179" s="105"/>
      <c r="L179" s="105"/>
      <c r="M179" s="105"/>
      <c r="N179" s="105"/>
      <c r="O179" s="105"/>
      <c r="P179" s="108">
        <f t="shared" si="32"/>
        <v>0</v>
      </c>
      <c r="Q179" s="691">
        <f t="shared" ref="Q179:Q249" si="33">+P179</f>
        <v>0</v>
      </c>
      <c r="R179" s="26"/>
      <c r="S179" s="47"/>
      <c r="T179" s="47"/>
      <c r="U179" s="47"/>
      <c r="V179" s="47"/>
    </row>
    <row r="180" spans="1:40" ht="33.65" hidden="1" customHeight="1">
      <c r="A180" s="133" t="s">
        <v>470</v>
      </c>
      <c r="B180" s="133" t="s">
        <v>433</v>
      </c>
      <c r="C180" s="133" t="s">
        <v>1105</v>
      </c>
      <c r="D180" s="254" t="s">
        <v>275</v>
      </c>
      <c r="E180" s="108">
        <f t="shared" si="31"/>
        <v>0</v>
      </c>
      <c r="F180" s="108"/>
      <c r="G180" s="108"/>
      <c r="H180" s="108"/>
      <c r="I180" s="108"/>
      <c r="J180" s="108">
        <f t="shared" ref="J180:J186" si="34">+L180+O180</f>
        <v>0</v>
      </c>
      <c r="K180" s="108"/>
      <c r="L180" s="108"/>
      <c r="M180" s="108"/>
      <c r="N180" s="108"/>
      <c r="O180" s="108"/>
      <c r="P180" s="108">
        <f t="shared" si="32"/>
        <v>0</v>
      </c>
      <c r="Q180" s="691">
        <f t="shared" si="33"/>
        <v>0</v>
      </c>
      <c r="R180" s="26"/>
      <c r="S180" s="47"/>
      <c r="T180" s="47"/>
      <c r="U180" s="47"/>
      <c r="V180" s="47"/>
    </row>
    <row r="181" spans="1:40" ht="28" hidden="1">
      <c r="A181" s="121" t="s">
        <v>471</v>
      </c>
      <c r="B181" s="121" t="s">
        <v>276</v>
      </c>
      <c r="C181" s="121" t="s">
        <v>649</v>
      </c>
      <c r="D181" s="258" t="s">
        <v>277</v>
      </c>
      <c r="E181" s="137">
        <f t="shared" si="31"/>
        <v>0</v>
      </c>
      <c r="F181" s="137"/>
      <c r="G181" s="137"/>
      <c r="H181" s="137"/>
      <c r="I181" s="137"/>
      <c r="J181" s="110">
        <f t="shared" si="34"/>
        <v>0</v>
      </c>
      <c r="K181" s="110"/>
      <c r="L181" s="110"/>
      <c r="M181" s="110"/>
      <c r="N181" s="110"/>
      <c r="O181" s="110">
        <f>2850000-2850000</f>
        <v>0</v>
      </c>
      <c r="P181" s="110">
        <f t="shared" si="32"/>
        <v>0</v>
      </c>
      <c r="Q181" s="691">
        <f t="shared" si="33"/>
        <v>0</v>
      </c>
      <c r="R181" s="15"/>
      <c r="S181" s="23"/>
      <c r="T181" s="23"/>
      <c r="U181" s="23"/>
      <c r="V181" s="23"/>
      <c r="W181" s="15"/>
    </row>
    <row r="182" spans="1:40" ht="63.65" customHeight="1">
      <c r="A182" s="121" t="s">
        <v>472</v>
      </c>
      <c r="B182" s="121" t="s">
        <v>953</v>
      </c>
      <c r="C182" s="121" t="s">
        <v>1490</v>
      </c>
      <c r="D182" s="258" t="s">
        <v>954</v>
      </c>
      <c r="E182" s="109">
        <f t="shared" si="31"/>
        <v>0</v>
      </c>
      <c r="F182" s="109"/>
      <c r="G182" s="109"/>
      <c r="H182" s="109"/>
      <c r="I182" s="109"/>
      <c r="J182" s="109">
        <f t="shared" si="34"/>
        <v>-4440000</v>
      </c>
      <c r="K182" s="109">
        <v>-4440000</v>
      </c>
      <c r="L182" s="109"/>
      <c r="M182" s="109"/>
      <c r="N182" s="109"/>
      <c r="O182" s="109">
        <v>-4440000</v>
      </c>
      <c r="P182" s="109">
        <f t="shared" si="32"/>
        <v>-4440000</v>
      </c>
      <c r="Q182" s="714">
        <f t="shared" si="33"/>
        <v>-4440000</v>
      </c>
      <c r="R182" s="366"/>
      <c r="S182" s="727"/>
      <c r="T182" s="727"/>
      <c r="U182" s="727"/>
      <c r="V182" s="727"/>
      <c r="W182" s="366"/>
      <c r="X182" s="366"/>
      <c r="Y182" s="366"/>
      <c r="Z182" s="366"/>
      <c r="AA182" s="366"/>
      <c r="AB182" s="366"/>
      <c r="AC182" s="366"/>
      <c r="AD182" s="366"/>
      <c r="AE182" s="366"/>
      <c r="AF182" s="366"/>
      <c r="AG182" s="366"/>
      <c r="AH182" s="366"/>
      <c r="AI182" s="366"/>
      <c r="AJ182" s="366"/>
      <c r="AK182" s="366"/>
      <c r="AL182" s="366"/>
      <c r="AM182" s="366"/>
      <c r="AN182" s="366"/>
    </row>
    <row r="183" spans="1:40" ht="63.65" hidden="1" customHeight="1">
      <c r="A183" s="126" t="s">
        <v>1592</v>
      </c>
      <c r="B183" s="126" t="s">
        <v>1643</v>
      </c>
      <c r="C183" s="127" t="s">
        <v>1591</v>
      </c>
      <c r="D183" s="302" t="s">
        <v>1176</v>
      </c>
      <c r="E183" s="108">
        <f>+F183+I183</f>
        <v>0</v>
      </c>
      <c r="F183" s="108"/>
      <c r="G183" s="108"/>
      <c r="H183" s="108"/>
      <c r="I183" s="108"/>
      <c r="J183" s="108">
        <f t="shared" si="34"/>
        <v>0</v>
      </c>
      <c r="K183" s="108"/>
      <c r="L183" s="108"/>
      <c r="M183" s="108"/>
      <c r="N183" s="108"/>
      <c r="O183" s="108"/>
      <c r="P183" s="108">
        <f>+E183+J183</f>
        <v>0</v>
      </c>
      <c r="Q183" s="691">
        <f t="shared" si="33"/>
        <v>0</v>
      </c>
      <c r="R183" s="15"/>
      <c r="S183" s="23"/>
      <c r="T183" s="23"/>
      <c r="U183" s="23"/>
      <c r="V183" s="23"/>
      <c r="W183" s="15"/>
    </row>
    <row r="184" spans="1:40" ht="63.65" customHeight="1">
      <c r="A184" s="126" t="s">
        <v>123</v>
      </c>
      <c r="B184" s="126" t="s">
        <v>1544</v>
      </c>
      <c r="C184" s="126" t="s">
        <v>232</v>
      </c>
      <c r="D184" s="241" t="s">
        <v>1456</v>
      </c>
      <c r="E184" s="201">
        <f>+F184+I184</f>
        <v>0</v>
      </c>
      <c r="F184" s="201"/>
      <c r="G184" s="201"/>
      <c r="H184" s="201"/>
      <c r="I184" s="201"/>
      <c r="J184" s="201">
        <f>+L184+O184</f>
        <v>5000000</v>
      </c>
      <c r="K184" s="201">
        <v>5000000</v>
      </c>
      <c r="L184" s="201"/>
      <c r="M184" s="201"/>
      <c r="N184" s="201"/>
      <c r="O184" s="201">
        <v>5000000</v>
      </c>
      <c r="P184" s="201">
        <f>+E184+J184</f>
        <v>5000000</v>
      </c>
      <c r="Q184" s="714">
        <f t="shared" si="33"/>
        <v>5000000</v>
      </c>
      <c r="R184" s="15"/>
      <c r="S184" s="23"/>
      <c r="T184" s="23"/>
      <c r="U184" s="23"/>
      <c r="V184" s="23"/>
      <c r="W184" s="15"/>
    </row>
    <row r="185" spans="1:40" ht="28" hidden="1">
      <c r="A185" s="127" t="s">
        <v>473</v>
      </c>
      <c r="B185" s="127" t="s">
        <v>807</v>
      </c>
      <c r="C185" s="127" t="s">
        <v>806</v>
      </c>
      <c r="D185" s="139" t="s">
        <v>1093</v>
      </c>
      <c r="E185" s="108">
        <f t="shared" si="31"/>
        <v>0</v>
      </c>
      <c r="F185" s="108"/>
      <c r="G185" s="108"/>
      <c r="H185" s="108"/>
      <c r="I185" s="108"/>
      <c r="J185" s="108">
        <f t="shared" si="34"/>
        <v>0</v>
      </c>
      <c r="K185" s="108"/>
      <c r="L185" s="108"/>
      <c r="M185" s="108"/>
      <c r="N185" s="108"/>
      <c r="O185" s="108"/>
      <c r="P185" s="108">
        <f t="shared" si="32"/>
        <v>0</v>
      </c>
      <c r="Q185" s="691">
        <f t="shared" si="33"/>
        <v>0</v>
      </c>
      <c r="R185" s="15"/>
      <c r="S185" s="23"/>
      <c r="T185" s="23"/>
      <c r="U185" s="23"/>
      <c r="V185" s="23"/>
      <c r="W185" s="15"/>
    </row>
    <row r="186" spans="1:40" ht="35.5" hidden="1" customHeight="1">
      <c r="A186" s="127" t="s">
        <v>472</v>
      </c>
      <c r="B186" s="127" t="s">
        <v>953</v>
      </c>
      <c r="C186" s="127" t="s">
        <v>380</v>
      </c>
      <c r="D186" s="139" t="s">
        <v>954</v>
      </c>
      <c r="E186" s="108">
        <f t="shared" si="31"/>
        <v>0</v>
      </c>
      <c r="F186" s="108"/>
      <c r="G186" s="108"/>
      <c r="H186" s="108"/>
      <c r="I186" s="108"/>
      <c r="J186" s="108">
        <f t="shared" si="34"/>
        <v>0</v>
      </c>
      <c r="K186" s="108"/>
      <c r="L186" s="108"/>
      <c r="M186" s="108"/>
      <c r="N186" s="108"/>
      <c r="O186" s="108"/>
      <c r="P186" s="108">
        <f t="shared" si="32"/>
        <v>0</v>
      </c>
      <c r="Q186" s="691">
        <f t="shared" si="33"/>
        <v>0</v>
      </c>
      <c r="R186" s="15"/>
      <c r="S186" s="23"/>
      <c r="T186" s="23"/>
      <c r="U186" s="23"/>
      <c r="V186" s="23"/>
      <c r="W186" s="15"/>
    </row>
    <row r="187" spans="1:40" ht="35.5" hidden="1" customHeight="1">
      <c r="A187" s="133" t="s">
        <v>472</v>
      </c>
      <c r="B187" s="133" t="s">
        <v>953</v>
      </c>
      <c r="C187" s="133" t="s">
        <v>380</v>
      </c>
      <c r="D187" s="139" t="s">
        <v>954</v>
      </c>
      <c r="E187" s="201"/>
      <c r="F187" s="201"/>
      <c r="G187" s="201"/>
      <c r="H187" s="201"/>
      <c r="I187" s="201"/>
      <c r="J187" s="319">
        <f>+L187+O187</f>
        <v>0</v>
      </c>
      <c r="K187" s="201"/>
      <c r="L187" s="201"/>
      <c r="M187" s="201"/>
      <c r="N187" s="201"/>
      <c r="O187" s="201"/>
      <c r="P187" s="319">
        <f t="shared" ref="P187:P195" si="35">+E187+J187</f>
        <v>0</v>
      </c>
      <c r="Q187" s="691">
        <f t="shared" si="33"/>
        <v>0</v>
      </c>
      <c r="R187" s="15"/>
      <c r="S187" s="23"/>
      <c r="T187" s="23"/>
      <c r="U187" s="23"/>
      <c r="V187" s="23"/>
      <c r="W187" s="15"/>
    </row>
    <row r="188" spans="1:40" ht="45" hidden="1" customHeight="1">
      <c r="A188" s="133" t="s">
        <v>1245</v>
      </c>
      <c r="B188" s="123" t="s">
        <v>239</v>
      </c>
      <c r="C188" s="123" t="s">
        <v>1583</v>
      </c>
      <c r="D188" s="103" t="s">
        <v>982</v>
      </c>
      <c r="E188" s="108">
        <f>+F188+I188</f>
        <v>0</v>
      </c>
      <c r="F188" s="108"/>
      <c r="G188" s="108"/>
      <c r="H188" s="108"/>
      <c r="I188" s="108"/>
      <c r="J188" s="108">
        <f>+L188+O188</f>
        <v>0</v>
      </c>
      <c r="K188" s="108"/>
      <c r="L188" s="108"/>
      <c r="M188" s="108"/>
      <c r="N188" s="108"/>
      <c r="O188" s="108"/>
      <c r="P188" s="108">
        <f>+E188+J188</f>
        <v>0</v>
      </c>
      <c r="Q188" s="691">
        <f t="shared" si="33"/>
        <v>0</v>
      </c>
      <c r="R188" s="15"/>
      <c r="S188" s="23"/>
      <c r="T188" s="23"/>
      <c r="U188" s="23"/>
      <c r="V188" s="23"/>
      <c r="W188" s="15"/>
    </row>
    <row r="189" spans="1:40" ht="68.25" hidden="1" customHeight="1">
      <c r="A189" s="133" t="s">
        <v>1101</v>
      </c>
      <c r="B189" s="133" t="s">
        <v>762</v>
      </c>
      <c r="C189" s="133" t="s">
        <v>1102</v>
      </c>
      <c r="D189" s="258" t="s">
        <v>552</v>
      </c>
      <c r="E189" s="108">
        <f t="shared" ref="E189:E195" si="36">+F189+I189</f>
        <v>0</v>
      </c>
      <c r="F189" s="108"/>
      <c r="G189" s="108"/>
      <c r="H189" s="108"/>
      <c r="I189" s="108"/>
      <c r="J189" s="108">
        <f>+L189+O189</f>
        <v>0</v>
      </c>
      <c r="K189" s="108"/>
      <c r="L189" s="108"/>
      <c r="M189" s="108"/>
      <c r="N189" s="108"/>
      <c r="O189" s="108"/>
      <c r="P189" s="108">
        <f t="shared" si="35"/>
        <v>0</v>
      </c>
      <c r="Q189" s="691">
        <f t="shared" si="33"/>
        <v>0</v>
      </c>
      <c r="R189" s="15"/>
      <c r="S189" s="23"/>
      <c r="T189" s="23"/>
      <c r="U189" s="23"/>
      <c r="V189" s="23"/>
      <c r="W189" s="15"/>
    </row>
    <row r="190" spans="1:40" ht="68.25" hidden="1" customHeight="1">
      <c r="A190" s="133" t="s">
        <v>735</v>
      </c>
      <c r="B190" s="133" t="s">
        <v>734</v>
      </c>
      <c r="C190" s="133" t="s">
        <v>1102</v>
      </c>
      <c r="D190" s="258" t="s">
        <v>736</v>
      </c>
      <c r="E190" s="108">
        <f>+F190+I190</f>
        <v>0</v>
      </c>
      <c r="F190" s="108"/>
      <c r="G190" s="108"/>
      <c r="H190" s="108"/>
      <c r="I190" s="108"/>
      <c r="J190" s="108">
        <f>+L190+O190</f>
        <v>0</v>
      </c>
      <c r="K190" s="108"/>
      <c r="L190" s="108"/>
      <c r="M190" s="108"/>
      <c r="N190" s="108"/>
      <c r="O190" s="108"/>
      <c r="P190" s="108">
        <f>+E190+J190</f>
        <v>0</v>
      </c>
      <c r="Q190" s="691">
        <f t="shared" si="33"/>
        <v>0</v>
      </c>
      <c r="R190" s="15"/>
      <c r="S190" s="23"/>
      <c r="T190" s="23"/>
      <c r="U190" s="23"/>
      <c r="V190" s="23"/>
      <c r="W190" s="15"/>
    </row>
    <row r="191" spans="1:40" ht="84.65" hidden="1" customHeight="1">
      <c r="A191" s="123" t="s">
        <v>475</v>
      </c>
      <c r="B191" s="123" t="s">
        <v>956</v>
      </c>
      <c r="C191" s="123" t="s">
        <v>398</v>
      </c>
      <c r="D191" s="343" t="s">
        <v>748</v>
      </c>
      <c r="E191" s="291">
        <f t="shared" si="36"/>
        <v>0</v>
      </c>
      <c r="F191" s="291"/>
      <c r="G191" s="291"/>
      <c r="H191" s="291"/>
      <c r="I191" s="291"/>
      <c r="J191" s="291"/>
      <c r="K191" s="291"/>
      <c r="L191" s="291"/>
      <c r="M191" s="291"/>
      <c r="N191" s="291"/>
      <c r="O191" s="291"/>
      <c r="P191" s="201">
        <f t="shared" si="35"/>
        <v>0</v>
      </c>
      <c r="Q191" s="691">
        <f t="shared" si="33"/>
        <v>0</v>
      </c>
      <c r="S191" s="353"/>
      <c r="T191" s="355"/>
      <c r="U191" s="23"/>
      <c r="V191" s="23"/>
      <c r="W191" s="15"/>
    </row>
    <row r="192" spans="1:40" ht="111" hidden="1" customHeight="1">
      <c r="A192" s="123" t="s">
        <v>488</v>
      </c>
      <c r="B192" s="123" t="s">
        <v>489</v>
      </c>
      <c r="C192" s="123" t="s">
        <v>1020</v>
      </c>
      <c r="D192" s="343" t="s">
        <v>125</v>
      </c>
      <c r="E192" s="291">
        <f t="shared" si="36"/>
        <v>0</v>
      </c>
      <c r="F192" s="291"/>
      <c r="G192" s="291"/>
      <c r="H192" s="291"/>
      <c r="I192" s="291"/>
      <c r="J192" s="291"/>
      <c r="K192" s="291"/>
      <c r="L192" s="291"/>
      <c r="M192" s="291"/>
      <c r="N192" s="291"/>
      <c r="O192" s="291"/>
      <c r="P192" s="201">
        <f>+E192+J192</f>
        <v>0</v>
      </c>
      <c r="Q192" s="691">
        <f t="shared" si="33"/>
        <v>0</v>
      </c>
      <c r="S192" s="353"/>
      <c r="T192" s="355"/>
      <c r="U192" s="23"/>
      <c r="V192" s="23"/>
      <c r="W192" s="15"/>
    </row>
    <row r="193" spans="1:66" ht="114" hidden="1" customHeight="1">
      <c r="A193" s="123" t="s">
        <v>460</v>
      </c>
      <c r="B193" s="123" t="s">
        <v>461</v>
      </c>
      <c r="C193" s="123" t="s">
        <v>562</v>
      </c>
      <c r="D193" s="308" t="s">
        <v>264</v>
      </c>
      <c r="E193" s="109">
        <f t="shared" si="36"/>
        <v>0</v>
      </c>
      <c r="F193" s="109"/>
      <c r="G193" s="109"/>
      <c r="H193" s="109"/>
      <c r="I193" s="109"/>
      <c r="J193" s="109"/>
      <c r="K193" s="109"/>
      <c r="L193" s="109"/>
      <c r="M193" s="109"/>
      <c r="N193" s="109"/>
      <c r="O193" s="109"/>
      <c r="P193" s="108">
        <f t="shared" si="35"/>
        <v>0</v>
      </c>
      <c r="Q193" s="691">
        <f t="shared" si="33"/>
        <v>0</v>
      </c>
      <c r="R193" s="15"/>
      <c r="S193" s="23"/>
      <c r="T193" s="23"/>
      <c r="U193" s="23"/>
      <c r="V193" s="23"/>
      <c r="W193" s="15"/>
    </row>
    <row r="194" spans="1:66" ht="93.65" hidden="1" customHeight="1">
      <c r="A194" s="123" t="s">
        <v>476</v>
      </c>
      <c r="B194" s="123" t="s">
        <v>1602</v>
      </c>
      <c r="C194" s="123" t="s">
        <v>1020</v>
      </c>
      <c r="D194" s="308" t="s">
        <v>1251</v>
      </c>
      <c r="E194" s="109">
        <f t="shared" si="36"/>
        <v>0</v>
      </c>
      <c r="F194" s="109"/>
      <c r="G194" s="109"/>
      <c r="H194" s="109"/>
      <c r="I194" s="109"/>
      <c r="J194" s="109"/>
      <c r="K194" s="109"/>
      <c r="L194" s="109"/>
      <c r="M194" s="109"/>
      <c r="N194" s="109"/>
      <c r="O194" s="109"/>
      <c r="P194" s="108">
        <f t="shared" si="35"/>
        <v>0</v>
      </c>
      <c r="Q194" s="691">
        <f t="shared" si="33"/>
        <v>0</v>
      </c>
      <c r="R194" s="15"/>
      <c r="S194" s="23"/>
      <c r="T194" s="23"/>
      <c r="U194" s="23"/>
      <c r="V194" s="23"/>
      <c r="W194" s="15"/>
    </row>
    <row r="195" spans="1:66" ht="89.25" hidden="1" customHeight="1">
      <c r="A195" s="123" t="s">
        <v>474</v>
      </c>
      <c r="B195" s="123" t="s">
        <v>955</v>
      </c>
      <c r="C195" s="123" t="s">
        <v>1474</v>
      </c>
      <c r="D195" s="316" t="s">
        <v>1497</v>
      </c>
      <c r="E195" s="291">
        <f t="shared" si="36"/>
        <v>0</v>
      </c>
      <c r="F195" s="291">
        <f>4000000-4000000</f>
        <v>0</v>
      </c>
      <c r="G195" s="291"/>
      <c r="H195" s="291"/>
      <c r="I195" s="291"/>
      <c r="J195" s="291"/>
      <c r="K195" s="291"/>
      <c r="L195" s="291"/>
      <c r="M195" s="291"/>
      <c r="N195" s="291"/>
      <c r="O195" s="291"/>
      <c r="P195" s="201">
        <f t="shared" si="35"/>
        <v>0</v>
      </c>
      <c r="Q195" s="691">
        <f t="shared" si="33"/>
        <v>0</v>
      </c>
      <c r="S195" s="353"/>
      <c r="T195" s="355"/>
      <c r="U195" s="23"/>
      <c r="V195" s="23"/>
      <c r="W195" s="15"/>
    </row>
    <row r="196" spans="1:66" ht="64.5" hidden="1" customHeight="1">
      <c r="A196" s="123" t="s">
        <v>1128</v>
      </c>
      <c r="B196" s="123" t="s">
        <v>758</v>
      </c>
      <c r="C196" s="123" t="s">
        <v>1363</v>
      </c>
      <c r="D196" s="545" t="s">
        <v>271</v>
      </c>
      <c r="E196" s="291">
        <f>+F196+I196</f>
        <v>0</v>
      </c>
      <c r="F196" s="291"/>
      <c r="G196" s="291"/>
      <c r="H196" s="291"/>
      <c r="I196" s="291"/>
      <c r="J196" s="319">
        <f>+L196+O196</f>
        <v>0</v>
      </c>
      <c r="K196" s="291"/>
      <c r="L196" s="291"/>
      <c r="M196" s="291"/>
      <c r="N196" s="291"/>
      <c r="O196" s="291"/>
      <c r="P196" s="201">
        <f>+E196+J196</f>
        <v>0</v>
      </c>
      <c r="Q196" s="714">
        <f t="shared" si="33"/>
        <v>0</v>
      </c>
      <c r="S196" s="353"/>
      <c r="T196" s="355"/>
      <c r="U196" s="23"/>
      <c r="V196" s="23"/>
      <c r="W196" s="15"/>
    </row>
    <row r="197" spans="1:66" ht="36.65" hidden="1" customHeight="1">
      <c r="A197" s="127" t="s">
        <v>476</v>
      </c>
      <c r="B197" s="123" t="s">
        <v>1602</v>
      </c>
      <c r="C197" s="127" t="s">
        <v>648</v>
      </c>
      <c r="D197" s="240" t="s">
        <v>1251</v>
      </c>
      <c r="E197" s="108">
        <f t="shared" si="31"/>
        <v>0</v>
      </c>
      <c r="F197" s="108"/>
      <c r="G197" s="108"/>
      <c r="H197" s="108"/>
      <c r="I197" s="108"/>
      <c r="J197" s="108"/>
      <c r="K197" s="108"/>
      <c r="L197" s="108"/>
      <c r="M197" s="108"/>
      <c r="N197" s="108"/>
      <c r="O197" s="108"/>
      <c r="P197" s="108">
        <f t="shared" si="32"/>
        <v>0</v>
      </c>
      <c r="Q197" s="691">
        <f t="shared" si="33"/>
        <v>0</v>
      </c>
      <c r="R197" s="15"/>
      <c r="S197" s="23" t="e">
        <f>+E134-E135-E138-E180-E185-E195-E197+#REF!-#REF!-#REF!</f>
        <v>#REF!</v>
      </c>
      <c r="T197" s="23"/>
      <c r="U197" s="23"/>
      <c r="V197" s="23"/>
      <c r="W197" s="15"/>
    </row>
    <row r="198" spans="1:66" ht="45" customHeight="1">
      <c r="A198" s="292" t="s">
        <v>1197</v>
      </c>
      <c r="B198" s="292" t="s">
        <v>174</v>
      </c>
      <c r="C198" s="292"/>
      <c r="D198" s="341" t="s">
        <v>599</v>
      </c>
      <c r="E198" s="192">
        <f>SUM(E199:E236)-E223-E205-E199-E222</f>
        <v>0</v>
      </c>
      <c r="F198" s="192">
        <f>SUM(F199:F236)-F223-F205-F199-F222</f>
        <v>667000</v>
      </c>
      <c r="G198" s="192">
        <f t="shared" ref="G198:O198" si="37">SUM(G199:G236)-G223-G205-G199-G222</f>
        <v>0</v>
      </c>
      <c r="H198" s="192">
        <f t="shared" si="37"/>
        <v>0</v>
      </c>
      <c r="I198" s="192">
        <f t="shared" si="37"/>
        <v>-667000</v>
      </c>
      <c r="J198" s="192">
        <f t="shared" si="37"/>
        <v>-16542</v>
      </c>
      <c r="K198" s="192">
        <f t="shared" si="37"/>
        <v>-16542</v>
      </c>
      <c r="L198" s="192">
        <f t="shared" si="37"/>
        <v>0</v>
      </c>
      <c r="M198" s="192">
        <f t="shared" si="37"/>
        <v>0</v>
      </c>
      <c r="N198" s="192">
        <f t="shared" si="37"/>
        <v>0</v>
      </c>
      <c r="O198" s="192">
        <f t="shared" si="37"/>
        <v>-16542</v>
      </c>
      <c r="P198" s="192">
        <f t="shared" ref="P198:P226" si="38">+E198+J198</f>
        <v>-16542</v>
      </c>
      <c r="Q198" s="714">
        <v>1</v>
      </c>
      <c r="R198" s="725"/>
      <c r="S198" s="725"/>
      <c r="T198" s="726"/>
      <c r="U198" s="727"/>
      <c r="V198" s="727"/>
      <c r="W198" s="366"/>
      <c r="X198" s="366"/>
      <c r="Y198" s="366"/>
      <c r="Z198" s="366"/>
      <c r="AA198" s="366"/>
      <c r="AB198" s="366"/>
      <c r="AC198" s="366"/>
      <c r="AD198" s="366"/>
      <c r="AE198" s="366"/>
      <c r="AF198" s="366"/>
      <c r="AG198" s="366"/>
      <c r="AH198" s="366"/>
      <c r="AI198" s="366"/>
      <c r="AJ198" s="366"/>
      <c r="AK198" s="366"/>
      <c r="AL198" s="366"/>
      <c r="AM198" s="366"/>
      <c r="AN198" s="366"/>
    </row>
    <row r="199" spans="1:66" ht="42" hidden="1">
      <c r="A199" s="135"/>
      <c r="B199" s="135"/>
      <c r="C199" s="135"/>
      <c r="D199" s="261" t="s">
        <v>726</v>
      </c>
      <c r="E199" s="119">
        <f t="shared" ref="E199:E228" si="39">+F199+I199</f>
        <v>0</v>
      </c>
      <c r="F199" s="119"/>
      <c r="G199" s="244"/>
      <c r="H199" s="244"/>
      <c r="I199" s="244"/>
      <c r="J199" s="119">
        <f t="shared" ref="J199:J204" si="40">+L199+O199</f>
        <v>0</v>
      </c>
      <c r="K199" s="244"/>
      <c r="L199" s="244"/>
      <c r="M199" s="244"/>
      <c r="N199" s="244"/>
      <c r="O199" s="119"/>
      <c r="P199" s="119">
        <f t="shared" si="38"/>
        <v>0</v>
      </c>
      <c r="Q199" s="691">
        <f t="shared" si="33"/>
        <v>0</v>
      </c>
      <c r="R199" s="4"/>
      <c r="S199" s="6"/>
      <c r="T199" s="6"/>
      <c r="U199" s="6"/>
      <c r="V199" s="6"/>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row>
    <row r="200" spans="1:66" ht="75.75" hidden="1" customHeight="1">
      <c r="A200" s="238" t="s">
        <v>1241</v>
      </c>
      <c r="B200" s="238" t="s">
        <v>1029</v>
      </c>
      <c r="C200" s="238" t="s">
        <v>286</v>
      </c>
      <c r="D200" s="2" t="s">
        <v>1384</v>
      </c>
      <c r="E200" s="201">
        <f>+F200+I200</f>
        <v>0</v>
      </c>
      <c r="F200" s="201"/>
      <c r="G200" s="201"/>
      <c r="H200" s="201"/>
      <c r="I200" s="201"/>
      <c r="J200" s="201">
        <f t="shared" si="40"/>
        <v>0</v>
      </c>
      <c r="K200" s="201"/>
      <c r="L200" s="201"/>
      <c r="M200" s="201"/>
      <c r="N200" s="201"/>
      <c r="O200" s="201"/>
      <c r="P200" s="201">
        <f t="shared" si="38"/>
        <v>0</v>
      </c>
      <c r="Q200" s="691">
        <f t="shared" si="33"/>
        <v>0</v>
      </c>
      <c r="R200" s="4"/>
      <c r="S200" s="6"/>
      <c r="T200" s="6"/>
      <c r="U200" s="6"/>
      <c r="V200" s="6"/>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row>
    <row r="201" spans="1:66" ht="84" hidden="1" customHeight="1">
      <c r="A201" s="238" t="s">
        <v>1242</v>
      </c>
      <c r="B201" s="238" t="s">
        <v>162</v>
      </c>
      <c r="C201" s="238" t="s">
        <v>587</v>
      </c>
      <c r="D201" s="2" t="s">
        <v>1169</v>
      </c>
      <c r="E201" s="201">
        <f>+F201+I201</f>
        <v>0</v>
      </c>
      <c r="F201" s="201"/>
      <c r="G201" s="201"/>
      <c r="H201" s="201"/>
      <c r="I201" s="201"/>
      <c r="J201" s="201">
        <f t="shared" si="40"/>
        <v>0</v>
      </c>
      <c r="K201" s="201"/>
      <c r="L201" s="201"/>
      <c r="M201" s="201"/>
      <c r="N201" s="201"/>
      <c r="O201" s="201"/>
      <c r="P201" s="201">
        <f t="shared" si="38"/>
        <v>0</v>
      </c>
      <c r="Q201" s="691">
        <f t="shared" si="33"/>
        <v>0</v>
      </c>
      <c r="R201" s="351"/>
      <c r="S201" s="353"/>
      <c r="T201" s="355"/>
      <c r="U201" s="6"/>
      <c r="V201" s="6"/>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row>
    <row r="202" spans="1:66" ht="62.5" hidden="1" customHeight="1">
      <c r="A202" s="238" t="s">
        <v>505</v>
      </c>
      <c r="B202" s="238" t="s">
        <v>1380</v>
      </c>
      <c r="C202" s="238" t="s">
        <v>1475</v>
      </c>
      <c r="D202" s="320" t="s">
        <v>313</v>
      </c>
      <c r="E202" s="201">
        <f t="shared" si="39"/>
        <v>0</v>
      </c>
      <c r="F202" s="201"/>
      <c r="G202" s="201"/>
      <c r="H202" s="201"/>
      <c r="I202" s="201"/>
      <c r="J202" s="201">
        <f t="shared" si="40"/>
        <v>0</v>
      </c>
      <c r="K202" s="201"/>
      <c r="L202" s="201"/>
      <c r="M202" s="201"/>
      <c r="N202" s="201"/>
      <c r="O202" s="201"/>
      <c r="P202" s="201">
        <f t="shared" si="38"/>
        <v>0</v>
      </c>
      <c r="Q202" s="691">
        <f t="shared" si="33"/>
        <v>0</v>
      </c>
      <c r="R202" s="4"/>
      <c r="S202" s="6"/>
      <c r="T202" s="6"/>
      <c r="U202" s="6"/>
      <c r="V202" s="6"/>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row>
    <row r="203" spans="1:66" ht="15.5" hidden="1">
      <c r="A203" s="135"/>
      <c r="B203" s="131"/>
      <c r="C203" s="131"/>
      <c r="D203" s="269" t="s">
        <v>376</v>
      </c>
      <c r="E203" s="137">
        <f t="shared" si="39"/>
        <v>0</v>
      </c>
      <c r="F203" s="137"/>
      <c r="G203" s="137"/>
      <c r="H203" s="137"/>
      <c r="I203" s="137"/>
      <c r="J203" s="115">
        <f t="shared" si="40"/>
        <v>0</v>
      </c>
      <c r="K203" s="137"/>
      <c r="L203" s="137"/>
      <c r="M203" s="137"/>
      <c r="N203" s="137"/>
      <c r="O203" s="137"/>
      <c r="P203" s="115">
        <f t="shared" si="38"/>
        <v>0</v>
      </c>
      <c r="Q203" s="691">
        <f t="shared" si="33"/>
        <v>0</v>
      </c>
      <c r="R203" s="4"/>
      <c r="S203" s="6"/>
      <c r="T203" s="6"/>
      <c r="U203" s="6"/>
      <c r="V203" s="6"/>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row>
    <row r="204" spans="1:66" ht="26" hidden="1">
      <c r="A204" s="135"/>
      <c r="B204" s="131" t="s">
        <v>163</v>
      </c>
      <c r="C204" s="131"/>
      <c r="D204" s="269" t="s">
        <v>1642</v>
      </c>
      <c r="E204" s="137">
        <f t="shared" si="39"/>
        <v>0</v>
      </c>
      <c r="F204" s="137"/>
      <c r="G204" s="137"/>
      <c r="H204" s="137"/>
      <c r="I204" s="137"/>
      <c r="J204" s="115">
        <f t="shared" si="40"/>
        <v>0</v>
      </c>
      <c r="K204" s="137"/>
      <c r="L204" s="137"/>
      <c r="M204" s="137"/>
      <c r="N204" s="137"/>
      <c r="O204" s="137"/>
      <c r="P204" s="115">
        <f t="shared" si="38"/>
        <v>0</v>
      </c>
      <c r="Q204" s="691">
        <f t="shared" si="33"/>
        <v>0</v>
      </c>
      <c r="R204" s="4"/>
      <c r="S204" s="6"/>
      <c r="T204" s="6"/>
      <c r="U204" s="6"/>
      <c r="V204" s="6"/>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row>
    <row r="205" spans="1:66" ht="42" hidden="1">
      <c r="A205" s="135"/>
      <c r="B205" s="126"/>
      <c r="C205" s="126"/>
      <c r="D205" s="261" t="s">
        <v>726</v>
      </c>
      <c r="E205" s="119">
        <f t="shared" si="39"/>
        <v>0</v>
      </c>
      <c r="F205" s="119"/>
      <c r="G205" s="244"/>
      <c r="H205" s="244"/>
      <c r="I205" s="244"/>
      <c r="J205" s="119"/>
      <c r="K205" s="244"/>
      <c r="L205" s="244"/>
      <c r="M205" s="244"/>
      <c r="N205" s="244"/>
      <c r="O205" s="119"/>
      <c r="P205" s="119">
        <f t="shared" si="38"/>
        <v>0</v>
      </c>
      <c r="Q205" s="691">
        <f t="shared" si="33"/>
        <v>0</v>
      </c>
      <c r="R205" s="4"/>
      <c r="S205" s="6"/>
      <c r="T205" s="6"/>
      <c r="U205" s="6"/>
      <c r="V205" s="6"/>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row>
    <row r="206" spans="1:66" ht="39.65" hidden="1" customHeight="1">
      <c r="A206" s="238" t="s">
        <v>506</v>
      </c>
      <c r="B206" s="238" t="s">
        <v>314</v>
      </c>
      <c r="C206" s="238" t="s">
        <v>1476</v>
      </c>
      <c r="D206" s="2" t="s">
        <v>437</v>
      </c>
      <c r="E206" s="201">
        <f t="shared" si="39"/>
        <v>0</v>
      </c>
      <c r="F206" s="201"/>
      <c r="G206" s="358"/>
      <c r="H206" s="358"/>
      <c r="I206" s="358"/>
      <c r="J206" s="291">
        <f t="shared" ref="J206:J214" si="41">+L206+O206</f>
        <v>0</v>
      </c>
      <c r="K206" s="315"/>
      <c r="L206" s="315"/>
      <c r="M206" s="358"/>
      <c r="N206" s="358"/>
      <c r="O206" s="201"/>
      <c r="P206" s="201">
        <f t="shared" si="38"/>
        <v>0</v>
      </c>
      <c r="Q206" s="691">
        <f t="shared" si="33"/>
        <v>0</v>
      </c>
      <c r="R206" s="351"/>
      <c r="S206" s="353"/>
      <c r="T206" s="355"/>
      <c r="U206" s="6"/>
      <c r="V206" s="6"/>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row>
    <row r="207" spans="1:66" ht="42" hidden="1">
      <c r="A207" s="121" t="s">
        <v>507</v>
      </c>
      <c r="B207" s="121" t="s">
        <v>1611</v>
      </c>
      <c r="C207" s="121" t="s">
        <v>1610</v>
      </c>
      <c r="D207" s="258" t="s">
        <v>829</v>
      </c>
      <c r="E207" s="109">
        <f t="shared" si="39"/>
        <v>0</v>
      </c>
      <c r="F207" s="109"/>
      <c r="G207" s="109"/>
      <c r="H207" s="109"/>
      <c r="I207" s="109"/>
      <c r="J207" s="109">
        <f t="shared" si="41"/>
        <v>0</v>
      </c>
      <c r="K207" s="109"/>
      <c r="L207" s="109"/>
      <c r="M207" s="109"/>
      <c r="N207" s="109"/>
      <c r="O207" s="109"/>
      <c r="P207" s="109">
        <f t="shared" si="38"/>
        <v>0</v>
      </c>
      <c r="Q207" s="691">
        <f t="shared" si="33"/>
        <v>0</v>
      </c>
      <c r="R207" s="26"/>
      <c r="S207" s="47"/>
      <c r="T207" s="47"/>
      <c r="U207" s="47"/>
      <c r="V207" s="47"/>
    </row>
    <row r="208" spans="1:66" ht="48.65" customHeight="1">
      <c r="A208" s="133" t="s">
        <v>704</v>
      </c>
      <c r="B208" s="133" t="s">
        <v>830</v>
      </c>
      <c r="C208" s="133" t="s">
        <v>1477</v>
      </c>
      <c r="D208" s="242" t="s">
        <v>975</v>
      </c>
      <c r="E208" s="201">
        <f t="shared" si="39"/>
        <v>-590000</v>
      </c>
      <c r="F208" s="201">
        <v>-590000</v>
      </c>
      <c r="G208" s="201"/>
      <c r="H208" s="201"/>
      <c r="I208" s="201"/>
      <c r="J208" s="201">
        <f t="shared" si="41"/>
        <v>0</v>
      </c>
      <c r="K208" s="201"/>
      <c r="L208" s="201"/>
      <c r="M208" s="201"/>
      <c r="N208" s="201"/>
      <c r="O208" s="201"/>
      <c r="P208" s="201">
        <f t="shared" si="38"/>
        <v>-590000</v>
      </c>
      <c r="Q208" s="714">
        <f t="shared" si="33"/>
        <v>-590000</v>
      </c>
      <c r="R208" s="26"/>
      <c r="S208" s="47"/>
      <c r="T208" s="47"/>
      <c r="U208" s="47"/>
      <c r="V208" s="47"/>
    </row>
    <row r="209" spans="1:66" ht="82.15" hidden="1" customHeight="1">
      <c r="A209" s="133" t="s">
        <v>705</v>
      </c>
      <c r="B209" s="133" t="s">
        <v>831</v>
      </c>
      <c r="C209" s="133" t="s">
        <v>1478</v>
      </c>
      <c r="D209" s="259" t="s">
        <v>1391</v>
      </c>
      <c r="E209" s="201">
        <f t="shared" si="39"/>
        <v>0</v>
      </c>
      <c r="F209" s="201"/>
      <c r="G209" s="201"/>
      <c r="H209" s="201"/>
      <c r="I209" s="201"/>
      <c r="J209" s="201">
        <f>+L209+O209</f>
        <v>0</v>
      </c>
      <c r="K209" s="201"/>
      <c r="L209" s="201"/>
      <c r="M209" s="201"/>
      <c r="N209" s="201"/>
      <c r="O209" s="201"/>
      <c r="P209" s="201">
        <f t="shared" si="38"/>
        <v>0</v>
      </c>
      <c r="Q209" s="714">
        <f t="shared" si="33"/>
        <v>0</v>
      </c>
      <c r="R209" s="366"/>
      <c r="S209" s="727"/>
      <c r="T209" s="727"/>
      <c r="U209" s="727"/>
      <c r="V209" s="727"/>
      <c r="W209" s="366"/>
      <c r="X209" s="366"/>
      <c r="Y209" s="366"/>
      <c r="Z209" s="366"/>
      <c r="AA209" s="366"/>
      <c r="AB209" s="366"/>
      <c r="AC209" s="366"/>
      <c r="AD209" s="366"/>
      <c r="AE209" s="366"/>
      <c r="AF209" s="366"/>
      <c r="AG209" s="366"/>
      <c r="AH209" s="366"/>
      <c r="AI209" s="366"/>
      <c r="AJ209" s="366"/>
      <c r="AK209" s="366"/>
      <c r="AL209" s="366"/>
      <c r="AM209" s="366"/>
      <c r="AN209" s="366"/>
    </row>
    <row r="210" spans="1:66" ht="148.5" hidden="1" customHeight="1">
      <c r="A210" s="133" t="s">
        <v>1235</v>
      </c>
      <c r="B210" s="133" t="s">
        <v>1278</v>
      </c>
      <c r="C210" s="133" t="s">
        <v>1480</v>
      </c>
      <c r="D210" s="259" t="s">
        <v>594</v>
      </c>
      <c r="E210" s="201">
        <f>+F210+I210</f>
        <v>0</v>
      </c>
      <c r="F210" s="201"/>
      <c r="G210" s="201"/>
      <c r="H210" s="201"/>
      <c r="I210" s="201"/>
      <c r="J210" s="201">
        <f t="shared" si="41"/>
        <v>0</v>
      </c>
      <c r="K210" s="201"/>
      <c r="L210" s="201"/>
      <c r="M210" s="201"/>
      <c r="N210" s="201"/>
      <c r="O210" s="201"/>
      <c r="P210" s="201">
        <f t="shared" si="38"/>
        <v>0</v>
      </c>
      <c r="Q210" s="714">
        <f t="shared" si="33"/>
        <v>0</v>
      </c>
      <c r="R210" s="366"/>
      <c r="S210" s="727"/>
      <c r="T210" s="727"/>
      <c r="U210" s="727"/>
      <c r="V210" s="727"/>
      <c r="W210" s="366"/>
      <c r="X210" s="366"/>
      <c r="Y210" s="366"/>
      <c r="Z210" s="366"/>
      <c r="AA210" s="366"/>
      <c r="AB210" s="366"/>
      <c r="AC210" s="366"/>
      <c r="AD210" s="366"/>
      <c r="AE210" s="366"/>
      <c r="AF210" s="366"/>
      <c r="AG210" s="366"/>
      <c r="AH210" s="366"/>
      <c r="AI210" s="366"/>
      <c r="AJ210" s="366"/>
      <c r="AK210" s="366"/>
      <c r="AL210" s="366"/>
      <c r="AM210" s="366"/>
      <c r="AN210" s="366"/>
    </row>
    <row r="211" spans="1:66" ht="57" hidden="1" customHeight="1">
      <c r="A211" s="133" t="s">
        <v>311</v>
      </c>
      <c r="B211" s="133" t="s">
        <v>1382</v>
      </c>
      <c r="C211" s="133" t="s">
        <v>237</v>
      </c>
      <c r="D211" s="259" t="s">
        <v>1110</v>
      </c>
      <c r="E211" s="201">
        <f>+F211+I211</f>
        <v>0</v>
      </c>
      <c r="F211" s="201"/>
      <c r="G211" s="201"/>
      <c r="H211" s="201"/>
      <c r="I211" s="201"/>
      <c r="J211" s="201">
        <f t="shared" si="41"/>
        <v>0</v>
      </c>
      <c r="K211" s="201"/>
      <c r="L211" s="201"/>
      <c r="M211" s="201"/>
      <c r="N211" s="201"/>
      <c r="O211" s="201"/>
      <c r="P211" s="201">
        <f t="shared" si="38"/>
        <v>0</v>
      </c>
      <c r="Q211" s="691">
        <f t="shared" si="33"/>
        <v>0</v>
      </c>
      <c r="R211" s="26"/>
      <c r="S211" s="47"/>
      <c r="T211" s="47"/>
      <c r="U211" s="47"/>
      <c r="V211" s="47"/>
    </row>
    <row r="212" spans="1:66" ht="57.75" hidden="1" customHeight="1">
      <c r="A212" s="133" t="s">
        <v>1238</v>
      </c>
      <c r="B212" s="133" t="s">
        <v>801</v>
      </c>
      <c r="C212" s="133" t="s">
        <v>467</v>
      </c>
      <c r="D212" s="320" t="s">
        <v>976</v>
      </c>
      <c r="E212" s="201">
        <f>+F212+I212</f>
        <v>0</v>
      </c>
      <c r="F212" s="201"/>
      <c r="G212" s="201"/>
      <c r="H212" s="201"/>
      <c r="I212" s="201"/>
      <c r="J212" s="201">
        <f t="shared" si="41"/>
        <v>0</v>
      </c>
      <c r="K212" s="201"/>
      <c r="L212" s="201"/>
      <c r="M212" s="201"/>
      <c r="N212" s="201"/>
      <c r="O212" s="201"/>
      <c r="P212" s="201">
        <f t="shared" si="38"/>
        <v>0</v>
      </c>
      <c r="Q212" s="714">
        <f t="shared" si="33"/>
        <v>0</v>
      </c>
      <c r="R212" s="26"/>
      <c r="S212" s="47"/>
      <c r="T212" s="47"/>
      <c r="U212" s="47"/>
      <c r="V212" s="47"/>
    </row>
    <row r="213" spans="1:66" ht="116.25" hidden="1" customHeight="1">
      <c r="A213" s="133" t="s">
        <v>952</v>
      </c>
      <c r="B213" s="133" t="s">
        <v>1392</v>
      </c>
      <c r="C213" s="133" t="s">
        <v>1479</v>
      </c>
      <c r="D213" s="2" t="s">
        <v>122</v>
      </c>
      <c r="E213" s="201">
        <f t="shared" si="39"/>
        <v>0</v>
      </c>
      <c r="F213" s="201"/>
      <c r="G213" s="201"/>
      <c r="H213" s="201"/>
      <c r="I213" s="201"/>
      <c r="J213" s="201">
        <f t="shared" si="41"/>
        <v>0</v>
      </c>
      <c r="K213" s="201"/>
      <c r="L213" s="201"/>
      <c r="M213" s="201"/>
      <c r="N213" s="201"/>
      <c r="O213" s="201"/>
      <c r="P213" s="201">
        <f t="shared" si="38"/>
        <v>0</v>
      </c>
      <c r="Q213" s="691">
        <f t="shared" si="33"/>
        <v>0</v>
      </c>
      <c r="R213" s="26"/>
      <c r="S213" s="47"/>
      <c r="T213" s="47"/>
      <c r="U213" s="47"/>
      <c r="V213" s="47"/>
    </row>
    <row r="214" spans="1:66" ht="52.15" hidden="1" customHeight="1">
      <c r="A214" s="133" t="s">
        <v>1236</v>
      </c>
      <c r="B214" s="133" t="s">
        <v>1605</v>
      </c>
      <c r="C214" s="133" t="s">
        <v>1026</v>
      </c>
      <c r="D214" s="2" t="s">
        <v>302</v>
      </c>
      <c r="E214" s="201">
        <f t="shared" si="39"/>
        <v>0</v>
      </c>
      <c r="F214" s="201"/>
      <c r="G214" s="201"/>
      <c r="H214" s="201"/>
      <c r="I214" s="201"/>
      <c r="J214" s="201">
        <f t="shared" si="41"/>
        <v>0</v>
      </c>
      <c r="K214" s="201"/>
      <c r="L214" s="201"/>
      <c r="M214" s="201"/>
      <c r="N214" s="201"/>
      <c r="O214" s="201"/>
      <c r="P214" s="201">
        <f t="shared" si="38"/>
        <v>0</v>
      </c>
      <c r="Q214" s="714">
        <f t="shared" si="33"/>
        <v>0</v>
      </c>
      <c r="R214" s="26"/>
      <c r="S214" s="47"/>
      <c r="T214" s="47"/>
      <c r="U214" s="47"/>
      <c r="V214" s="47"/>
    </row>
    <row r="215" spans="1:66" ht="63" customHeight="1">
      <c r="A215" s="133" t="s">
        <v>790</v>
      </c>
      <c r="B215" s="133" t="s">
        <v>289</v>
      </c>
      <c r="C215" s="133" t="s">
        <v>1091</v>
      </c>
      <c r="D215" s="2" t="s">
        <v>833</v>
      </c>
      <c r="E215" s="201">
        <f>+F215+I215</f>
        <v>-200000</v>
      </c>
      <c r="F215" s="201">
        <v>-200000</v>
      </c>
      <c r="G215" s="201"/>
      <c r="H215" s="201"/>
      <c r="I215" s="201"/>
      <c r="J215" s="201"/>
      <c r="K215" s="201"/>
      <c r="L215" s="201"/>
      <c r="M215" s="201"/>
      <c r="N215" s="201"/>
      <c r="O215" s="201"/>
      <c r="P215" s="201">
        <f t="shared" si="38"/>
        <v>-200000</v>
      </c>
      <c r="Q215" s="714">
        <f t="shared" si="33"/>
        <v>-200000</v>
      </c>
      <c r="R215" s="26"/>
      <c r="S215" s="47"/>
      <c r="T215" s="47"/>
      <c r="U215" s="47"/>
      <c r="V215" s="47"/>
    </row>
    <row r="216" spans="1:66" ht="30.75" hidden="1" customHeight="1">
      <c r="A216" s="133" t="s">
        <v>1283</v>
      </c>
      <c r="B216" s="133" t="s">
        <v>1548</v>
      </c>
      <c r="C216" s="133" t="s">
        <v>1091</v>
      </c>
      <c r="D216" s="240" t="s">
        <v>413</v>
      </c>
      <c r="E216" s="108">
        <f t="shared" si="39"/>
        <v>0</v>
      </c>
      <c r="F216" s="108"/>
      <c r="G216" s="108"/>
      <c r="H216" s="108"/>
      <c r="I216" s="108"/>
      <c r="J216" s="108"/>
      <c r="K216" s="108"/>
      <c r="L216" s="108"/>
      <c r="M216" s="108"/>
      <c r="N216" s="108"/>
      <c r="O216" s="108"/>
      <c r="P216" s="108">
        <f t="shared" si="38"/>
        <v>0</v>
      </c>
      <c r="Q216" s="691">
        <f t="shared" si="33"/>
        <v>0</v>
      </c>
      <c r="R216" s="26"/>
      <c r="S216" s="47"/>
      <c r="T216" s="47"/>
      <c r="U216" s="47"/>
      <c r="V216" s="47"/>
    </row>
    <row r="217" spans="1:66" ht="113.25" hidden="1" customHeight="1">
      <c r="A217" s="133" t="s">
        <v>1237</v>
      </c>
      <c r="B217" s="133" t="s">
        <v>755</v>
      </c>
      <c r="C217" s="133" t="s">
        <v>466</v>
      </c>
      <c r="D217" s="259" t="s">
        <v>800</v>
      </c>
      <c r="E217" s="201">
        <f t="shared" si="39"/>
        <v>0</v>
      </c>
      <c r="F217" s="201"/>
      <c r="G217" s="201"/>
      <c r="H217" s="201"/>
      <c r="I217" s="201"/>
      <c r="J217" s="201">
        <f>+L217+O217</f>
        <v>0</v>
      </c>
      <c r="K217" s="201"/>
      <c r="L217" s="201"/>
      <c r="M217" s="201"/>
      <c r="N217" s="201"/>
      <c r="O217" s="201"/>
      <c r="P217" s="201">
        <f t="shared" si="38"/>
        <v>0</v>
      </c>
      <c r="Q217" s="691">
        <f t="shared" si="33"/>
        <v>0</v>
      </c>
      <c r="R217" s="26"/>
      <c r="S217" s="47"/>
      <c r="T217" s="47"/>
      <c r="U217" s="47"/>
      <c r="V217" s="47"/>
    </row>
    <row r="218" spans="1:66" ht="98.25" customHeight="1">
      <c r="A218" s="238" t="s">
        <v>977</v>
      </c>
      <c r="B218" s="238" t="s">
        <v>978</v>
      </c>
      <c r="C218" s="238" t="s">
        <v>1632</v>
      </c>
      <c r="D218" s="359" t="s">
        <v>1460</v>
      </c>
      <c r="E218" s="201">
        <f>+F218+I218</f>
        <v>-90000</v>
      </c>
      <c r="F218" s="201">
        <v>-90000</v>
      </c>
      <c r="G218" s="201"/>
      <c r="H218" s="201"/>
      <c r="I218" s="201"/>
      <c r="J218" s="201">
        <f>+L218+O218</f>
        <v>0</v>
      </c>
      <c r="K218" s="201"/>
      <c r="L218" s="201"/>
      <c r="M218" s="201"/>
      <c r="N218" s="201"/>
      <c r="O218" s="201"/>
      <c r="P218" s="201">
        <f t="shared" si="38"/>
        <v>-90000</v>
      </c>
      <c r="Q218" s="714">
        <f t="shared" si="33"/>
        <v>-90000</v>
      </c>
      <c r="R218" s="26"/>
      <c r="S218" s="47"/>
      <c r="T218" s="47"/>
      <c r="U218" s="47"/>
      <c r="V218" s="47"/>
    </row>
    <row r="219" spans="1:66" ht="75" hidden="1" customHeight="1">
      <c r="A219" s="238" t="s">
        <v>1375</v>
      </c>
      <c r="B219" s="238" t="s">
        <v>1376</v>
      </c>
      <c r="C219" s="238" t="s">
        <v>1633</v>
      </c>
      <c r="D219" s="359" t="s">
        <v>451</v>
      </c>
      <c r="E219" s="201">
        <f>+F219+I219</f>
        <v>0</v>
      </c>
      <c r="F219" s="201"/>
      <c r="G219" s="201"/>
      <c r="H219" s="201"/>
      <c r="I219" s="201"/>
      <c r="J219" s="201">
        <f>+L219+O219</f>
        <v>0</v>
      </c>
      <c r="K219" s="201"/>
      <c r="L219" s="201"/>
      <c r="M219" s="201"/>
      <c r="N219" s="201"/>
      <c r="O219" s="201"/>
      <c r="P219" s="201">
        <f t="shared" si="38"/>
        <v>0</v>
      </c>
      <c r="Q219" s="691">
        <f t="shared" si="33"/>
        <v>0</v>
      </c>
      <c r="R219" s="26"/>
      <c r="S219" s="47"/>
      <c r="T219" s="47"/>
      <c r="U219" s="47"/>
      <c r="V219" s="47"/>
    </row>
    <row r="220" spans="1:66" ht="29.25" hidden="1" customHeight="1">
      <c r="A220" s="238" t="s">
        <v>1239</v>
      </c>
      <c r="B220" s="238" t="s">
        <v>1028</v>
      </c>
      <c r="C220" s="238" t="s">
        <v>1633</v>
      </c>
      <c r="D220" s="272" t="s">
        <v>1379</v>
      </c>
      <c r="E220" s="108">
        <f>+F220+I220</f>
        <v>0</v>
      </c>
      <c r="F220" s="108"/>
      <c r="G220" s="108"/>
      <c r="H220" s="108"/>
      <c r="I220" s="108"/>
      <c r="J220" s="108">
        <f>+L220+O220</f>
        <v>0</v>
      </c>
      <c r="K220" s="108"/>
      <c r="L220" s="108"/>
      <c r="M220" s="108"/>
      <c r="N220" s="108"/>
      <c r="O220" s="108"/>
      <c r="P220" s="108">
        <f t="shared" si="38"/>
        <v>0</v>
      </c>
      <c r="Q220" s="691">
        <f t="shared" si="33"/>
        <v>0</v>
      </c>
      <c r="R220" s="26"/>
      <c r="S220" s="47"/>
      <c r="T220" s="47"/>
      <c r="U220" s="47"/>
      <c r="V220" s="47"/>
    </row>
    <row r="221" spans="1:66" ht="84.75" hidden="1" customHeight="1">
      <c r="A221" s="133" t="s">
        <v>1461</v>
      </c>
      <c r="B221" s="133" t="s">
        <v>1462</v>
      </c>
      <c r="C221" s="133" t="s">
        <v>379</v>
      </c>
      <c r="D221" s="381" t="s">
        <v>732</v>
      </c>
      <c r="E221" s="201">
        <f t="shared" si="39"/>
        <v>0</v>
      </c>
      <c r="F221" s="201"/>
      <c r="G221" s="201"/>
      <c r="H221" s="201"/>
      <c r="I221" s="201"/>
      <c r="J221" s="201">
        <f>+L221+O221</f>
        <v>0</v>
      </c>
      <c r="K221" s="201"/>
      <c r="L221" s="201"/>
      <c r="M221" s="201"/>
      <c r="N221" s="201"/>
      <c r="O221" s="201"/>
      <c r="P221" s="201">
        <f t="shared" si="38"/>
        <v>0</v>
      </c>
      <c r="Q221" s="691">
        <f t="shared" si="33"/>
        <v>0</v>
      </c>
      <c r="R221" s="15"/>
      <c r="S221" s="23"/>
      <c r="T221" s="23"/>
      <c r="U221" s="23"/>
      <c r="V221" s="23"/>
      <c r="W221" s="15"/>
      <c r="AS221" s="4"/>
      <c r="AT221" s="4"/>
      <c r="AU221" s="4"/>
      <c r="AV221" s="4"/>
      <c r="AW221" s="4"/>
      <c r="AX221" s="4"/>
      <c r="AY221" s="4"/>
      <c r="AZ221" s="4"/>
      <c r="BA221" s="4"/>
      <c r="BB221" s="4"/>
      <c r="BC221" s="4"/>
      <c r="BD221" s="4"/>
      <c r="BE221" s="4"/>
      <c r="BF221" s="4"/>
      <c r="BG221" s="4"/>
      <c r="BH221" s="4"/>
      <c r="BI221" s="4"/>
      <c r="BJ221" s="4"/>
      <c r="BK221" s="4"/>
      <c r="BL221" s="4"/>
      <c r="BM221" s="4"/>
      <c r="BN221" s="4"/>
    </row>
    <row r="222" spans="1:66" ht="30" hidden="1" customHeight="1">
      <c r="A222" s="127"/>
      <c r="B222" s="127"/>
      <c r="C222" s="127"/>
      <c r="D222" s="240" t="s">
        <v>87</v>
      </c>
      <c r="E222" s="108">
        <f t="shared" si="39"/>
        <v>0</v>
      </c>
      <c r="F222" s="108"/>
      <c r="G222" s="108"/>
      <c r="H222" s="108"/>
      <c r="I222" s="108"/>
      <c r="J222" s="108"/>
      <c r="K222" s="108"/>
      <c r="L222" s="108"/>
      <c r="M222" s="108"/>
      <c r="N222" s="108"/>
      <c r="O222" s="108"/>
      <c r="P222" s="108">
        <f t="shared" si="38"/>
        <v>0</v>
      </c>
      <c r="Q222" s="691">
        <f t="shared" si="33"/>
        <v>0</v>
      </c>
      <c r="R222" s="15"/>
      <c r="S222" s="23"/>
      <c r="T222" s="23"/>
      <c r="U222" s="23"/>
      <c r="V222" s="23"/>
      <c r="W222" s="15"/>
      <c r="AS222" s="4"/>
      <c r="AT222" s="4"/>
      <c r="AU222" s="4"/>
      <c r="AV222" s="4"/>
      <c r="AW222" s="4"/>
      <c r="AX222" s="4"/>
      <c r="AY222" s="4"/>
      <c r="AZ222" s="4"/>
      <c r="BA222" s="4"/>
      <c r="BB222" s="4"/>
      <c r="BC222" s="4"/>
      <c r="BD222" s="4"/>
      <c r="BE222" s="4"/>
      <c r="BF222" s="4"/>
      <c r="BG222" s="4"/>
      <c r="BH222" s="4"/>
      <c r="BI222" s="4"/>
      <c r="BJ222" s="4"/>
      <c r="BK222" s="4"/>
      <c r="BL222" s="4"/>
      <c r="BM222" s="4"/>
      <c r="BN222" s="4"/>
    </row>
    <row r="223" spans="1:66" ht="27.75" hidden="1" customHeight="1">
      <c r="A223" s="135"/>
      <c r="B223" s="135"/>
      <c r="C223" s="127"/>
      <c r="D223" s="268" t="s">
        <v>1064</v>
      </c>
      <c r="E223" s="108">
        <f t="shared" si="39"/>
        <v>0</v>
      </c>
      <c r="F223" s="108"/>
      <c r="G223" s="108"/>
      <c r="H223" s="108"/>
      <c r="I223" s="108"/>
      <c r="J223" s="108">
        <f t="shared" ref="J223:J236" si="42">+L223+O223</f>
        <v>0</v>
      </c>
      <c r="K223" s="108"/>
      <c r="L223" s="108"/>
      <c r="M223" s="108"/>
      <c r="N223" s="108"/>
      <c r="O223" s="108"/>
      <c r="P223" s="108">
        <f t="shared" si="38"/>
        <v>0</v>
      </c>
      <c r="Q223" s="691">
        <f t="shared" si="33"/>
        <v>0</v>
      </c>
      <c r="R223" s="15"/>
      <c r="S223" s="23"/>
      <c r="T223" s="23"/>
      <c r="U223" s="23"/>
      <c r="V223" s="23"/>
      <c r="W223" s="15"/>
      <c r="AS223" s="4"/>
      <c r="AT223" s="4"/>
      <c r="AU223" s="4"/>
      <c r="AV223" s="4"/>
      <c r="AW223" s="4"/>
      <c r="AX223" s="4"/>
      <c r="AY223" s="4"/>
      <c r="AZ223" s="4"/>
      <c r="BA223" s="4"/>
      <c r="BB223" s="4"/>
      <c r="BC223" s="4"/>
      <c r="BD223" s="4"/>
      <c r="BE223" s="4"/>
      <c r="BF223" s="4"/>
      <c r="BG223" s="4"/>
      <c r="BH223" s="4"/>
      <c r="BI223" s="4"/>
      <c r="BJ223" s="4"/>
      <c r="BK223" s="4"/>
      <c r="BL223" s="4"/>
      <c r="BM223" s="4"/>
      <c r="BN223" s="4"/>
    </row>
    <row r="224" spans="1:66" ht="46.5" hidden="1" customHeight="1">
      <c r="A224" s="133"/>
      <c r="B224" s="133"/>
      <c r="C224" s="133"/>
      <c r="D224" s="254" t="s">
        <v>1574</v>
      </c>
      <c r="E224" s="108">
        <f>+F224+I224</f>
        <v>0</v>
      </c>
      <c r="F224" s="108"/>
      <c r="G224" s="108"/>
      <c r="H224" s="108"/>
      <c r="I224" s="108"/>
      <c r="J224" s="108">
        <f t="shared" si="42"/>
        <v>0</v>
      </c>
      <c r="K224" s="108"/>
      <c r="L224" s="108"/>
      <c r="M224" s="108"/>
      <c r="N224" s="108"/>
      <c r="O224" s="108"/>
      <c r="P224" s="108">
        <f t="shared" si="38"/>
        <v>0</v>
      </c>
      <c r="Q224" s="691">
        <f t="shared" si="33"/>
        <v>0</v>
      </c>
      <c r="R224" s="15"/>
      <c r="S224" s="23"/>
      <c r="T224" s="23"/>
      <c r="U224" s="23"/>
      <c r="V224" s="23"/>
      <c r="W224" s="15"/>
      <c r="AS224" s="4"/>
      <c r="AT224" s="4"/>
      <c r="AU224" s="4"/>
      <c r="AV224" s="4"/>
      <c r="AW224" s="4"/>
      <c r="AX224" s="4"/>
      <c r="AY224" s="4"/>
      <c r="AZ224" s="4"/>
      <c r="BA224" s="4"/>
      <c r="BB224" s="4"/>
      <c r="BC224" s="4"/>
      <c r="BD224" s="4"/>
      <c r="BE224" s="4"/>
      <c r="BF224" s="4"/>
      <c r="BG224" s="4"/>
      <c r="BH224" s="4"/>
      <c r="BI224" s="4"/>
      <c r="BJ224" s="4"/>
      <c r="BK224" s="4"/>
      <c r="BL224" s="4"/>
      <c r="BM224" s="4"/>
      <c r="BN224" s="4"/>
    </row>
    <row r="225" spans="1:66" ht="42" hidden="1" customHeight="1">
      <c r="A225" s="133"/>
      <c r="B225" s="133"/>
      <c r="C225" s="133"/>
      <c r="D225" s="254" t="s">
        <v>1575</v>
      </c>
      <c r="E225" s="108">
        <f>+F225+I225</f>
        <v>0</v>
      </c>
      <c r="F225" s="108"/>
      <c r="G225" s="108"/>
      <c r="H225" s="108"/>
      <c r="I225" s="108"/>
      <c r="J225" s="108">
        <f>+L225+O225</f>
        <v>0</v>
      </c>
      <c r="K225" s="108"/>
      <c r="L225" s="108"/>
      <c r="M225" s="108"/>
      <c r="N225" s="108"/>
      <c r="O225" s="108"/>
      <c r="P225" s="108">
        <f t="shared" si="38"/>
        <v>0</v>
      </c>
      <c r="Q225" s="691">
        <f t="shared" si="33"/>
        <v>0</v>
      </c>
      <c r="R225" s="15"/>
      <c r="S225" s="23"/>
      <c r="T225" s="23"/>
      <c r="U225" s="23"/>
      <c r="V225" s="23"/>
      <c r="W225" s="15"/>
      <c r="AS225" s="4"/>
      <c r="AT225" s="4"/>
      <c r="AU225" s="4"/>
      <c r="AV225" s="4"/>
      <c r="AW225" s="4"/>
      <c r="AX225" s="4"/>
      <c r="AY225" s="4"/>
      <c r="AZ225" s="4"/>
      <c r="BA225" s="4"/>
      <c r="BB225" s="4"/>
      <c r="BC225" s="4"/>
      <c r="BD225" s="4"/>
      <c r="BE225" s="4"/>
      <c r="BF225" s="4"/>
      <c r="BG225" s="4"/>
      <c r="BH225" s="4"/>
      <c r="BI225" s="4"/>
      <c r="BJ225" s="4"/>
      <c r="BK225" s="4"/>
      <c r="BL225" s="4"/>
      <c r="BM225" s="4"/>
      <c r="BN225" s="4"/>
    </row>
    <row r="226" spans="1:66" ht="52.5" hidden="1" customHeight="1">
      <c r="A226" s="133" t="s">
        <v>1557</v>
      </c>
      <c r="B226" s="133" t="s">
        <v>1558</v>
      </c>
      <c r="C226" s="133" t="s">
        <v>468</v>
      </c>
      <c r="D226" s="259" t="s">
        <v>802</v>
      </c>
      <c r="E226" s="201">
        <f>+F226+I226</f>
        <v>0</v>
      </c>
      <c r="F226" s="201"/>
      <c r="G226" s="201"/>
      <c r="H226" s="201"/>
      <c r="I226" s="201"/>
      <c r="J226" s="201">
        <f t="shared" si="42"/>
        <v>0</v>
      </c>
      <c r="K226" s="201"/>
      <c r="L226" s="201"/>
      <c r="M226" s="201"/>
      <c r="N226" s="201"/>
      <c r="O226" s="201"/>
      <c r="P226" s="201">
        <f t="shared" si="38"/>
        <v>0</v>
      </c>
      <c r="Q226" s="714">
        <f t="shared" si="33"/>
        <v>0</v>
      </c>
      <c r="R226" s="26"/>
      <c r="S226" s="47"/>
      <c r="T226" s="47"/>
      <c r="U226" s="47"/>
      <c r="V226" s="47"/>
    </row>
    <row r="227" spans="1:66" ht="86.25" customHeight="1">
      <c r="A227" s="133" t="s">
        <v>1077</v>
      </c>
      <c r="B227" s="133" t="s">
        <v>319</v>
      </c>
      <c r="C227" s="133" t="s">
        <v>375</v>
      </c>
      <c r="D227" s="320" t="s">
        <v>1297</v>
      </c>
      <c r="E227" s="201">
        <f>+F227+I227</f>
        <v>-300000</v>
      </c>
      <c r="F227" s="201">
        <v>-300000</v>
      </c>
      <c r="G227" s="201"/>
      <c r="H227" s="201"/>
      <c r="I227" s="201"/>
      <c r="J227" s="201">
        <f t="shared" si="42"/>
        <v>0</v>
      </c>
      <c r="K227" s="201"/>
      <c r="L227" s="201"/>
      <c r="M227" s="201"/>
      <c r="N227" s="201"/>
      <c r="O227" s="201"/>
      <c r="P227" s="201">
        <f>+E227+J227</f>
        <v>-300000</v>
      </c>
      <c r="Q227" s="714">
        <f t="shared" si="33"/>
        <v>-300000</v>
      </c>
      <c r="R227" s="26"/>
      <c r="S227" s="47"/>
      <c r="T227" s="47"/>
      <c r="U227" s="47"/>
      <c r="V227" s="47"/>
    </row>
    <row r="228" spans="1:66" ht="71.25" hidden="1" customHeight="1">
      <c r="A228" s="133" t="s">
        <v>633</v>
      </c>
      <c r="B228" s="133" t="s">
        <v>635</v>
      </c>
      <c r="C228" s="133" t="s">
        <v>4</v>
      </c>
      <c r="D228" s="259" t="s">
        <v>1398</v>
      </c>
      <c r="E228" s="201">
        <f t="shared" si="39"/>
        <v>0</v>
      </c>
      <c r="F228" s="201"/>
      <c r="G228" s="201"/>
      <c r="H228" s="201"/>
      <c r="I228" s="201"/>
      <c r="J228" s="201">
        <f t="shared" si="42"/>
        <v>0</v>
      </c>
      <c r="K228" s="201"/>
      <c r="L228" s="201"/>
      <c r="M228" s="201"/>
      <c r="N228" s="201"/>
      <c r="O228" s="201"/>
      <c r="P228" s="201">
        <f t="shared" ref="P228:P236" si="43">+E228+J228</f>
        <v>0</v>
      </c>
      <c r="Q228" s="714">
        <f t="shared" si="33"/>
        <v>0</v>
      </c>
      <c r="R228" s="26"/>
      <c r="S228" s="47"/>
      <c r="T228" s="47"/>
      <c r="U228" s="47"/>
      <c r="V228" s="47"/>
    </row>
    <row r="229" spans="1:66" ht="51" customHeight="1">
      <c r="A229" s="133" t="s">
        <v>634</v>
      </c>
      <c r="B229" s="133" t="s">
        <v>636</v>
      </c>
      <c r="C229" s="133" t="s">
        <v>378</v>
      </c>
      <c r="D229" s="259" t="s">
        <v>1406</v>
      </c>
      <c r="E229" s="201">
        <f t="shared" ref="E229:E236" si="44">+F229+I229</f>
        <v>1918000</v>
      </c>
      <c r="F229" s="201">
        <v>1918000</v>
      </c>
      <c r="G229" s="201"/>
      <c r="H229" s="201"/>
      <c r="I229" s="201"/>
      <c r="J229" s="201">
        <f t="shared" si="42"/>
        <v>0</v>
      </c>
      <c r="K229" s="201"/>
      <c r="L229" s="201"/>
      <c r="M229" s="201"/>
      <c r="N229" s="201"/>
      <c r="O229" s="201"/>
      <c r="P229" s="201">
        <f t="shared" si="43"/>
        <v>1918000</v>
      </c>
      <c r="Q229" s="714">
        <f t="shared" si="33"/>
        <v>1918000</v>
      </c>
      <c r="R229" s="26"/>
      <c r="S229" s="47"/>
      <c r="T229" s="47"/>
      <c r="U229" s="47"/>
      <c r="V229" s="47"/>
    </row>
    <row r="230" spans="1:66" ht="28" hidden="1">
      <c r="A230" s="124" t="s">
        <v>1240</v>
      </c>
      <c r="B230" s="124" t="s">
        <v>276</v>
      </c>
      <c r="C230" s="124" t="s">
        <v>649</v>
      </c>
      <c r="D230" s="264" t="s">
        <v>277</v>
      </c>
      <c r="E230" s="109">
        <f t="shared" si="44"/>
        <v>0</v>
      </c>
      <c r="F230" s="109"/>
      <c r="G230" s="109"/>
      <c r="H230" s="109"/>
      <c r="I230" s="109"/>
      <c r="J230" s="109">
        <f t="shared" si="42"/>
        <v>0</v>
      </c>
      <c r="K230" s="109"/>
      <c r="L230" s="109"/>
      <c r="M230" s="109"/>
      <c r="N230" s="109"/>
      <c r="O230" s="109"/>
      <c r="P230" s="109">
        <f t="shared" si="43"/>
        <v>0</v>
      </c>
      <c r="Q230" s="691">
        <f t="shared" si="33"/>
        <v>0</v>
      </c>
      <c r="R230" s="4"/>
      <c r="S230" s="69"/>
      <c r="T230" s="69"/>
      <c r="U230" s="69"/>
      <c r="V230" s="69"/>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row>
    <row r="231" spans="1:66" ht="115.5" hidden="1" customHeight="1">
      <c r="A231" s="127" t="s">
        <v>35</v>
      </c>
      <c r="B231" s="127" t="s">
        <v>660</v>
      </c>
      <c r="C231" s="127" t="s">
        <v>562</v>
      </c>
      <c r="D231" s="285" t="s">
        <v>347</v>
      </c>
      <c r="E231" s="108">
        <f>+F231+I231</f>
        <v>0</v>
      </c>
      <c r="F231" s="108"/>
      <c r="G231" s="108"/>
      <c r="H231" s="108"/>
      <c r="I231" s="108"/>
      <c r="J231" s="108">
        <f>+L231+O231</f>
        <v>0</v>
      </c>
      <c r="K231" s="108"/>
      <c r="L231" s="108"/>
      <c r="M231" s="108"/>
      <c r="N231" s="108"/>
      <c r="O231" s="108"/>
      <c r="P231" s="108">
        <f>+E231+J231</f>
        <v>0</v>
      </c>
      <c r="Q231" s="691">
        <f t="shared" si="33"/>
        <v>0</v>
      </c>
      <c r="R231" s="4"/>
      <c r="S231" s="69"/>
      <c r="T231" s="69"/>
      <c r="U231" s="69"/>
      <c r="V231" s="69"/>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row>
    <row r="232" spans="1:66" ht="52.15" hidden="1" customHeight="1">
      <c r="A232" s="127" t="s">
        <v>1243</v>
      </c>
      <c r="B232" s="127" t="s">
        <v>1</v>
      </c>
      <c r="C232" s="127" t="s">
        <v>1556</v>
      </c>
      <c r="D232" s="240" t="s">
        <v>2</v>
      </c>
      <c r="E232" s="108">
        <f t="shared" si="44"/>
        <v>0</v>
      </c>
      <c r="F232" s="108"/>
      <c r="G232" s="108"/>
      <c r="H232" s="108"/>
      <c r="I232" s="108"/>
      <c r="J232" s="108">
        <f t="shared" si="42"/>
        <v>0</v>
      </c>
      <c r="K232" s="108"/>
      <c r="L232" s="108"/>
      <c r="M232" s="108"/>
      <c r="N232" s="108"/>
      <c r="O232" s="108"/>
      <c r="P232" s="108">
        <f t="shared" si="43"/>
        <v>0</v>
      </c>
      <c r="Q232" s="691">
        <f t="shared" si="33"/>
        <v>0</v>
      </c>
      <c r="R232" s="4"/>
      <c r="S232" s="69"/>
      <c r="T232" s="69"/>
      <c r="U232" s="69"/>
      <c r="V232" s="69"/>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row>
    <row r="233" spans="1:66" ht="47.5" customHeight="1">
      <c r="A233" s="133" t="s">
        <v>381</v>
      </c>
      <c r="B233" s="133" t="s">
        <v>382</v>
      </c>
      <c r="C233" s="133" t="s">
        <v>380</v>
      </c>
      <c r="D233" s="2" t="s">
        <v>383</v>
      </c>
      <c r="E233" s="201">
        <f t="shared" si="44"/>
        <v>0</v>
      </c>
      <c r="F233" s="201"/>
      <c r="G233" s="201"/>
      <c r="H233" s="201"/>
      <c r="I233" s="201"/>
      <c r="J233" s="201">
        <f t="shared" si="42"/>
        <v>-16542</v>
      </c>
      <c r="K233" s="201">
        <v>-16542</v>
      </c>
      <c r="L233" s="201"/>
      <c r="M233" s="201"/>
      <c r="N233" s="201"/>
      <c r="O233" s="201">
        <v>-16542</v>
      </c>
      <c r="P233" s="201">
        <f t="shared" si="43"/>
        <v>-16542</v>
      </c>
      <c r="Q233" s="714">
        <f t="shared" si="33"/>
        <v>-16542</v>
      </c>
      <c r="R233" s="4"/>
      <c r="S233" s="69"/>
      <c r="T233" s="69"/>
      <c r="U233" s="69"/>
      <c r="V233" s="69"/>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row>
    <row r="234" spans="1:66" ht="72" hidden="1" customHeight="1">
      <c r="A234" s="133" t="s">
        <v>283</v>
      </c>
      <c r="B234" s="133" t="s">
        <v>1598</v>
      </c>
      <c r="C234" s="123" t="s">
        <v>380</v>
      </c>
      <c r="D234" s="316" t="s">
        <v>1358</v>
      </c>
      <c r="E234" s="201">
        <f t="shared" si="44"/>
        <v>0</v>
      </c>
      <c r="F234" s="201"/>
      <c r="G234" s="201"/>
      <c r="H234" s="201"/>
      <c r="I234" s="201"/>
      <c r="J234" s="201">
        <f t="shared" si="42"/>
        <v>0</v>
      </c>
      <c r="K234" s="201"/>
      <c r="L234" s="201"/>
      <c r="M234" s="201"/>
      <c r="N234" s="201"/>
      <c r="O234" s="201"/>
      <c r="P234" s="201">
        <f t="shared" si="43"/>
        <v>0</v>
      </c>
      <c r="Q234" s="691">
        <f t="shared" si="33"/>
        <v>0</v>
      </c>
      <c r="R234" s="4"/>
      <c r="S234" s="69"/>
      <c r="T234" s="69"/>
      <c r="U234" s="69"/>
      <c r="V234" s="69"/>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row>
    <row r="235" spans="1:66" ht="188.25" hidden="1" customHeight="1">
      <c r="A235" s="238" t="s">
        <v>115</v>
      </c>
      <c r="B235" s="238" t="s">
        <v>1577</v>
      </c>
      <c r="C235" s="238" t="s">
        <v>1020</v>
      </c>
      <c r="D235" s="360" t="s">
        <v>1616</v>
      </c>
      <c r="E235" s="201">
        <f>+F235+I235</f>
        <v>0</v>
      </c>
      <c r="F235" s="201"/>
      <c r="G235" s="201"/>
      <c r="H235" s="201"/>
      <c r="I235" s="201"/>
      <c r="J235" s="201">
        <f t="shared" si="42"/>
        <v>0</v>
      </c>
      <c r="K235" s="201"/>
      <c r="L235" s="201"/>
      <c r="M235" s="201"/>
      <c r="N235" s="201"/>
      <c r="O235" s="201"/>
      <c r="P235" s="201">
        <f t="shared" si="43"/>
        <v>0</v>
      </c>
      <c r="Q235" s="691">
        <f t="shared" si="33"/>
        <v>0</v>
      </c>
      <c r="R235" s="4"/>
      <c r="S235" s="69"/>
      <c r="T235" s="69"/>
      <c r="U235" s="69"/>
      <c r="V235" s="69"/>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row>
    <row r="236" spans="1:66" ht="50.25" customHeight="1">
      <c r="A236" s="238" t="s">
        <v>1244</v>
      </c>
      <c r="B236" s="238" t="s">
        <v>1602</v>
      </c>
      <c r="C236" s="238" t="s">
        <v>648</v>
      </c>
      <c r="D236" s="2" t="s">
        <v>1251</v>
      </c>
      <c r="E236" s="201">
        <f t="shared" si="44"/>
        <v>-738000</v>
      </c>
      <c r="F236" s="201">
        <v>-71000</v>
      </c>
      <c r="G236" s="201"/>
      <c r="H236" s="201"/>
      <c r="I236" s="201">
        <v>-667000</v>
      </c>
      <c r="J236" s="201">
        <f t="shared" si="42"/>
        <v>0</v>
      </c>
      <c r="K236" s="201"/>
      <c r="L236" s="201"/>
      <c r="M236" s="201"/>
      <c r="N236" s="201"/>
      <c r="O236" s="201"/>
      <c r="P236" s="201">
        <f t="shared" si="43"/>
        <v>-738000</v>
      </c>
      <c r="Q236" s="714">
        <f t="shared" si="33"/>
        <v>-738000</v>
      </c>
      <c r="R236" s="351"/>
      <c r="S236" s="353"/>
      <c r="T236" s="355"/>
      <c r="U236" s="69"/>
      <c r="V236" s="69"/>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row>
    <row r="237" spans="1:66" ht="49.5" hidden="1" customHeight="1">
      <c r="A237" s="292" t="s">
        <v>1087</v>
      </c>
      <c r="B237" s="292" t="s">
        <v>1166</v>
      </c>
      <c r="C237" s="292"/>
      <c r="D237" s="318" t="s">
        <v>1025</v>
      </c>
      <c r="E237" s="192">
        <f>+E238+E239+E242+E241+E244+E243+E240</f>
        <v>0</v>
      </c>
      <c r="F237" s="192">
        <f t="shared" ref="F237:O237" si="45">+F238+F239+F242+F241+F244+F243+F240</f>
        <v>0</v>
      </c>
      <c r="G237" s="192">
        <f t="shared" si="45"/>
        <v>0</v>
      </c>
      <c r="H237" s="192">
        <f t="shared" si="45"/>
        <v>0</v>
      </c>
      <c r="I237" s="192">
        <f t="shared" si="45"/>
        <v>0</v>
      </c>
      <c r="J237" s="192">
        <f t="shared" si="45"/>
        <v>0</v>
      </c>
      <c r="K237" s="192">
        <f t="shared" si="45"/>
        <v>0</v>
      </c>
      <c r="L237" s="192">
        <f t="shared" si="45"/>
        <v>0</v>
      </c>
      <c r="M237" s="192">
        <f t="shared" si="45"/>
        <v>0</v>
      </c>
      <c r="N237" s="192">
        <f t="shared" si="45"/>
        <v>0</v>
      </c>
      <c r="O237" s="192">
        <f t="shared" si="45"/>
        <v>0</v>
      </c>
      <c r="P237" s="192">
        <f t="shared" ref="P237:P247" si="46">+E237+J237</f>
        <v>0</v>
      </c>
      <c r="Q237" s="691">
        <f t="shared" si="33"/>
        <v>0</v>
      </c>
      <c r="R237" s="353">
        <v>27766000</v>
      </c>
      <c r="S237" s="353">
        <f>+R237-P237</f>
        <v>27766000</v>
      </c>
      <c r="T237" s="355"/>
      <c r="U237" s="69"/>
      <c r="V237" s="69"/>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row>
    <row r="238" spans="1:66" ht="120.75" hidden="1" customHeight="1">
      <c r="A238" s="133" t="s">
        <v>1156</v>
      </c>
      <c r="B238" s="133" t="s">
        <v>1392</v>
      </c>
      <c r="C238" s="133" t="s">
        <v>1479</v>
      </c>
      <c r="D238" s="2" t="s">
        <v>122</v>
      </c>
      <c r="E238" s="201">
        <f t="shared" ref="E238:E244" si="47">+F238+I238</f>
        <v>0</v>
      </c>
      <c r="F238" s="201"/>
      <c r="G238" s="201"/>
      <c r="H238" s="201"/>
      <c r="I238" s="201"/>
      <c r="J238" s="201">
        <f>+L238+O238</f>
        <v>0</v>
      </c>
      <c r="K238" s="201"/>
      <c r="L238" s="201"/>
      <c r="M238" s="201"/>
      <c r="N238" s="201"/>
      <c r="O238" s="201"/>
      <c r="P238" s="201">
        <f t="shared" si="46"/>
        <v>0</v>
      </c>
      <c r="Q238" s="691">
        <f t="shared" si="33"/>
        <v>0</v>
      </c>
      <c r="R238" s="351"/>
      <c r="S238" s="353"/>
      <c r="T238" s="355"/>
      <c r="U238" s="69"/>
      <c r="V238" s="69"/>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row>
    <row r="239" spans="1:66" ht="54.75" hidden="1" customHeight="1">
      <c r="A239" s="133" t="s">
        <v>880</v>
      </c>
      <c r="B239" s="133" t="s">
        <v>1546</v>
      </c>
      <c r="C239" s="133" t="s">
        <v>1634</v>
      </c>
      <c r="D239" s="259" t="s">
        <v>1547</v>
      </c>
      <c r="E239" s="201">
        <f t="shared" si="47"/>
        <v>0</v>
      </c>
      <c r="F239" s="201"/>
      <c r="G239" s="201"/>
      <c r="H239" s="201"/>
      <c r="I239" s="201"/>
      <c r="J239" s="201">
        <f>+L239+O239</f>
        <v>0</v>
      </c>
      <c r="K239" s="201"/>
      <c r="L239" s="201"/>
      <c r="M239" s="201"/>
      <c r="N239" s="201"/>
      <c r="O239" s="201"/>
      <c r="P239" s="201">
        <f t="shared" si="46"/>
        <v>0</v>
      </c>
      <c r="Q239" s="691">
        <f t="shared" si="33"/>
        <v>0</v>
      </c>
      <c r="R239" s="351"/>
      <c r="S239" s="353"/>
      <c r="T239" s="355"/>
      <c r="U239" s="69"/>
      <c r="V239" s="69"/>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row>
    <row r="240" spans="1:66" ht="54.75" hidden="1" customHeight="1">
      <c r="A240" s="133" t="s">
        <v>1413</v>
      </c>
      <c r="B240" s="133" t="s">
        <v>635</v>
      </c>
      <c r="C240" s="133" t="s">
        <v>4</v>
      </c>
      <c r="D240" s="259" t="s">
        <v>1398</v>
      </c>
      <c r="E240" s="201">
        <f>+F240+I240</f>
        <v>0</v>
      </c>
      <c r="F240" s="201">
        <f>1500000-1500000</f>
        <v>0</v>
      </c>
      <c r="G240" s="201"/>
      <c r="H240" s="201"/>
      <c r="I240" s="201"/>
      <c r="J240" s="201">
        <f>+L240+O240</f>
        <v>0</v>
      </c>
      <c r="K240" s="201"/>
      <c r="L240" s="201"/>
      <c r="M240" s="201"/>
      <c r="N240" s="201"/>
      <c r="O240" s="201"/>
      <c r="P240" s="201">
        <f>+E240+J240</f>
        <v>0</v>
      </c>
      <c r="Q240" s="691">
        <f t="shared" si="33"/>
        <v>0</v>
      </c>
      <c r="R240" s="351"/>
      <c r="S240" s="353"/>
      <c r="T240" s="355"/>
      <c r="U240" s="69"/>
      <c r="V240" s="69"/>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row>
    <row r="241" spans="1:66" ht="28" hidden="1">
      <c r="A241" s="123" t="s">
        <v>881</v>
      </c>
      <c r="B241" s="127" t="s">
        <v>276</v>
      </c>
      <c r="C241" s="127" t="s">
        <v>649</v>
      </c>
      <c r="D241" s="258" t="s">
        <v>277</v>
      </c>
      <c r="E241" s="137">
        <f t="shared" si="47"/>
        <v>0</v>
      </c>
      <c r="F241" s="137"/>
      <c r="G241" s="137"/>
      <c r="H241" s="137"/>
      <c r="I241" s="137"/>
      <c r="J241" s="108">
        <f>+L241+O241</f>
        <v>0</v>
      </c>
      <c r="K241" s="249"/>
      <c r="L241" s="249"/>
      <c r="M241" s="249"/>
      <c r="N241" s="249"/>
      <c r="O241" s="110">
        <f>5000000-5000000</f>
        <v>0</v>
      </c>
      <c r="P241" s="110">
        <f t="shared" si="46"/>
        <v>0</v>
      </c>
      <c r="Q241" s="691">
        <f t="shared" si="33"/>
        <v>0</v>
      </c>
      <c r="R241" s="4"/>
      <c r="S241" s="69"/>
      <c r="T241" s="69"/>
      <c r="U241" s="69"/>
      <c r="V241" s="69"/>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row>
    <row r="242" spans="1:66" ht="261" hidden="1" customHeight="1">
      <c r="A242" s="133" t="s">
        <v>882</v>
      </c>
      <c r="B242" s="133" t="s">
        <v>3</v>
      </c>
      <c r="C242" s="133" t="s">
        <v>1635</v>
      </c>
      <c r="D242" s="240" t="s">
        <v>1200</v>
      </c>
      <c r="E242" s="105">
        <f t="shared" si="47"/>
        <v>0</v>
      </c>
      <c r="F242" s="105"/>
      <c r="G242" s="141"/>
      <c r="H242" s="141"/>
      <c r="I242" s="141"/>
      <c r="J242" s="141"/>
      <c r="K242" s="141"/>
      <c r="L242" s="141"/>
      <c r="M242" s="141"/>
      <c r="N242" s="141"/>
      <c r="O242" s="141"/>
      <c r="P242" s="108">
        <f t="shared" si="46"/>
        <v>0</v>
      </c>
      <c r="Q242" s="691">
        <f t="shared" si="33"/>
        <v>0</v>
      </c>
      <c r="R242" s="4"/>
      <c r="S242" s="69"/>
      <c r="T242" s="69"/>
      <c r="U242" s="69"/>
      <c r="V242" s="69"/>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row>
    <row r="243" spans="1:66" ht="202.5" hidden="1" customHeight="1">
      <c r="A243" s="133" t="s">
        <v>1576</v>
      </c>
      <c r="B243" s="133" t="s">
        <v>1577</v>
      </c>
      <c r="C243" s="133" t="s">
        <v>562</v>
      </c>
      <c r="D243" s="349" t="s">
        <v>1581</v>
      </c>
      <c r="E243" s="315">
        <f t="shared" si="47"/>
        <v>0</v>
      </c>
      <c r="F243" s="315"/>
      <c r="G243" s="344"/>
      <c r="H243" s="344"/>
      <c r="I243" s="315"/>
      <c r="J243" s="201">
        <f>+L243+O243</f>
        <v>0</v>
      </c>
      <c r="K243" s="344"/>
      <c r="L243" s="344"/>
      <c r="M243" s="344"/>
      <c r="N243" s="344"/>
      <c r="O243" s="315"/>
      <c r="P243" s="201">
        <f>+E243+J243</f>
        <v>0</v>
      </c>
      <c r="Q243" s="691">
        <f t="shared" si="33"/>
        <v>0</v>
      </c>
      <c r="R243" s="351"/>
      <c r="S243" s="353"/>
      <c r="T243" s="355">
        <f>+S243-R243</f>
        <v>0</v>
      </c>
      <c r="U243" s="69"/>
      <c r="V243" s="69"/>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row>
    <row r="244" spans="1:66" ht="40.15" hidden="1" customHeight="1">
      <c r="A244" s="133" t="s">
        <v>1603</v>
      </c>
      <c r="B244" s="133" t="s">
        <v>1602</v>
      </c>
      <c r="C244" s="133" t="s">
        <v>648</v>
      </c>
      <c r="D244" s="2" t="s">
        <v>1251</v>
      </c>
      <c r="E244" s="315">
        <f t="shared" si="47"/>
        <v>0</v>
      </c>
      <c r="F244" s="201"/>
      <c r="G244" s="344"/>
      <c r="H244" s="344"/>
      <c r="I244" s="315"/>
      <c r="J244" s="201">
        <f>+L244+O244</f>
        <v>0</v>
      </c>
      <c r="K244" s="315"/>
      <c r="L244" s="344"/>
      <c r="M244" s="344"/>
      <c r="N244" s="344"/>
      <c r="O244" s="315"/>
      <c r="P244" s="201">
        <f t="shared" si="46"/>
        <v>0</v>
      </c>
      <c r="Q244" s="691">
        <f t="shared" si="33"/>
        <v>0</v>
      </c>
      <c r="R244" s="351"/>
      <c r="S244" s="353"/>
      <c r="T244" s="355"/>
      <c r="U244" s="69"/>
      <c r="V244" s="69"/>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row>
    <row r="245" spans="1:66" ht="68.25" customHeight="1">
      <c r="A245" s="292" t="s">
        <v>1088</v>
      </c>
      <c r="B245" s="292" t="s">
        <v>1637</v>
      </c>
      <c r="C245" s="292"/>
      <c r="D245" s="341" t="s">
        <v>1096</v>
      </c>
      <c r="E245" s="192">
        <f>+E247+E248+E251+E253+E259+E261+E265+E269+E270+E281+E250+E249+E283+E276+E278+E284+E277</f>
        <v>-45540</v>
      </c>
      <c r="F245" s="192">
        <f t="shared" ref="F245:O245" si="48">+F247+F248+F251+F253+F259+F261+F265+F269+F270+F281+F250+F249+F283+F276+F278+F284+F277</f>
        <v>-45540</v>
      </c>
      <c r="G245" s="192">
        <f t="shared" si="48"/>
        <v>0</v>
      </c>
      <c r="H245" s="192">
        <f t="shared" si="48"/>
        <v>0</v>
      </c>
      <c r="I245" s="192">
        <f t="shared" si="48"/>
        <v>0</v>
      </c>
      <c r="J245" s="192">
        <f t="shared" si="48"/>
        <v>0</v>
      </c>
      <c r="K245" s="192">
        <f t="shared" si="48"/>
        <v>0</v>
      </c>
      <c r="L245" s="192">
        <f t="shared" si="48"/>
        <v>0</v>
      </c>
      <c r="M245" s="192">
        <f t="shared" si="48"/>
        <v>0</v>
      </c>
      <c r="N245" s="192">
        <f t="shared" si="48"/>
        <v>0</v>
      </c>
      <c r="O245" s="192">
        <f t="shared" si="48"/>
        <v>0</v>
      </c>
      <c r="P245" s="192">
        <f t="shared" si="46"/>
        <v>-45540</v>
      </c>
      <c r="Q245" s="714">
        <v>1</v>
      </c>
      <c r="R245" s="725"/>
      <c r="S245" s="725"/>
      <c r="T245" s="726"/>
      <c r="U245" s="727"/>
      <c r="V245" s="727"/>
      <c r="W245" s="363"/>
      <c r="X245" s="363"/>
      <c r="Y245" s="363"/>
      <c r="Z245" s="363"/>
      <c r="AA245" s="363"/>
      <c r="AB245" s="363"/>
      <c r="AC245" s="363"/>
      <c r="AD245" s="363"/>
      <c r="AE245" s="363"/>
      <c r="AF245" s="363"/>
      <c r="AG245" s="363"/>
      <c r="AH245" s="363"/>
      <c r="AI245" s="363"/>
      <c r="AJ245" s="363"/>
      <c r="AK245" s="363"/>
      <c r="AL245" s="363"/>
      <c r="AM245" s="363"/>
      <c r="AN245" s="363"/>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row>
    <row r="246" spans="1:66" ht="15.5" hidden="1">
      <c r="A246" s="128"/>
      <c r="B246" s="128"/>
      <c r="C246" s="128"/>
      <c r="D246" s="255"/>
      <c r="E246" s="137">
        <f t="shared" ref="E246:E280" si="49">+F246+I246</f>
        <v>0</v>
      </c>
      <c r="F246" s="137"/>
      <c r="G246" s="137"/>
      <c r="H246" s="137"/>
      <c r="I246" s="137"/>
      <c r="J246" s="137">
        <f t="shared" ref="J246:J251" si="50">+L246+O246</f>
        <v>0</v>
      </c>
      <c r="K246" s="137"/>
      <c r="L246" s="137"/>
      <c r="M246" s="137"/>
      <c r="N246" s="137"/>
      <c r="O246" s="137"/>
      <c r="P246" s="137">
        <f t="shared" si="46"/>
        <v>0</v>
      </c>
      <c r="Q246" s="691">
        <f t="shared" si="33"/>
        <v>0</v>
      </c>
      <c r="R246" s="4"/>
      <c r="S246" s="69"/>
      <c r="T246" s="69"/>
      <c r="U246" s="69"/>
      <c r="V246" s="69"/>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row>
    <row r="247" spans="1:66" ht="42" hidden="1">
      <c r="A247" s="133" t="s">
        <v>1367</v>
      </c>
      <c r="B247" s="133" t="s">
        <v>782</v>
      </c>
      <c r="C247" s="133" t="s">
        <v>785</v>
      </c>
      <c r="D247" s="383" t="s">
        <v>404</v>
      </c>
      <c r="E247" s="201">
        <f>+F247+I247</f>
        <v>0</v>
      </c>
      <c r="F247" s="201"/>
      <c r="G247" s="201"/>
      <c r="H247" s="201"/>
      <c r="I247" s="201"/>
      <c r="J247" s="201">
        <f>+L247+O247</f>
        <v>0</v>
      </c>
      <c r="K247" s="201"/>
      <c r="L247" s="201"/>
      <c r="M247" s="201"/>
      <c r="N247" s="201"/>
      <c r="O247" s="201"/>
      <c r="P247" s="201">
        <f t="shared" si="46"/>
        <v>0</v>
      </c>
      <c r="Q247" s="691">
        <f t="shared" si="33"/>
        <v>0</v>
      </c>
      <c r="R247" s="4"/>
      <c r="S247" s="69"/>
      <c r="T247" s="69"/>
      <c r="U247" s="69"/>
      <c r="V247" s="69"/>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row>
    <row r="248" spans="1:66" ht="69.75" hidden="1" customHeight="1">
      <c r="A248" s="133" t="s">
        <v>1368</v>
      </c>
      <c r="B248" s="133" t="s">
        <v>783</v>
      </c>
      <c r="C248" s="133" t="s">
        <v>785</v>
      </c>
      <c r="D248" s="383" t="s">
        <v>290</v>
      </c>
      <c r="E248" s="201">
        <f t="shared" si="49"/>
        <v>0</v>
      </c>
      <c r="F248" s="201"/>
      <c r="G248" s="201"/>
      <c r="H248" s="201"/>
      <c r="I248" s="201"/>
      <c r="J248" s="201">
        <f t="shared" si="50"/>
        <v>0</v>
      </c>
      <c r="K248" s="201"/>
      <c r="L248" s="201"/>
      <c r="M248" s="201"/>
      <c r="N248" s="201"/>
      <c r="O248" s="201"/>
      <c r="P248" s="201">
        <f t="shared" ref="P248:P280" si="51">+E248+J248</f>
        <v>0</v>
      </c>
      <c r="Q248" s="691">
        <f t="shared" si="33"/>
        <v>0</v>
      </c>
      <c r="R248" s="351"/>
      <c r="S248" s="353"/>
      <c r="T248" s="355"/>
      <c r="U248" s="69"/>
      <c r="V248" s="69"/>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row>
    <row r="249" spans="1:66" ht="41.25" hidden="1" customHeight="1">
      <c r="A249" s="133" t="s">
        <v>707</v>
      </c>
      <c r="B249" s="133" t="s">
        <v>708</v>
      </c>
      <c r="C249" s="133" t="s">
        <v>709</v>
      </c>
      <c r="D249" s="254" t="s">
        <v>710</v>
      </c>
      <c r="E249" s="108">
        <f t="shared" si="49"/>
        <v>0</v>
      </c>
      <c r="F249" s="108"/>
      <c r="G249" s="108"/>
      <c r="H249" s="108"/>
      <c r="I249" s="108"/>
      <c r="J249" s="108">
        <f t="shared" si="50"/>
        <v>0</v>
      </c>
      <c r="K249" s="108"/>
      <c r="L249" s="108"/>
      <c r="M249" s="108"/>
      <c r="N249" s="108"/>
      <c r="O249" s="108"/>
      <c r="P249" s="108">
        <f>+E249+J249</f>
        <v>0</v>
      </c>
      <c r="Q249" s="691">
        <f t="shared" si="33"/>
        <v>0</v>
      </c>
      <c r="R249" s="4"/>
      <c r="S249" s="69"/>
      <c r="T249" s="69"/>
      <c r="U249" s="69"/>
      <c r="V249" s="69"/>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row>
    <row r="250" spans="1:66" ht="41.25" hidden="1" customHeight="1">
      <c r="A250" s="133" t="s">
        <v>706</v>
      </c>
      <c r="B250" s="133" t="s">
        <v>1533</v>
      </c>
      <c r="C250" s="133" t="s">
        <v>1285</v>
      </c>
      <c r="D250" s="259" t="s">
        <v>1534</v>
      </c>
      <c r="E250" s="201">
        <f t="shared" si="49"/>
        <v>0</v>
      </c>
      <c r="F250" s="201"/>
      <c r="G250" s="201"/>
      <c r="H250" s="201"/>
      <c r="I250" s="201"/>
      <c r="J250" s="201">
        <f t="shared" si="50"/>
        <v>0</v>
      </c>
      <c r="K250" s="201"/>
      <c r="L250" s="201"/>
      <c r="M250" s="201"/>
      <c r="N250" s="201"/>
      <c r="O250" s="201"/>
      <c r="P250" s="201">
        <f t="shared" si="51"/>
        <v>0</v>
      </c>
      <c r="Q250" s="691">
        <f t="shared" ref="Q250:Q321" si="52">+P250</f>
        <v>0</v>
      </c>
      <c r="R250" s="351"/>
      <c r="S250" s="353"/>
      <c r="T250" s="355"/>
      <c r="U250" s="69"/>
      <c r="V250" s="69"/>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row>
    <row r="251" spans="1:66" ht="41.25" hidden="1" customHeight="1">
      <c r="A251" s="133" t="s">
        <v>48</v>
      </c>
      <c r="B251" s="133" t="s">
        <v>434</v>
      </c>
      <c r="C251" s="133" t="s">
        <v>56</v>
      </c>
      <c r="D251" s="254" t="s">
        <v>637</v>
      </c>
      <c r="E251" s="105">
        <f t="shared" si="49"/>
        <v>0</v>
      </c>
      <c r="F251" s="105"/>
      <c r="G251" s="105"/>
      <c r="H251" s="105"/>
      <c r="I251" s="105"/>
      <c r="J251" s="110">
        <f t="shared" si="50"/>
        <v>0</v>
      </c>
      <c r="K251" s="108"/>
      <c r="L251" s="108"/>
      <c r="M251" s="108"/>
      <c r="N251" s="108"/>
      <c r="O251" s="108"/>
      <c r="P251" s="108">
        <f t="shared" si="51"/>
        <v>0</v>
      </c>
      <c r="Q251" s="691">
        <f t="shared" si="52"/>
        <v>0</v>
      </c>
      <c r="R251" s="4"/>
      <c r="S251" s="69"/>
      <c r="T251" s="69"/>
      <c r="U251" s="69"/>
      <c r="V251" s="69"/>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row>
    <row r="252" spans="1:66" ht="53.25" hidden="1" customHeight="1">
      <c r="A252" s="128"/>
      <c r="B252" s="125"/>
      <c r="C252" s="125"/>
      <c r="D252" s="267" t="s">
        <v>452</v>
      </c>
      <c r="E252" s="105">
        <f t="shared" si="49"/>
        <v>0</v>
      </c>
      <c r="F252" s="105"/>
      <c r="G252" s="105"/>
      <c r="H252" s="105"/>
      <c r="I252" s="105"/>
      <c r="J252" s="115"/>
      <c r="K252" s="115"/>
      <c r="L252" s="115"/>
      <c r="M252" s="115"/>
      <c r="N252" s="115"/>
      <c r="O252" s="115"/>
      <c r="P252" s="115">
        <f t="shared" si="51"/>
        <v>0</v>
      </c>
      <c r="Q252" s="691">
        <f t="shared" si="52"/>
        <v>0</v>
      </c>
      <c r="R252" s="4"/>
      <c r="S252" s="69"/>
      <c r="T252" s="69"/>
      <c r="U252" s="69"/>
      <c r="V252" s="69"/>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row>
    <row r="253" spans="1:66" ht="73.5" hidden="1" customHeight="1">
      <c r="A253" s="133">
        <v>1014020</v>
      </c>
      <c r="B253" s="133" t="s">
        <v>432</v>
      </c>
      <c r="C253" s="133" t="s">
        <v>55</v>
      </c>
      <c r="D253" s="259" t="s">
        <v>997</v>
      </c>
      <c r="E253" s="315">
        <f t="shared" si="49"/>
        <v>0</v>
      </c>
      <c r="F253" s="315"/>
      <c r="G253" s="315"/>
      <c r="H253" s="315"/>
      <c r="I253" s="315"/>
      <c r="J253" s="138">
        <f>+L253+O253</f>
        <v>0</v>
      </c>
      <c r="K253" s="201"/>
      <c r="L253" s="201"/>
      <c r="M253" s="201"/>
      <c r="N253" s="201"/>
      <c r="O253" s="201"/>
      <c r="P253" s="201">
        <f t="shared" si="51"/>
        <v>0</v>
      </c>
      <c r="Q253" s="691">
        <f t="shared" si="52"/>
        <v>0</v>
      </c>
      <c r="R253" s="351"/>
      <c r="S253" s="353"/>
      <c r="T253" s="355"/>
      <c r="U253" s="69"/>
      <c r="V253" s="69"/>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row>
    <row r="254" spans="1:66" ht="38.25" hidden="1" customHeight="1">
      <c r="A254" s="128"/>
      <c r="B254" s="125"/>
      <c r="C254" s="125"/>
      <c r="D254" s="254" t="s">
        <v>1165</v>
      </c>
      <c r="E254" s="105">
        <f t="shared" si="49"/>
        <v>0</v>
      </c>
      <c r="F254" s="105"/>
      <c r="G254" s="105"/>
      <c r="H254" s="105"/>
      <c r="I254" s="105"/>
      <c r="J254" s="110"/>
      <c r="K254" s="108"/>
      <c r="L254" s="108"/>
      <c r="M254" s="108"/>
      <c r="N254" s="108"/>
      <c r="O254" s="108"/>
      <c r="P254" s="110">
        <f t="shared" si="51"/>
        <v>0</v>
      </c>
      <c r="Q254" s="691">
        <f t="shared" si="52"/>
        <v>0</v>
      </c>
      <c r="R254" s="4"/>
      <c r="S254" s="69"/>
      <c r="T254" s="69"/>
      <c r="U254" s="69"/>
      <c r="V254" s="69"/>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row>
    <row r="255" spans="1:66" ht="45" hidden="1" customHeight="1">
      <c r="A255" s="128"/>
      <c r="B255" s="125"/>
      <c r="C255" s="125"/>
      <c r="D255" s="267" t="s">
        <v>486</v>
      </c>
      <c r="E255" s="105">
        <f t="shared" si="49"/>
        <v>0</v>
      </c>
      <c r="F255" s="105"/>
      <c r="G255" s="105"/>
      <c r="H255" s="105"/>
      <c r="I255" s="105"/>
      <c r="J255" s="115"/>
      <c r="K255" s="115"/>
      <c r="L255" s="115"/>
      <c r="M255" s="115"/>
      <c r="N255" s="115"/>
      <c r="O255" s="115"/>
      <c r="P255" s="115">
        <f t="shared" si="51"/>
        <v>0</v>
      </c>
      <c r="Q255" s="691">
        <f t="shared" si="52"/>
        <v>0</v>
      </c>
      <c r="R255" s="4"/>
      <c r="S255" s="69"/>
      <c r="T255" s="69"/>
      <c r="U255" s="69"/>
      <c r="V255" s="69"/>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row>
    <row r="256" spans="1:66" ht="60.75" hidden="1" customHeight="1">
      <c r="A256" s="128"/>
      <c r="B256" s="125"/>
      <c r="C256" s="125"/>
      <c r="D256" s="256" t="s">
        <v>72</v>
      </c>
      <c r="E256" s="108">
        <f t="shared" si="49"/>
        <v>0</v>
      </c>
      <c r="F256" s="108"/>
      <c r="G256" s="108"/>
      <c r="H256" s="108"/>
      <c r="I256" s="108"/>
      <c r="J256" s="115">
        <f>+L256+O256</f>
        <v>0</v>
      </c>
      <c r="K256" s="115"/>
      <c r="L256" s="115"/>
      <c r="M256" s="115"/>
      <c r="N256" s="115"/>
      <c r="O256" s="115"/>
      <c r="P256" s="115">
        <f t="shared" si="51"/>
        <v>0</v>
      </c>
      <c r="Q256" s="691">
        <f t="shared" si="52"/>
        <v>0</v>
      </c>
      <c r="R256" s="4"/>
      <c r="S256" s="69"/>
      <c r="T256" s="69"/>
      <c r="U256" s="69"/>
      <c r="V256" s="69"/>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row>
    <row r="257" spans="1:66" ht="53.25" hidden="1" customHeight="1">
      <c r="A257" s="128"/>
      <c r="B257" s="125"/>
      <c r="C257" s="125"/>
      <c r="D257" s="256" t="s">
        <v>487</v>
      </c>
      <c r="E257" s="108">
        <f t="shared" si="49"/>
        <v>0</v>
      </c>
      <c r="F257" s="108"/>
      <c r="G257" s="108"/>
      <c r="H257" s="108"/>
      <c r="I257" s="108"/>
      <c r="J257" s="115">
        <f>+L257+O257</f>
        <v>0</v>
      </c>
      <c r="K257" s="115"/>
      <c r="L257" s="115"/>
      <c r="M257" s="115"/>
      <c r="N257" s="115"/>
      <c r="O257" s="115"/>
      <c r="P257" s="115">
        <f t="shared" si="51"/>
        <v>0</v>
      </c>
      <c r="Q257" s="691">
        <f t="shared" si="52"/>
        <v>0</v>
      </c>
      <c r="R257" s="4"/>
      <c r="S257" s="69"/>
      <c r="T257" s="69"/>
      <c r="U257" s="69"/>
      <c r="V257" s="69"/>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row>
    <row r="258" spans="1:66" ht="30" hidden="1" customHeight="1">
      <c r="A258" s="128"/>
      <c r="B258" s="125"/>
      <c r="C258" s="125"/>
      <c r="D258" s="267" t="s">
        <v>447</v>
      </c>
      <c r="E258" s="108">
        <f t="shared" si="49"/>
        <v>0</v>
      </c>
      <c r="F258" s="108"/>
      <c r="G258" s="108"/>
      <c r="H258" s="108"/>
      <c r="I258" s="108"/>
      <c r="J258" s="115"/>
      <c r="K258" s="115"/>
      <c r="L258" s="115"/>
      <c r="M258" s="115"/>
      <c r="N258" s="115"/>
      <c r="O258" s="115"/>
      <c r="P258" s="108">
        <f t="shared" si="51"/>
        <v>0</v>
      </c>
      <c r="Q258" s="691">
        <f t="shared" si="52"/>
        <v>0</v>
      </c>
      <c r="R258" s="4"/>
      <c r="S258" s="69"/>
      <c r="T258" s="69"/>
      <c r="U258" s="69"/>
      <c r="V258" s="69"/>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row>
    <row r="259" spans="1:66" ht="39" hidden="1" customHeight="1">
      <c r="A259" s="133">
        <v>1014030</v>
      </c>
      <c r="B259" s="133" t="s">
        <v>433</v>
      </c>
      <c r="C259" s="133" t="s">
        <v>1105</v>
      </c>
      <c r="D259" s="259" t="s">
        <v>275</v>
      </c>
      <c r="E259" s="201">
        <f t="shared" si="49"/>
        <v>0</v>
      </c>
      <c r="F259" s="201"/>
      <c r="G259" s="201"/>
      <c r="H259" s="201"/>
      <c r="I259" s="201"/>
      <c r="J259" s="138">
        <f>+L259+O259</f>
        <v>0</v>
      </c>
      <c r="K259" s="201"/>
      <c r="L259" s="201"/>
      <c r="M259" s="201"/>
      <c r="N259" s="201"/>
      <c r="O259" s="201"/>
      <c r="P259" s="201">
        <f t="shared" si="51"/>
        <v>0</v>
      </c>
      <c r="Q259" s="714">
        <f t="shared" si="52"/>
        <v>0</v>
      </c>
      <c r="R259" s="351"/>
      <c r="S259" s="353"/>
      <c r="T259" s="355"/>
      <c r="U259" s="69"/>
      <c r="V259" s="69"/>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row>
    <row r="260" spans="1:66" ht="30.75" hidden="1" customHeight="1">
      <c r="A260" s="128"/>
      <c r="B260" s="136"/>
      <c r="C260" s="136"/>
      <c r="D260" s="263" t="s">
        <v>1214</v>
      </c>
      <c r="E260" s="137">
        <f t="shared" si="49"/>
        <v>0</v>
      </c>
      <c r="F260" s="137"/>
      <c r="G260" s="137"/>
      <c r="H260" s="137"/>
      <c r="I260" s="137"/>
      <c r="J260" s="137">
        <f>+L260+O260</f>
        <v>0</v>
      </c>
      <c r="K260" s="137"/>
      <c r="L260" s="137"/>
      <c r="M260" s="137"/>
      <c r="N260" s="137"/>
      <c r="O260" s="137"/>
      <c r="P260" s="137">
        <f t="shared" si="51"/>
        <v>0</v>
      </c>
      <c r="Q260" s="691">
        <f t="shared" si="52"/>
        <v>0</v>
      </c>
      <c r="R260" s="4"/>
      <c r="S260" s="69"/>
      <c r="T260" s="69"/>
      <c r="U260" s="69"/>
      <c r="V260" s="69"/>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row>
    <row r="261" spans="1:66" ht="45.75" hidden="1" customHeight="1">
      <c r="A261" s="133">
        <v>1014040</v>
      </c>
      <c r="B261" s="133" t="s">
        <v>434</v>
      </c>
      <c r="C261" s="133" t="s">
        <v>56</v>
      </c>
      <c r="D261" s="259" t="s">
        <v>637</v>
      </c>
      <c r="E261" s="201">
        <f t="shared" si="49"/>
        <v>0</v>
      </c>
      <c r="F261" s="201"/>
      <c r="G261" s="201"/>
      <c r="H261" s="201"/>
      <c r="I261" s="201"/>
      <c r="J261" s="138">
        <f>+L261+O261</f>
        <v>0</v>
      </c>
      <c r="K261" s="201"/>
      <c r="L261" s="201"/>
      <c r="M261" s="201"/>
      <c r="N261" s="201"/>
      <c r="O261" s="201"/>
      <c r="P261" s="201">
        <f t="shared" si="51"/>
        <v>0</v>
      </c>
      <c r="Q261" s="714">
        <f t="shared" si="52"/>
        <v>0</v>
      </c>
      <c r="R261" s="351"/>
      <c r="S261" s="353"/>
      <c r="T261" s="355"/>
      <c r="U261" s="69"/>
      <c r="V261" s="69"/>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row>
    <row r="262" spans="1:66" ht="39.75" hidden="1" customHeight="1">
      <c r="A262" s="128"/>
      <c r="B262" s="125"/>
      <c r="C262" s="125"/>
      <c r="D262" s="256" t="s">
        <v>1119</v>
      </c>
      <c r="E262" s="115">
        <f t="shared" si="49"/>
        <v>0</v>
      </c>
      <c r="F262" s="115"/>
      <c r="G262" s="115"/>
      <c r="H262" s="115"/>
      <c r="I262" s="115"/>
      <c r="J262" s="115">
        <f>+L262+O262</f>
        <v>0</v>
      </c>
      <c r="K262" s="115"/>
      <c r="L262" s="115"/>
      <c r="M262" s="115"/>
      <c r="N262" s="115"/>
      <c r="O262" s="115"/>
      <c r="P262" s="115">
        <f t="shared" si="51"/>
        <v>0</v>
      </c>
      <c r="Q262" s="691">
        <f t="shared" si="52"/>
        <v>0</v>
      </c>
      <c r="R262" s="4"/>
      <c r="S262" s="69"/>
      <c r="T262" s="69"/>
      <c r="U262" s="69"/>
      <c r="V262" s="69"/>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row>
    <row r="263" spans="1:66" ht="54.75" hidden="1" customHeight="1">
      <c r="A263" s="128"/>
      <c r="B263" s="125"/>
      <c r="C263" s="125"/>
      <c r="D263" s="295" t="s">
        <v>842</v>
      </c>
      <c r="E263" s="115">
        <f t="shared" si="49"/>
        <v>0</v>
      </c>
      <c r="F263" s="115"/>
      <c r="G263" s="115"/>
      <c r="H263" s="115"/>
      <c r="I263" s="115"/>
      <c r="J263" s="115">
        <f>+L263+O263</f>
        <v>0</v>
      </c>
      <c r="K263" s="115"/>
      <c r="L263" s="115"/>
      <c r="M263" s="115"/>
      <c r="N263" s="115"/>
      <c r="O263" s="115"/>
      <c r="P263" s="115">
        <f t="shared" si="51"/>
        <v>0</v>
      </c>
      <c r="Q263" s="691">
        <f t="shared" si="52"/>
        <v>0</v>
      </c>
      <c r="R263" s="4"/>
      <c r="S263" s="69"/>
      <c r="T263" s="69"/>
      <c r="U263" s="69"/>
      <c r="V263" s="69"/>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row>
    <row r="264" spans="1:66" ht="54.75" hidden="1" customHeight="1">
      <c r="A264" s="128"/>
      <c r="B264" s="125"/>
      <c r="C264" s="125"/>
      <c r="D264" s="256" t="s">
        <v>166</v>
      </c>
      <c r="E264" s="115">
        <f t="shared" si="49"/>
        <v>0</v>
      </c>
      <c r="F264" s="115"/>
      <c r="G264" s="115"/>
      <c r="H264" s="115"/>
      <c r="I264" s="115"/>
      <c r="J264" s="115"/>
      <c r="K264" s="115"/>
      <c r="L264" s="115"/>
      <c r="M264" s="115"/>
      <c r="N264" s="115"/>
      <c r="O264" s="115"/>
      <c r="P264" s="115">
        <f t="shared" si="51"/>
        <v>0</v>
      </c>
      <c r="Q264" s="691">
        <f t="shared" si="52"/>
        <v>0</v>
      </c>
      <c r="R264" s="4"/>
      <c r="S264" s="69"/>
      <c r="T264" s="69"/>
      <c r="U264" s="69"/>
      <c r="V264" s="69"/>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row>
    <row r="265" spans="1:66" ht="48" hidden="1" customHeight="1">
      <c r="A265" s="133">
        <v>1014050</v>
      </c>
      <c r="B265" s="133" t="s">
        <v>638</v>
      </c>
      <c r="C265" s="133" t="s">
        <v>233</v>
      </c>
      <c r="D265" s="259" t="s">
        <v>1307</v>
      </c>
      <c r="E265" s="201">
        <f t="shared" si="49"/>
        <v>0</v>
      </c>
      <c r="F265" s="201"/>
      <c r="G265" s="201"/>
      <c r="H265" s="201"/>
      <c r="I265" s="201"/>
      <c r="J265" s="138">
        <f>+L265+O265</f>
        <v>0</v>
      </c>
      <c r="K265" s="201"/>
      <c r="L265" s="201"/>
      <c r="M265" s="201"/>
      <c r="N265" s="201"/>
      <c r="O265" s="201"/>
      <c r="P265" s="201">
        <f t="shared" si="51"/>
        <v>0</v>
      </c>
      <c r="Q265" s="714">
        <f t="shared" si="52"/>
        <v>0</v>
      </c>
      <c r="R265" s="351"/>
      <c r="S265" s="353"/>
      <c r="T265" s="355"/>
      <c r="U265" s="69"/>
      <c r="V265" s="69"/>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row>
    <row r="266" spans="1:66" ht="56.25" hidden="1" customHeight="1">
      <c r="A266" s="128"/>
      <c r="B266" s="125"/>
      <c r="C266" s="125"/>
      <c r="D266" s="295" t="s">
        <v>842</v>
      </c>
      <c r="E266" s="115">
        <f t="shared" si="49"/>
        <v>0</v>
      </c>
      <c r="F266" s="115"/>
      <c r="G266" s="115"/>
      <c r="H266" s="115"/>
      <c r="I266" s="115"/>
      <c r="J266" s="115">
        <f>+L266+O266</f>
        <v>0</v>
      </c>
      <c r="K266" s="115"/>
      <c r="L266" s="115"/>
      <c r="M266" s="115"/>
      <c r="N266" s="115"/>
      <c r="O266" s="115"/>
      <c r="P266" s="115">
        <f t="shared" si="51"/>
        <v>0</v>
      </c>
      <c r="Q266" s="691">
        <f t="shared" si="52"/>
        <v>0</v>
      </c>
      <c r="R266" s="4"/>
      <c r="S266" s="69"/>
      <c r="T266" s="69"/>
      <c r="U266" s="69"/>
      <c r="V266" s="69"/>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row>
    <row r="267" spans="1:66" ht="41.25" hidden="1" customHeight="1">
      <c r="A267" s="121">
        <v>1014060</v>
      </c>
      <c r="B267" s="121" t="s">
        <v>435</v>
      </c>
      <c r="C267" s="121" t="s">
        <v>1308</v>
      </c>
      <c r="D267" s="258" t="s">
        <v>1514</v>
      </c>
      <c r="E267" s="137">
        <f t="shared" si="49"/>
        <v>0</v>
      </c>
      <c r="F267" s="137"/>
      <c r="G267" s="137">
        <f>81.8-81.8</f>
        <v>0</v>
      </c>
      <c r="H267" s="137">
        <f>5+0.5-5.5</f>
        <v>0</v>
      </c>
      <c r="I267" s="137"/>
      <c r="J267" s="137">
        <f>+L267+O267</f>
        <v>0</v>
      </c>
      <c r="K267" s="137">
        <f>10.2-10.2</f>
        <v>0</v>
      </c>
      <c r="L267" s="137">
        <f>10.2-10.2</f>
        <v>0</v>
      </c>
      <c r="M267" s="137"/>
      <c r="N267" s="137"/>
      <c r="O267" s="137"/>
      <c r="P267" s="137">
        <f t="shared" si="51"/>
        <v>0</v>
      </c>
      <c r="Q267" s="691">
        <f t="shared" si="52"/>
        <v>0</v>
      </c>
      <c r="R267" s="4"/>
      <c r="S267" s="69"/>
      <c r="T267" s="69"/>
      <c r="U267" s="69"/>
      <c r="V267" s="69"/>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row>
    <row r="268" spans="1:66" ht="39" hidden="1" customHeight="1">
      <c r="A268" s="127">
        <v>1014070</v>
      </c>
      <c r="B268" s="127" t="s">
        <v>436</v>
      </c>
      <c r="C268" s="127" t="s">
        <v>1092</v>
      </c>
      <c r="D268" s="254" t="s">
        <v>1284</v>
      </c>
      <c r="E268" s="108">
        <f t="shared" si="49"/>
        <v>0</v>
      </c>
      <c r="F268" s="108"/>
      <c r="G268" s="108"/>
      <c r="H268" s="108"/>
      <c r="I268" s="108"/>
      <c r="J268" s="115">
        <f>+L268+O268</f>
        <v>0</v>
      </c>
      <c r="K268" s="108"/>
      <c r="L268" s="108"/>
      <c r="M268" s="108"/>
      <c r="N268" s="108"/>
      <c r="O268" s="108"/>
      <c r="P268" s="108">
        <f t="shared" si="51"/>
        <v>0</v>
      </c>
      <c r="Q268" s="691">
        <f t="shared" si="52"/>
        <v>0</v>
      </c>
      <c r="R268" s="4"/>
      <c r="S268" s="69"/>
      <c r="T268" s="69"/>
      <c r="U268" s="69"/>
      <c r="V268" s="69"/>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row>
    <row r="269" spans="1:66" ht="60" hidden="1" customHeight="1">
      <c r="A269" s="133" t="s">
        <v>1407</v>
      </c>
      <c r="B269" s="133" t="s">
        <v>1408</v>
      </c>
      <c r="C269" s="133" t="s">
        <v>57</v>
      </c>
      <c r="D269" s="259" t="s">
        <v>220</v>
      </c>
      <c r="E269" s="201">
        <f t="shared" si="49"/>
        <v>0</v>
      </c>
      <c r="F269" s="201"/>
      <c r="G269" s="201"/>
      <c r="H269" s="201"/>
      <c r="I269" s="201"/>
      <c r="J269" s="201">
        <f t="shared" ref="J269:J280" si="53">+L269+O269</f>
        <v>0</v>
      </c>
      <c r="K269" s="201"/>
      <c r="L269" s="201"/>
      <c r="M269" s="201"/>
      <c r="N269" s="201"/>
      <c r="O269" s="201"/>
      <c r="P269" s="201">
        <f t="shared" si="51"/>
        <v>0</v>
      </c>
      <c r="Q269" s="714">
        <f t="shared" si="52"/>
        <v>0</v>
      </c>
      <c r="R269" s="351"/>
      <c r="S269" s="353"/>
      <c r="T269" s="355"/>
      <c r="U269" s="69"/>
      <c r="V269" s="69"/>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row>
    <row r="270" spans="1:66" ht="58.5" customHeight="1">
      <c r="A270" s="133" t="s">
        <v>1410</v>
      </c>
      <c r="B270" s="133" t="s">
        <v>1409</v>
      </c>
      <c r="C270" s="133" t="s">
        <v>981</v>
      </c>
      <c r="D270" s="259" t="s">
        <v>126</v>
      </c>
      <c r="E270" s="201">
        <f>+F270+I270</f>
        <v>-45540</v>
      </c>
      <c r="F270" s="201">
        <v>-45540</v>
      </c>
      <c r="G270" s="201"/>
      <c r="H270" s="201"/>
      <c r="I270" s="201"/>
      <c r="J270" s="201">
        <f>+L270+O270</f>
        <v>0</v>
      </c>
      <c r="K270" s="201"/>
      <c r="L270" s="201"/>
      <c r="M270" s="201"/>
      <c r="N270" s="201"/>
      <c r="O270" s="201"/>
      <c r="P270" s="201">
        <f>+E270+J270</f>
        <v>-45540</v>
      </c>
      <c r="Q270" s="714">
        <v>1</v>
      </c>
      <c r="R270" s="728"/>
      <c r="S270" s="725"/>
      <c r="T270" s="726"/>
      <c r="U270" s="727"/>
      <c r="V270" s="727"/>
      <c r="W270" s="363"/>
      <c r="X270" s="363"/>
      <c r="Y270" s="363"/>
      <c r="Z270" s="363"/>
      <c r="AA270" s="363"/>
      <c r="AB270" s="363"/>
      <c r="AC270" s="363"/>
      <c r="AD270" s="363"/>
      <c r="AE270" s="363"/>
      <c r="AF270" s="363"/>
      <c r="AG270" s="363"/>
      <c r="AH270" s="363"/>
      <c r="AI270" s="363"/>
      <c r="AJ270" s="363"/>
      <c r="AK270" s="363"/>
      <c r="AL270" s="363"/>
      <c r="AM270" s="363"/>
      <c r="AN270" s="363"/>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row>
    <row r="271" spans="1:66" ht="39" hidden="1" customHeight="1">
      <c r="A271" s="128"/>
      <c r="B271" s="127"/>
      <c r="C271" s="127"/>
      <c r="D271" s="254" t="s">
        <v>1225</v>
      </c>
      <c r="E271" s="108">
        <f t="shared" si="49"/>
        <v>0</v>
      </c>
      <c r="F271" s="108"/>
      <c r="G271" s="108"/>
      <c r="H271" s="108"/>
      <c r="I271" s="108"/>
      <c r="J271" s="108">
        <f t="shared" si="53"/>
        <v>0</v>
      </c>
      <c r="K271" s="108"/>
      <c r="L271" s="108"/>
      <c r="M271" s="108"/>
      <c r="N271" s="108"/>
      <c r="O271" s="108"/>
      <c r="P271" s="108">
        <f t="shared" si="51"/>
        <v>0</v>
      </c>
      <c r="Q271" s="691">
        <f t="shared" si="52"/>
        <v>0</v>
      </c>
      <c r="R271" s="4"/>
      <c r="S271" s="69"/>
      <c r="T271" s="69"/>
      <c r="U271" s="69"/>
      <c r="V271" s="69"/>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row>
    <row r="272" spans="1:66" ht="42.75" hidden="1" customHeight="1">
      <c r="A272" s="128"/>
      <c r="B272" s="129"/>
      <c r="C272" s="129"/>
      <c r="D272" s="240"/>
      <c r="E272" s="112">
        <f t="shared" si="49"/>
        <v>0</v>
      </c>
      <c r="F272" s="112"/>
      <c r="G272" s="112"/>
      <c r="H272" s="112"/>
      <c r="I272" s="112"/>
      <c r="J272" s="112">
        <f t="shared" si="53"/>
        <v>0</v>
      </c>
      <c r="K272" s="112"/>
      <c r="L272" s="112"/>
      <c r="M272" s="112"/>
      <c r="N272" s="112"/>
      <c r="O272" s="112"/>
      <c r="P272" s="105">
        <f t="shared" si="51"/>
        <v>0</v>
      </c>
      <c r="Q272" s="691">
        <f t="shared" si="52"/>
        <v>0</v>
      </c>
      <c r="R272" s="4"/>
      <c r="S272" s="69"/>
      <c r="T272" s="69"/>
      <c r="U272" s="69"/>
      <c r="V272" s="69"/>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row>
    <row r="273" spans="1:66" ht="39.75" hidden="1" customHeight="1">
      <c r="A273" s="128"/>
      <c r="B273" s="129"/>
      <c r="C273" s="129"/>
      <c r="D273" s="240" t="s">
        <v>1444</v>
      </c>
      <c r="E273" s="112">
        <f t="shared" si="49"/>
        <v>0</v>
      </c>
      <c r="F273" s="112"/>
      <c r="G273" s="112"/>
      <c r="H273" s="112"/>
      <c r="I273" s="112"/>
      <c r="J273" s="112">
        <f t="shared" si="53"/>
        <v>0</v>
      </c>
      <c r="K273" s="112"/>
      <c r="L273" s="112"/>
      <c r="M273" s="112"/>
      <c r="N273" s="112"/>
      <c r="O273" s="112"/>
      <c r="P273" s="105">
        <f t="shared" si="51"/>
        <v>0</v>
      </c>
      <c r="Q273" s="691">
        <f t="shared" si="52"/>
        <v>0</v>
      </c>
      <c r="R273" s="4"/>
      <c r="S273" s="69"/>
      <c r="T273" s="69"/>
      <c r="U273" s="69"/>
      <c r="V273" s="69"/>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row>
    <row r="274" spans="1:66" ht="41.25" hidden="1" customHeight="1">
      <c r="A274" s="128"/>
      <c r="B274" s="129"/>
      <c r="C274" s="129"/>
      <c r="D274" s="257" t="s">
        <v>1641</v>
      </c>
      <c r="E274" s="112">
        <f t="shared" si="49"/>
        <v>0</v>
      </c>
      <c r="F274" s="112"/>
      <c r="G274" s="112"/>
      <c r="H274" s="112"/>
      <c r="I274" s="112"/>
      <c r="J274" s="112">
        <f t="shared" si="53"/>
        <v>0</v>
      </c>
      <c r="K274" s="112"/>
      <c r="L274" s="112"/>
      <c r="M274" s="112"/>
      <c r="N274" s="112"/>
      <c r="O274" s="112"/>
      <c r="P274" s="105">
        <f t="shared" si="51"/>
        <v>0</v>
      </c>
      <c r="Q274" s="691">
        <f t="shared" si="52"/>
        <v>0</v>
      </c>
      <c r="R274" s="4"/>
      <c r="S274" s="69"/>
      <c r="T274" s="69"/>
      <c r="U274" s="69"/>
      <c r="V274" s="69"/>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row>
    <row r="275" spans="1:66" ht="32.25" hidden="1" customHeight="1">
      <c r="A275" s="121">
        <v>1017300</v>
      </c>
      <c r="B275" s="121" t="s">
        <v>276</v>
      </c>
      <c r="C275" s="121" t="s">
        <v>649</v>
      </c>
      <c r="D275" s="258" t="s">
        <v>277</v>
      </c>
      <c r="E275" s="109">
        <f t="shared" si="49"/>
        <v>0</v>
      </c>
      <c r="F275" s="109"/>
      <c r="G275" s="109"/>
      <c r="H275" s="109"/>
      <c r="I275" s="109"/>
      <c r="J275" s="109">
        <f t="shared" si="53"/>
        <v>0</v>
      </c>
      <c r="K275" s="109"/>
      <c r="L275" s="109"/>
      <c r="M275" s="109"/>
      <c r="N275" s="109"/>
      <c r="O275" s="109"/>
      <c r="P275" s="109">
        <f t="shared" si="51"/>
        <v>0</v>
      </c>
      <c r="Q275" s="691">
        <f t="shared" si="52"/>
        <v>0</v>
      </c>
      <c r="R275" s="4"/>
      <c r="S275" s="69"/>
      <c r="T275" s="69"/>
      <c r="U275" s="69"/>
      <c r="V275" s="69"/>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row>
    <row r="276" spans="1:66" ht="72" hidden="1" customHeight="1">
      <c r="A276" s="121" t="s">
        <v>983</v>
      </c>
      <c r="B276" s="121" t="s">
        <v>762</v>
      </c>
      <c r="C276" s="121" t="s">
        <v>1102</v>
      </c>
      <c r="D276" s="258" t="s">
        <v>552</v>
      </c>
      <c r="E276" s="109">
        <f>+F276+I276</f>
        <v>0</v>
      </c>
      <c r="F276" s="109"/>
      <c r="G276" s="109"/>
      <c r="H276" s="109"/>
      <c r="I276" s="109"/>
      <c r="J276" s="109">
        <f>+L276+O276</f>
        <v>0</v>
      </c>
      <c r="K276" s="109"/>
      <c r="L276" s="109"/>
      <c r="M276" s="109"/>
      <c r="N276" s="109"/>
      <c r="O276" s="109"/>
      <c r="P276" s="109">
        <f>+E276+J276</f>
        <v>0</v>
      </c>
      <c r="Q276" s="691">
        <f t="shared" si="52"/>
        <v>0</v>
      </c>
      <c r="R276" s="4"/>
      <c r="S276" s="69"/>
      <c r="T276" s="69"/>
      <c r="U276" s="69"/>
      <c r="V276" s="69"/>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row>
    <row r="277" spans="1:66" ht="40.5" hidden="1" customHeight="1">
      <c r="A277" s="123">
        <v>1017340</v>
      </c>
      <c r="B277" s="121" t="s">
        <v>598</v>
      </c>
      <c r="C277" s="121" t="s">
        <v>651</v>
      </c>
      <c r="D277" s="258" t="s">
        <v>665</v>
      </c>
      <c r="E277" s="116">
        <f t="shared" si="49"/>
        <v>0</v>
      </c>
      <c r="F277" s="116"/>
      <c r="G277" s="116"/>
      <c r="H277" s="116"/>
      <c r="I277" s="116"/>
      <c r="J277" s="110">
        <f t="shared" si="53"/>
        <v>0</v>
      </c>
      <c r="K277" s="110"/>
      <c r="L277" s="110"/>
      <c r="M277" s="110"/>
      <c r="N277" s="110"/>
      <c r="O277" s="110"/>
      <c r="P277" s="110">
        <f t="shared" si="51"/>
        <v>0</v>
      </c>
      <c r="Q277" s="691">
        <f t="shared" si="52"/>
        <v>0</v>
      </c>
      <c r="R277" s="4"/>
      <c r="S277" s="69"/>
      <c r="T277" s="69"/>
      <c r="U277" s="69"/>
      <c r="V277" s="69"/>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row>
    <row r="278" spans="1:66" ht="35.25" hidden="1" customHeight="1">
      <c r="A278" s="123" t="s">
        <v>1145</v>
      </c>
      <c r="B278" s="121" t="s">
        <v>1544</v>
      </c>
      <c r="C278" s="123" t="s">
        <v>232</v>
      </c>
      <c r="D278" s="270" t="s">
        <v>1456</v>
      </c>
      <c r="E278" s="116">
        <f>+F278+I278</f>
        <v>0</v>
      </c>
      <c r="F278" s="116"/>
      <c r="G278" s="116"/>
      <c r="H278" s="116"/>
      <c r="I278" s="116"/>
      <c r="J278" s="110">
        <f>+L278+O278</f>
        <v>0</v>
      </c>
      <c r="K278" s="110"/>
      <c r="L278" s="110"/>
      <c r="M278" s="110"/>
      <c r="N278" s="110"/>
      <c r="O278" s="110"/>
      <c r="P278" s="110">
        <f>+E278+J278</f>
        <v>0</v>
      </c>
      <c r="Q278" s="691">
        <f t="shared" si="52"/>
        <v>0</v>
      </c>
      <c r="R278" s="4"/>
      <c r="S278" s="69"/>
      <c r="T278" s="69"/>
      <c r="U278" s="69"/>
      <c r="V278" s="69"/>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row>
    <row r="279" spans="1:66" ht="20.25" hidden="1" customHeight="1">
      <c r="A279" s="123">
        <v>1017690</v>
      </c>
      <c r="B279" s="121" t="s">
        <v>809</v>
      </c>
      <c r="C279" s="121" t="s">
        <v>324</v>
      </c>
      <c r="D279" s="264" t="s">
        <v>1593</v>
      </c>
      <c r="E279" s="109">
        <f t="shared" si="49"/>
        <v>0</v>
      </c>
      <c r="F279" s="109"/>
      <c r="G279" s="109"/>
      <c r="H279" s="109"/>
      <c r="I279" s="109"/>
      <c r="J279" s="109">
        <f t="shared" si="53"/>
        <v>0</v>
      </c>
      <c r="K279" s="109"/>
      <c r="L279" s="109"/>
      <c r="M279" s="109"/>
      <c r="N279" s="109"/>
      <c r="O279" s="109"/>
      <c r="P279" s="109">
        <f t="shared" si="51"/>
        <v>0</v>
      </c>
      <c r="Q279" s="691">
        <f t="shared" si="52"/>
        <v>0</v>
      </c>
      <c r="R279" s="4"/>
      <c r="S279" s="69"/>
      <c r="T279" s="69"/>
      <c r="U279" s="69"/>
      <c r="V279" s="69"/>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row>
    <row r="280" spans="1:66" ht="21" hidden="1" customHeight="1">
      <c r="A280" s="123">
        <v>1018110</v>
      </c>
      <c r="B280" s="121" t="s">
        <v>818</v>
      </c>
      <c r="C280" s="121" t="s">
        <v>817</v>
      </c>
      <c r="D280" s="264" t="s">
        <v>269</v>
      </c>
      <c r="E280" s="109">
        <f t="shared" si="49"/>
        <v>0</v>
      </c>
      <c r="F280" s="109"/>
      <c r="G280" s="109"/>
      <c r="H280" s="109"/>
      <c r="I280" s="109"/>
      <c r="J280" s="109">
        <f t="shared" si="53"/>
        <v>0</v>
      </c>
      <c r="K280" s="109"/>
      <c r="L280" s="109"/>
      <c r="M280" s="109"/>
      <c r="N280" s="109"/>
      <c r="O280" s="109"/>
      <c r="P280" s="109">
        <f t="shared" si="51"/>
        <v>0</v>
      </c>
      <c r="Q280" s="691">
        <f t="shared" si="52"/>
        <v>0</v>
      </c>
      <c r="R280" s="4"/>
      <c r="S280" s="69"/>
      <c r="T280" s="69"/>
      <c r="U280" s="69"/>
      <c r="V280" s="69"/>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row>
    <row r="281" spans="1:66" ht="44.25" hidden="1" customHeight="1">
      <c r="A281" s="123" t="s">
        <v>384</v>
      </c>
      <c r="B281" s="121" t="s">
        <v>385</v>
      </c>
      <c r="C281" s="121" t="s">
        <v>380</v>
      </c>
      <c r="D281" s="264" t="s">
        <v>412</v>
      </c>
      <c r="E281" s="108">
        <f>+F281+I281</f>
        <v>0</v>
      </c>
      <c r="F281" s="109"/>
      <c r="G281" s="109"/>
      <c r="H281" s="109"/>
      <c r="I281" s="109"/>
      <c r="J281" s="108">
        <f>+L281+O281</f>
        <v>0</v>
      </c>
      <c r="K281" s="109"/>
      <c r="L281" s="109"/>
      <c r="M281" s="109"/>
      <c r="N281" s="109"/>
      <c r="O281" s="109"/>
      <c r="P281" s="108">
        <f>+E281+J281</f>
        <v>0</v>
      </c>
      <c r="Q281" s="691">
        <f t="shared" si="52"/>
        <v>0</v>
      </c>
      <c r="R281" s="4"/>
      <c r="S281" s="69"/>
      <c r="T281" s="69"/>
      <c r="U281" s="69"/>
      <c r="V281" s="69"/>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row>
    <row r="282" spans="1:66" ht="44.25" hidden="1" customHeight="1">
      <c r="A282" s="123" t="s">
        <v>737</v>
      </c>
      <c r="B282" s="121" t="s">
        <v>1357</v>
      </c>
      <c r="C282" s="121" t="s">
        <v>380</v>
      </c>
      <c r="D282" s="264" t="s">
        <v>412</v>
      </c>
      <c r="E282" s="108">
        <f>+F282+I282</f>
        <v>0</v>
      </c>
      <c r="F282" s="109"/>
      <c r="G282" s="109"/>
      <c r="H282" s="109"/>
      <c r="I282" s="109"/>
      <c r="J282" s="108">
        <f>+L282+O282</f>
        <v>0</v>
      </c>
      <c r="K282" s="109"/>
      <c r="L282" s="109"/>
      <c r="M282" s="109"/>
      <c r="N282" s="109"/>
      <c r="O282" s="109"/>
      <c r="P282" s="108">
        <f>+E282+J282</f>
        <v>0</v>
      </c>
      <c r="Q282" s="691">
        <f t="shared" si="52"/>
        <v>0</v>
      </c>
      <c r="R282" s="4"/>
      <c r="S282" s="69"/>
      <c r="T282" s="69"/>
      <c r="U282" s="69"/>
      <c r="V282" s="69"/>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row>
    <row r="283" spans="1:66" ht="57.75" hidden="1" customHeight="1">
      <c r="A283" s="123" t="s">
        <v>1057</v>
      </c>
      <c r="B283" s="123" t="s">
        <v>1602</v>
      </c>
      <c r="C283" s="123" t="s">
        <v>648</v>
      </c>
      <c r="D283" s="2" t="s">
        <v>1251</v>
      </c>
      <c r="E283" s="201">
        <f>+F283+I283</f>
        <v>0</v>
      </c>
      <c r="F283" s="201"/>
      <c r="G283" s="344"/>
      <c r="H283" s="344"/>
      <c r="I283" s="315"/>
      <c r="J283" s="315">
        <f>+L283+O283</f>
        <v>0</v>
      </c>
      <c r="K283" s="315"/>
      <c r="L283" s="315"/>
      <c r="M283" s="315"/>
      <c r="N283" s="315"/>
      <c r="O283" s="201"/>
      <c r="P283" s="201">
        <f>+E283+J283</f>
        <v>0</v>
      </c>
      <c r="Q283" s="714">
        <f t="shared" si="52"/>
        <v>0</v>
      </c>
      <c r="R283" s="351"/>
      <c r="S283" s="353"/>
      <c r="T283" s="355"/>
      <c r="U283" s="69"/>
      <c r="V283" s="69"/>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row>
    <row r="284" spans="1:66" ht="44.25" hidden="1" customHeight="1">
      <c r="A284" s="123" t="s">
        <v>362</v>
      </c>
      <c r="B284" s="123" t="s">
        <v>758</v>
      </c>
      <c r="C284" s="123" t="s">
        <v>1363</v>
      </c>
      <c r="D284" s="545" t="s">
        <v>271</v>
      </c>
      <c r="E284" s="201">
        <f>+F284+I284</f>
        <v>0</v>
      </c>
      <c r="F284" s="201"/>
      <c r="G284" s="344"/>
      <c r="H284" s="344"/>
      <c r="I284" s="315"/>
      <c r="J284" s="315">
        <f>+L284+O284</f>
        <v>0</v>
      </c>
      <c r="K284" s="315"/>
      <c r="L284" s="315"/>
      <c r="M284" s="315"/>
      <c r="N284" s="315"/>
      <c r="O284" s="201"/>
      <c r="P284" s="201">
        <f>+E284+J284</f>
        <v>0</v>
      </c>
      <c r="Q284" s="691">
        <f t="shared" si="52"/>
        <v>0</v>
      </c>
      <c r="R284" s="351"/>
      <c r="S284" s="353"/>
      <c r="T284" s="355"/>
      <c r="U284" s="69"/>
      <c r="V284" s="69"/>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row>
    <row r="285" spans="1:66" ht="44.25" hidden="1" customHeight="1">
      <c r="A285" s="121" t="s">
        <v>287</v>
      </c>
      <c r="B285" s="121" t="s">
        <v>1646</v>
      </c>
      <c r="C285" s="121" t="s">
        <v>288</v>
      </c>
      <c r="D285" s="258" t="s">
        <v>393</v>
      </c>
      <c r="E285" s="108"/>
      <c r="F285" s="108"/>
      <c r="G285" s="141"/>
      <c r="H285" s="141"/>
      <c r="I285" s="105"/>
      <c r="J285" s="109">
        <f>+L285+O285</f>
        <v>0</v>
      </c>
      <c r="K285" s="105"/>
      <c r="L285" s="105"/>
      <c r="M285" s="105"/>
      <c r="N285" s="105"/>
      <c r="O285" s="108"/>
      <c r="P285" s="109">
        <f>+E285+J285</f>
        <v>0</v>
      </c>
      <c r="Q285" s="691">
        <f t="shared" si="52"/>
        <v>0</v>
      </c>
      <c r="R285" s="4"/>
      <c r="S285" s="69"/>
      <c r="T285" s="69"/>
      <c r="U285" s="69"/>
      <c r="V285" s="69"/>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row>
    <row r="286" spans="1:66" ht="58.5" customHeight="1">
      <c r="A286" s="292" t="s">
        <v>1202</v>
      </c>
      <c r="B286" s="292" t="s">
        <v>1203</v>
      </c>
      <c r="C286" s="292"/>
      <c r="D286" s="341" t="s">
        <v>333</v>
      </c>
      <c r="E286" s="192">
        <f>E299+E300+E302+E303+E304+E305+E307+E308+E309+E310+E311+E312+E313+E320+E292+E301+E306+E289+E288+E287+E315+E317+E318+E316+E319</f>
        <v>646003</v>
      </c>
      <c r="F286" s="192">
        <f t="shared" ref="F286:P286" si="54">F299+F300+F302+F303+F304+F305+F307+F308+F309+F310+F311+F312+F313+F320+F292+F301+F306+F289+F288+F287+F315+F317+F318+F316+F319</f>
        <v>646003</v>
      </c>
      <c r="G286" s="192">
        <f t="shared" si="54"/>
        <v>319900</v>
      </c>
      <c r="H286" s="192">
        <f t="shared" si="54"/>
        <v>0</v>
      </c>
      <c r="I286" s="192">
        <f t="shared" si="54"/>
        <v>0</v>
      </c>
      <c r="J286" s="192">
        <f t="shared" si="54"/>
        <v>-646003</v>
      </c>
      <c r="K286" s="192">
        <f t="shared" si="54"/>
        <v>-646003</v>
      </c>
      <c r="L286" s="192">
        <f t="shared" si="54"/>
        <v>0</v>
      </c>
      <c r="M286" s="192">
        <f t="shared" si="54"/>
        <v>0</v>
      </c>
      <c r="N286" s="192">
        <f t="shared" si="54"/>
        <v>0</v>
      </c>
      <c r="O286" s="192">
        <f t="shared" si="54"/>
        <v>-646003</v>
      </c>
      <c r="P286" s="192">
        <f t="shared" si="54"/>
        <v>0</v>
      </c>
      <c r="Q286" s="714">
        <v>1</v>
      </c>
      <c r="R286" s="725"/>
      <c r="S286" s="725"/>
      <c r="T286" s="726"/>
      <c r="U286" s="727"/>
      <c r="V286" s="727"/>
      <c r="W286" s="363"/>
      <c r="X286" s="363"/>
      <c r="Y286" s="363"/>
      <c r="Z286" s="363"/>
      <c r="AA286" s="363"/>
      <c r="AB286" s="363"/>
      <c r="AC286" s="363"/>
      <c r="AD286" s="363"/>
      <c r="AE286" s="363"/>
      <c r="AF286" s="363"/>
      <c r="AG286" s="363"/>
      <c r="AH286" s="363"/>
      <c r="AI286" s="363"/>
      <c r="AJ286" s="363"/>
      <c r="AK286" s="363"/>
      <c r="AL286" s="363"/>
      <c r="AM286" s="363"/>
      <c r="AN286" s="363"/>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row>
    <row r="287" spans="1:66" ht="62">
      <c r="A287" s="133" t="s">
        <v>1470</v>
      </c>
      <c r="B287" s="133" t="s">
        <v>1548</v>
      </c>
      <c r="C287" s="133" t="s">
        <v>1249</v>
      </c>
      <c r="D287" s="259" t="s">
        <v>793</v>
      </c>
      <c r="E287" s="201">
        <f>+F287+I287</f>
        <v>-201370</v>
      </c>
      <c r="F287" s="201">
        <v>-201370</v>
      </c>
      <c r="G287" s="192"/>
      <c r="H287" s="192"/>
      <c r="I287" s="192"/>
      <c r="J287" s="201">
        <f t="shared" ref="J287:J294" si="55">+L287+O287</f>
        <v>0</v>
      </c>
      <c r="K287" s="192"/>
      <c r="L287" s="192"/>
      <c r="M287" s="192"/>
      <c r="N287" s="192"/>
      <c r="O287" s="192"/>
      <c r="P287" s="201">
        <f>+E287+J287</f>
        <v>-201370</v>
      </c>
      <c r="Q287" s="714">
        <f t="shared" si="52"/>
        <v>-201370</v>
      </c>
      <c r="R287" s="4"/>
      <c r="S287" s="69"/>
      <c r="T287" s="69"/>
      <c r="U287" s="69"/>
      <c r="V287" s="69"/>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row>
    <row r="288" spans="1:66" ht="42" hidden="1" customHeight="1">
      <c r="A288" s="133" t="s">
        <v>334</v>
      </c>
      <c r="B288" s="133" t="s">
        <v>1248</v>
      </c>
      <c r="C288" s="133" t="s">
        <v>1249</v>
      </c>
      <c r="D288" s="259" t="s">
        <v>1250</v>
      </c>
      <c r="E288" s="201">
        <f>+F288+I288</f>
        <v>0</v>
      </c>
      <c r="F288" s="201"/>
      <c r="G288" s="201"/>
      <c r="H288" s="201"/>
      <c r="I288" s="192"/>
      <c r="J288" s="201">
        <f t="shared" si="55"/>
        <v>0</v>
      </c>
      <c r="K288" s="201"/>
      <c r="L288" s="201"/>
      <c r="M288" s="192"/>
      <c r="N288" s="192"/>
      <c r="O288" s="201"/>
      <c r="P288" s="201">
        <f>+E288+J288</f>
        <v>0</v>
      </c>
      <c r="Q288" s="691"/>
      <c r="R288" s="4"/>
      <c r="S288" s="69"/>
      <c r="T288" s="69"/>
      <c r="U288" s="69"/>
      <c r="V288" s="69"/>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row>
    <row r="289" spans="1:66" ht="60.75" hidden="1" customHeight="1">
      <c r="A289" s="133" t="s">
        <v>335</v>
      </c>
      <c r="B289" s="133" t="s">
        <v>635</v>
      </c>
      <c r="C289" s="133" t="s">
        <v>86</v>
      </c>
      <c r="D289" s="259" t="s">
        <v>1398</v>
      </c>
      <c r="E289" s="201">
        <f>+F289+I289</f>
        <v>0</v>
      </c>
      <c r="F289" s="201"/>
      <c r="G289" s="201"/>
      <c r="H289" s="201"/>
      <c r="I289" s="192"/>
      <c r="J289" s="201">
        <f t="shared" si="55"/>
        <v>0</v>
      </c>
      <c r="K289" s="201"/>
      <c r="L289" s="201"/>
      <c r="M289" s="192"/>
      <c r="N289" s="192"/>
      <c r="O289" s="201"/>
      <c r="P289" s="201">
        <f>+E289+J289</f>
        <v>0</v>
      </c>
      <c r="Q289" s="691">
        <f t="shared" si="52"/>
        <v>0</v>
      </c>
      <c r="R289" s="4"/>
      <c r="S289" s="69"/>
      <c r="T289" s="69"/>
      <c r="U289" s="69"/>
      <c r="V289" s="69"/>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row>
    <row r="290" spans="1:66" ht="28" hidden="1">
      <c r="A290" s="127" t="s">
        <v>1204</v>
      </c>
      <c r="B290" s="127" t="s">
        <v>1361</v>
      </c>
      <c r="C290" s="127" t="s">
        <v>1091</v>
      </c>
      <c r="D290" s="240" t="s">
        <v>754</v>
      </c>
      <c r="E290" s="108">
        <f t="shared" ref="E290:E320" si="56">+F290+I290</f>
        <v>0</v>
      </c>
      <c r="F290" s="108"/>
      <c r="G290" s="107"/>
      <c r="H290" s="107"/>
      <c r="I290" s="107"/>
      <c r="J290" s="108">
        <f t="shared" si="55"/>
        <v>0</v>
      </c>
      <c r="K290" s="107"/>
      <c r="L290" s="107"/>
      <c r="M290" s="107"/>
      <c r="N290" s="107"/>
      <c r="O290" s="107"/>
      <c r="P290" s="108">
        <f t="shared" ref="P290:P336" si="57">+E290+J290</f>
        <v>0</v>
      </c>
      <c r="Q290" s="691">
        <f t="shared" si="52"/>
        <v>0</v>
      </c>
      <c r="R290" s="4"/>
      <c r="S290" s="69"/>
      <c r="T290" s="69"/>
      <c r="U290" s="69"/>
      <c r="V290" s="69"/>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row>
    <row r="291" spans="1:66" ht="28" hidden="1">
      <c r="A291" s="127" t="s">
        <v>1205</v>
      </c>
      <c r="B291" s="127" t="s">
        <v>319</v>
      </c>
      <c r="C291" s="127" t="s">
        <v>1090</v>
      </c>
      <c r="D291" s="240" t="s">
        <v>601</v>
      </c>
      <c r="E291" s="108">
        <f t="shared" si="56"/>
        <v>0</v>
      </c>
      <c r="F291" s="108"/>
      <c r="G291" s="108"/>
      <c r="H291" s="108"/>
      <c r="I291" s="108"/>
      <c r="J291" s="108">
        <f t="shared" si="55"/>
        <v>0</v>
      </c>
      <c r="K291" s="107"/>
      <c r="L291" s="107"/>
      <c r="M291" s="107"/>
      <c r="N291" s="107"/>
      <c r="O291" s="107"/>
      <c r="P291" s="108">
        <f t="shared" si="57"/>
        <v>0</v>
      </c>
      <c r="Q291" s="691">
        <f t="shared" si="52"/>
        <v>0</v>
      </c>
      <c r="R291" s="4"/>
      <c r="S291" s="69"/>
      <c r="T291" s="69"/>
      <c r="U291" s="69"/>
      <c r="V291" s="69"/>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row>
    <row r="292" spans="1:66" ht="54" hidden="1" customHeight="1">
      <c r="A292" s="133" t="s">
        <v>1206</v>
      </c>
      <c r="B292" s="133" t="s">
        <v>812</v>
      </c>
      <c r="C292" s="133" t="s">
        <v>1106</v>
      </c>
      <c r="D292" s="254" t="s">
        <v>602</v>
      </c>
      <c r="E292" s="108">
        <f t="shared" si="56"/>
        <v>0</v>
      </c>
      <c r="F292" s="108"/>
      <c r="G292" s="108"/>
      <c r="H292" s="108"/>
      <c r="I292" s="108"/>
      <c r="J292" s="108">
        <f t="shared" si="55"/>
        <v>0</v>
      </c>
      <c r="K292" s="108"/>
      <c r="L292" s="108"/>
      <c r="M292" s="108"/>
      <c r="N292" s="108"/>
      <c r="O292" s="108"/>
      <c r="P292" s="108">
        <f t="shared" si="57"/>
        <v>0</v>
      </c>
      <c r="Q292" s="691">
        <f t="shared" si="52"/>
        <v>0</v>
      </c>
      <c r="R292" s="4"/>
      <c r="S292" s="69"/>
      <c r="T292" s="69"/>
      <c r="U292" s="69"/>
      <c r="V292" s="69"/>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row>
    <row r="293" spans="1:66" ht="56" hidden="1">
      <c r="A293" s="128"/>
      <c r="B293" s="128"/>
      <c r="C293" s="130"/>
      <c r="D293" s="254" t="s">
        <v>108</v>
      </c>
      <c r="E293" s="105">
        <f t="shared" si="56"/>
        <v>0</v>
      </c>
      <c r="F293" s="105"/>
      <c r="G293" s="105"/>
      <c r="H293" s="105"/>
      <c r="I293" s="105"/>
      <c r="J293" s="105">
        <f t="shared" si="55"/>
        <v>0</v>
      </c>
      <c r="K293" s="105"/>
      <c r="L293" s="105"/>
      <c r="M293" s="105"/>
      <c r="N293" s="105"/>
      <c r="O293" s="105"/>
      <c r="P293" s="108">
        <f t="shared" si="57"/>
        <v>0</v>
      </c>
      <c r="Q293" s="691">
        <f t="shared" si="52"/>
        <v>0</v>
      </c>
      <c r="R293" s="4"/>
      <c r="S293" s="69"/>
      <c r="T293" s="69"/>
      <c r="U293" s="69"/>
      <c r="V293" s="69"/>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row>
    <row r="294" spans="1:66" ht="23" hidden="1">
      <c r="A294" s="128"/>
      <c r="B294" s="128"/>
      <c r="C294" s="125"/>
      <c r="D294" s="255" t="s">
        <v>1636</v>
      </c>
      <c r="E294" s="137">
        <f t="shared" si="56"/>
        <v>0</v>
      </c>
      <c r="F294" s="137"/>
      <c r="G294" s="137"/>
      <c r="H294" s="137"/>
      <c r="I294" s="137"/>
      <c r="J294" s="137">
        <f t="shared" si="55"/>
        <v>0</v>
      </c>
      <c r="K294" s="137"/>
      <c r="L294" s="137"/>
      <c r="M294" s="137"/>
      <c r="N294" s="137"/>
      <c r="O294" s="137"/>
      <c r="P294" s="137">
        <f t="shared" si="57"/>
        <v>0</v>
      </c>
      <c r="Q294" s="691">
        <f t="shared" si="52"/>
        <v>0</v>
      </c>
      <c r="R294" s="4"/>
      <c r="S294" s="69"/>
      <c r="T294" s="69"/>
      <c r="U294" s="69"/>
      <c r="V294" s="69"/>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row>
    <row r="295" spans="1:66" ht="15.5" hidden="1">
      <c r="A295" s="128"/>
      <c r="B295" s="128"/>
      <c r="C295" s="125"/>
      <c r="D295" s="256" t="s">
        <v>151</v>
      </c>
      <c r="E295" s="115">
        <f t="shared" si="56"/>
        <v>0</v>
      </c>
      <c r="F295" s="115"/>
      <c r="G295" s="115"/>
      <c r="H295" s="115"/>
      <c r="I295" s="115"/>
      <c r="J295" s="115"/>
      <c r="K295" s="115"/>
      <c r="L295" s="115"/>
      <c r="M295" s="115"/>
      <c r="N295" s="115"/>
      <c r="O295" s="115"/>
      <c r="P295" s="115">
        <f t="shared" si="57"/>
        <v>0</v>
      </c>
      <c r="Q295" s="691">
        <f t="shared" si="52"/>
        <v>0</v>
      </c>
      <c r="R295" s="4"/>
      <c r="S295" s="69"/>
      <c r="T295" s="69"/>
      <c r="U295" s="69"/>
      <c r="V295" s="69"/>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row>
    <row r="296" spans="1:66" ht="23" hidden="1">
      <c r="A296" s="128"/>
      <c r="B296" s="128"/>
      <c r="C296" s="125"/>
      <c r="D296" s="255" t="s">
        <v>205</v>
      </c>
      <c r="E296" s="137">
        <f t="shared" si="56"/>
        <v>0</v>
      </c>
      <c r="F296" s="137"/>
      <c r="G296" s="137"/>
      <c r="H296" s="137"/>
      <c r="I296" s="137"/>
      <c r="J296" s="137"/>
      <c r="K296" s="137"/>
      <c r="L296" s="137"/>
      <c r="M296" s="137"/>
      <c r="N296" s="137"/>
      <c r="O296" s="137"/>
      <c r="P296" s="137">
        <f t="shared" si="57"/>
        <v>0</v>
      </c>
      <c r="Q296" s="691">
        <f t="shared" si="52"/>
        <v>0</v>
      </c>
      <c r="R296" s="4"/>
      <c r="S296" s="69"/>
      <c r="T296" s="69"/>
      <c r="U296" s="69"/>
      <c r="V296" s="69"/>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row>
    <row r="297" spans="1:66" ht="54" hidden="1">
      <c r="A297" s="128"/>
      <c r="B297" s="128"/>
      <c r="C297" s="128"/>
      <c r="D297" s="256" t="s">
        <v>1372</v>
      </c>
      <c r="E297" s="115">
        <f t="shared" si="56"/>
        <v>0</v>
      </c>
      <c r="F297" s="115"/>
      <c r="G297" s="115"/>
      <c r="H297" s="115"/>
      <c r="I297" s="115"/>
      <c r="J297" s="115"/>
      <c r="K297" s="115"/>
      <c r="L297" s="115"/>
      <c r="M297" s="115"/>
      <c r="N297" s="115"/>
      <c r="O297" s="115"/>
      <c r="P297" s="115">
        <f t="shared" si="57"/>
        <v>0</v>
      </c>
      <c r="Q297" s="691">
        <f t="shared" si="52"/>
        <v>0</v>
      </c>
      <c r="R297" s="4"/>
      <c r="S297" s="69"/>
      <c r="T297" s="69"/>
      <c r="U297" s="69"/>
      <c r="V297" s="69"/>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row>
    <row r="298" spans="1:66" ht="40.5" hidden="1">
      <c r="A298" s="128"/>
      <c r="B298" s="128"/>
      <c r="C298" s="128"/>
      <c r="D298" s="256" t="s">
        <v>1098</v>
      </c>
      <c r="E298" s="115">
        <f t="shared" si="56"/>
        <v>0</v>
      </c>
      <c r="F298" s="115"/>
      <c r="G298" s="115"/>
      <c r="H298" s="115"/>
      <c r="I298" s="115"/>
      <c r="J298" s="115"/>
      <c r="K298" s="115"/>
      <c r="L298" s="115"/>
      <c r="M298" s="115"/>
      <c r="N298" s="115"/>
      <c r="O298" s="115"/>
      <c r="P298" s="115">
        <f t="shared" si="57"/>
        <v>0</v>
      </c>
      <c r="Q298" s="691">
        <f t="shared" si="52"/>
        <v>0</v>
      </c>
      <c r="R298" s="4"/>
      <c r="S298" s="69"/>
      <c r="T298" s="69"/>
      <c r="U298" s="69"/>
      <c r="V298" s="69"/>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row>
    <row r="299" spans="1:66" ht="57.65" hidden="1" customHeight="1">
      <c r="A299" s="123" t="s">
        <v>1207</v>
      </c>
      <c r="B299" s="123" t="s">
        <v>603</v>
      </c>
      <c r="C299" s="123" t="s">
        <v>1106</v>
      </c>
      <c r="D299" s="345" t="s">
        <v>1017</v>
      </c>
      <c r="E299" s="291">
        <f t="shared" si="56"/>
        <v>0</v>
      </c>
      <c r="F299" s="201"/>
      <c r="G299" s="201"/>
      <c r="H299" s="201"/>
      <c r="I299" s="201"/>
      <c r="J299" s="201">
        <f t="shared" ref="J299:J304" si="58">+L299+O299</f>
        <v>0</v>
      </c>
      <c r="K299" s="201"/>
      <c r="L299" s="201"/>
      <c r="M299" s="201"/>
      <c r="N299" s="201"/>
      <c r="O299" s="201"/>
      <c r="P299" s="201">
        <f>+E299+J299</f>
        <v>0</v>
      </c>
      <c r="Q299" s="714">
        <f t="shared" si="52"/>
        <v>0</v>
      </c>
      <c r="R299" s="351"/>
      <c r="S299" s="353"/>
      <c r="T299" s="355"/>
      <c r="U299" s="69"/>
      <c r="V299" s="69"/>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row>
    <row r="300" spans="1:66" ht="54" hidden="1" customHeight="1">
      <c r="A300" s="123" t="s">
        <v>250</v>
      </c>
      <c r="B300" s="123" t="s">
        <v>597</v>
      </c>
      <c r="C300" s="133" t="s">
        <v>285</v>
      </c>
      <c r="D300" s="259" t="s">
        <v>458</v>
      </c>
      <c r="E300" s="201">
        <f>+F300+I300</f>
        <v>0</v>
      </c>
      <c r="F300" s="201"/>
      <c r="G300" s="201"/>
      <c r="H300" s="201"/>
      <c r="I300" s="201"/>
      <c r="J300" s="201">
        <f t="shared" si="58"/>
        <v>0</v>
      </c>
      <c r="K300" s="201"/>
      <c r="L300" s="201"/>
      <c r="M300" s="201"/>
      <c r="N300" s="201"/>
      <c r="O300" s="201"/>
      <c r="P300" s="201">
        <f>+E300+J300</f>
        <v>0</v>
      </c>
      <c r="Q300" s="714">
        <f t="shared" si="52"/>
        <v>0</v>
      </c>
      <c r="R300" s="351"/>
      <c r="S300" s="353"/>
      <c r="T300" s="355"/>
      <c r="U300" s="69"/>
      <c r="V300" s="69"/>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row>
    <row r="301" spans="1:66" ht="63.75" hidden="1" customHeight="1">
      <c r="A301" s="133" t="s">
        <v>927</v>
      </c>
      <c r="B301" s="133" t="s">
        <v>928</v>
      </c>
      <c r="C301" s="133"/>
      <c r="D301" s="254" t="s">
        <v>1585</v>
      </c>
      <c r="E301" s="108">
        <f>+F301+I301</f>
        <v>0</v>
      </c>
      <c r="F301" s="108"/>
      <c r="G301" s="108"/>
      <c r="H301" s="108"/>
      <c r="I301" s="108"/>
      <c r="J301" s="108">
        <f t="shared" si="58"/>
        <v>0</v>
      </c>
      <c r="K301" s="108"/>
      <c r="L301" s="108"/>
      <c r="M301" s="108"/>
      <c r="N301" s="108"/>
      <c r="O301" s="108"/>
      <c r="P301" s="108">
        <f>+E301+J301</f>
        <v>0</v>
      </c>
      <c r="Q301" s="691">
        <f t="shared" si="52"/>
        <v>0</v>
      </c>
      <c r="R301" s="4"/>
      <c r="S301" s="69"/>
      <c r="T301" s="69"/>
      <c r="U301" s="69"/>
      <c r="V301" s="69"/>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row>
    <row r="302" spans="1:66" ht="69" hidden="1" customHeight="1">
      <c r="A302" s="133" t="s">
        <v>1208</v>
      </c>
      <c r="B302" s="133" t="s">
        <v>888</v>
      </c>
      <c r="C302" s="133" t="s">
        <v>1107</v>
      </c>
      <c r="D302" s="259" t="s">
        <v>604</v>
      </c>
      <c r="E302" s="201">
        <f t="shared" si="56"/>
        <v>0</v>
      </c>
      <c r="F302" s="201"/>
      <c r="G302" s="201"/>
      <c r="H302" s="201"/>
      <c r="I302" s="201"/>
      <c r="J302" s="201">
        <f t="shared" si="58"/>
        <v>0</v>
      </c>
      <c r="K302" s="201"/>
      <c r="L302" s="201"/>
      <c r="M302" s="201"/>
      <c r="N302" s="201"/>
      <c r="O302" s="201"/>
      <c r="P302" s="201">
        <f t="shared" si="57"/>
        <v>0</v>
      </c>
      <c r="Q302" s="691">
        <f t="shared" si="52"/>
        <v>0</v>
      </c>
      <c r="R302" s="351"/>
      <c r="S302" s="353"/>
      <c r="T302" s="355"/>
      <c r="U302" s="69"/>
      <c r="V302" s="69"/>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row>
    <row r="303" spans="1:66" ht="73.5" hidden="1" customHeight="1">
      <c r="A303" s="133" t="s">
        <v>1209</v>
      </c>
      <c r="B303" s="133" t="s">
        <v>948</v>
      </c>
      <c r="C303" s="133" t="s">
        <v>1108</v>
      </c>
      <c r="D303" s="259" t="s">
        <v>763</v>
      </c>
      <c r="E303" s="201">
        <f t="shared" si="56"/>
        <v>0</v>
      </c>
      <c r="F303" s="201"/>
      <c r="G303" s="201"/>
      <c r="H303" s="201"/>
      <c r="I303" s="201"/>
      <c r="J303" s="201">
        <f t="shared" si="58"/>
        <v>0</v>
      </c>
      <c r="K303" s="201"/>
      <c r="L303" s="201"/>
      <c r="M303" s="201"/>
      <c r="N303" s="201"/>
      <c r="O303" s="201"/>
      <c r="P303" s="201">
        <f t="shared" si="57"/>
        <v>0</v>
      </c>
      <c r="Q303" s="691">
        <f t="shared" si="52"/>
        <v>0</v>
      </c>
      <c r="R303" s="351"/>
      <c r="S303" s="353"/>
      <c r="T303" s="355"/>
      <c r="U303" s="69"/>
      <c r="V303" s="69"/>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row>
    <row r="304" spans="1:66" ht="80.25" customHeight="1">
      <c r="A304" s="133" t="s">
        <v>251</v>
      </c>
      <c r="B304" s="133" t="s">
        <v>1468</v>
      </c>
      <c r="C304" s="133" t="s">
        <v>923</v>
      </c>
      <c r="D304" s="259" t="s">
        <v>947</v>
      </c>
      <c r="E304" s="201">
        <f t="shared" si="56"/>
        <v>297373</v>
      </c>
      <c r="F304" s="201">
        <v>297373</v>
      </c>
      <c r="G304" s="201">
        <v>163900</v>
      </c>
      <c r="H304" s="201"/>
      <c r="I304" s="201"/>
      <c r="J304" s="138">
        <f t="shared" si="58"/>
        <v>0</v>
      </c>
      <c r="K304" s="201"/>
      <c r="L304" s="201"/>
      <c r="M304" s="201"/>
      <c r="N304" s="201"/>
      <c r="O304" s="201"/>
      <c r="P304" s="201">
        <f t="shared" si="57"/>
        <v>297373</v>
      </c>
      <c r="Q304" s="714">
        <f t="shared" si="52"/>
        <v>297373</v>
      </c>
      <c r="R304" s="728"/>
      <c r="S304" s="725"/>
      <c r="T304" s="726"/>
      <c r="U304" s="727"/>
      <c r="V304" s="727"/>
      <c r="W304" s="363"/>
      <c r="X304" s="363"/>
      <c r="Y304" s="363"/>
      <c r="Z304" s="363"/>
      <c r="AA304" s="363"/>
      <c r="AB304" s="363"/>
      <c r="AC304" s="363"/>
      <c r="AD304" s="363"/>
      <c r="AE304" s="363"/>
      <c r="AF304" s="363"/>
      <c r="AG304" s="363"/>
      <c r="AH304" s="363"/>
      <c r="AI304" s="363"/>
      <c r="AJ304" s="363"/>
      <c r="AK304" s="363"/>
      <c r="AL304" s="363"/>
      <c r="AM304" s="363"/>
      <c r="AN304" s="363"/>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row>
    <row r="305" spans="1:66" ht="72.75" customHeight="1">
      <c r="A305" s="133" t="s">
        <v>255</v>
      </c>
      <c r="B305" s="133" t="s">
        <v>441</v>
      </c>
      <c r="C305" s="133" t="s">
        <v>926</v>
      </c>
      <c r="D305" s="259" t="s">
        <v>1355</v>
      </c>
      <c r="E305" s="201">
        <f t="shared" ref="E305:E312" si="59">+F305+I305</f>
        <v>350000</v>
      </c>
      <c r="F305" s="201">
        <v>350000</v>
      </c>
      <c r="G305" s="201"/>
      <c r="H305" s="201"/>
      <c r="I305" s="201"/>
      <c r="J305" s="201">
        <f t="shared" ref="J305:J312" si="60">+L305+O305</f>
        <v>0</v>
      </c>
      <c r="K305" s="201"/>
      <c r="L305" s="201"/>
      <c r="M305" s="201"/>
      <c r="N305" s="201"/>
      <c r="O305" s="201"/>
      <c r="P305" s="201">
        <f t="shared" si="57"/>
        <v>350000</v>
      </c>
      <c r="Q305" s="714">
        <f t="shared" si="52"/>
        <v>350000</v>
      </c>
      <c r="R305" s="351"/>
      <c r="S305" s="353"/>
      <c r="T305" s="355"/>
      <c r="U305" s="69"/>
      <c r="V305" s="69"/>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row>
    <row r="306" spans="1:66" ht="81.75" hidden="1" customHeight="1">
      <c r="A306" s="133" t="s">
        <v>929</v>
      </c>
      <c r="B306" s="133" t="s">
        <v>930</v>
      </c>
      <c r="C306" s="133"/>
      <c r="D306" s="241" t="s">
        <v>1584</v>
      </c>
      <c r="E306" s="108">
        <f>+F306+I306</f>
        <v>0</v>
      </c>
      <c r="F306" s="108"/>
      <c r="G306" s="108"/>
      <c r="H306" s="108"/>
      <c r="I306" s="108"/>
      <c r="J306" s="108">
        <f>+L306+O306</f>
        <v>0</v>
      </c>
      <c r="K306" s="108"/>
      <c r="L306" s="108"/>
      <c r="M306" s="108"/>
      <c r="N306" s="108"/>
      <c r="O306" s="108"/>
      <c r="P306" s="108">
        <f>+E306+J306</f>
        <v>0</v>
      </c>
      <c r="Q306" s="691">
        <f t="shared" si="52"/>
        <v>0</v>
      </c>
      <c r="R306" s="4"/>
      <c r="S306" s="69"/>
      <c r="T306" s="69"/>
      <c r="U306" s="69"/>
      <c r="V306" s="69"/>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row>
    <row r="307" spans="1:66" ht="60" customHeight="1">
      <c r="A307" s="133" t="s">
        <v>253</v>
      </c>
      <c r="B307" s="133" t="s">
        <v>442</v>
      </c>
      <c r="C307" s="133" t="s">
        <v>924</v>
      </c>
      <c r="D307" s="320" t="s">
        <v>326</v>
      </c>
      <c r="E307" s="201">
        <f t="shared" si="59"/>
        <v>200000</v>
      </c>
      <c r="F307" s="201">
        <f>315900-115900</f>
        <v>200000</v>
      </c>
      <c r="G307" s="201">
        <v>156000</v>
      </c>
      <c r="H307" s="201"/>
      <c r="I307" s="201"/>
      <c r="J307" s="201">
        <f t="shared" si="60"/>
        <v>0</v>
      </c>
      <c r="K307" s="201">
        <f>-115900+115900</f>
        <v>0</v>
      </c>
      <c r="L307" s="201"/>
      <c r="M307" s="201"/>
      <c r="N307" s="201"/>
      <c r="O307" s="201">
        <f>-115900+115900</f>
        <v>0</v>
      </c>
      <c r="P307" s="201">
        <f t="shared" si="57"/>
        <v>200000</v>
      </c>
      <c r="Q307" s="714">
        <f t="shared" si="52"/>
        <v>200000</v>
      </c>
      <c r="R307" s="728"/>
      <c r="S307" s="725"/>
      <c r="T307" s="726"/>
      <c r="U307" s="727"/>
      <c r="V307" s="727"/>
      <c r="W307" s="363"/>
      <c r="X307" s="363"/>
      <c r="Y307" s="363"/>
      <c r="Z307" s="363"/>
      <c r="AA307" s="363"/>
      <c r="AB307" s="363"/>
      <c r="AC307" s="363"/>
      <c r="AD307" s="363"/>
      <c r="AE307" s="363"/>
      <c r="AF307" s="363"/>
      <c r="AG307" s="363"/>
      <c r="AH307" s="363"/>
      <c r="AI307" s="363"/>
      <c r="AJ307" s="363"/>
      <c r="AK307" s="363"/>
      <c r="AL307" s="363"/>
      <c r="AM307" s="363"/>
      <c r="AN307" s="363"/>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row>
    <row r="308" spans="1:66" ht="54" hidden="1" customHeight="1">
      <c r="A308" s="133" t="s">
        <v>257</v>
      </c>
      <c r="B308" s="133" t="s">
        <v>160</v>
      </c>
      <c r="C308" s="133" t="s">
        <v>161</v>
      </c>
      <c r="D308" s="259" t="s">
        <v>327</v>
      </c>
      <c r="E308" s="201">
        <f t="shared" si="59"/>
        <v>0</v>
      </c>
      <c r="F308" s="201"/>
      <c r="G308" s="201"/>
      <c r="H308" s="201"/>
      <c r="I308" s="201"/>
      <c r="J308" s="201">
        <f t="shared" si="60"/>
        <v>0</v>
      </c>
      <c r="K308" s="201"/>
      <c r="L308" s="201"/>
      <c r="M308" s="201"/>
      <c r="N308" s="201"/>
      <c r="O308" s="201"/>
      <c r="P308" s="201">
        <f t="shared" si="57"/>
        <v>0</v>
      </c>
      <c r="Q308" s="691">
        <f t="shared" si="52"/>
        <v>0</v>
      </c>
      <c r="R308" s="351"/>
      <c r="S308" s="353"/>
      <c r="T308" s="355"/>
      <c r="U308" s="69"/>
      <c r="V308" s="69"/>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row>
    <row r="309" spans="1:66" ht="72" hidden="1" customHeight="1">
      <c r="A309" s="133" t="s">
        <v>258</v>
      </c>
      <c r="B309" s="133" t="s">
        <v>596</v>
      </c>
      <c r="C309" s="133" t="s">
        <v>937</v>
      </c>
      <c r="D309" s="259" t="s">
        <v>1373</v>
      </c>
      <c r="E309" s="201">
        <f t="shared" si="59"/>
        <v>0</v>
      </c>
      <c r="F309" s="201"/>
      <c r="G309" s="201"/>
      <c r="H309" s="201"/>
      <c r="I309" s="201"/>
      <c r="J309" s="201">
        <f t="shared" si="60"/>
        <v>0</v>
      </c>
      <c r="K309" s="201"/>
      <c r="L309" s="201"/>
      <c r="M309" s="201"/>
      <c r="N309" s="201"/>
      <c r="O309" s="201"/>
      <c r="P309" s="201">
        <f t="shared" si="57"/>
        <v>0</v>
      </c>
      <c r="Q309" s="714">
        <f t="shared" si="52"/>
        <v>0</v>
      </c>
      <c r="R309" s="728"/>
      <c r="S309" s="725"/>
      <c r="T309" s="726"/>
      <c r="U309" s="727"/>
      <c r="V309" s="727"/>
      <c r="W309" s="363"/>
      <c r="X309" s="363"/>
      <c r="Y309" s="363"/>
      <c r="Z309" s="363"/>
      <c r="AA309" s="363"/>
      <c r="AB309" s="363"/>
      <c r="AC309" s="363"/>
      <c r="AD309" s="363"/>
      <c r="AE309" s="363"/>
      <c r="AF309" s="363"/>
      <c r="AG309" s="363"/>
      <c r="AH309" s="363"/>
      <c r="AI309" s="363"/>
      <c r="AJ309" s="363"/>
      <c r="AK309" s="363"/>
      <c r="AL309" s="363"/>
      <c r="AM309" s="363"/>
      <c r="AN309" s="363"/>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row>
    <row r="310" spans="1:66" ht="113.25" hidden="1" customHeight="1">
      <c r="A310" s="133" t="s">
        <v>862</v>
      </c>
      <c r="B310" s="133" t="s">
        <v>861</v>
      </c>
      <c r="C310" s="133" t="s">
        <v>84</v>
      </c>
      <c r="D310" s="259" t="s">
        <v>721</v>
      </c>
      <c r="E310" s="201">
        <f>+F310+I310</f>
        <v>0</v>
      </c>
      <c r="F310" s="201"/>
      <c r="G310" s="201"/>
      <c r="H310" s="201"/>
      <c r="I310" s="201"/>
      <c r="J310" s="201">
        <f>+L310+O310</f>
        <v>0</v>
      </c>
      <c r="K310" s="201"/>
      <c r="L310" s="201"/>
      <c r="M310" s="201"/>
      <c r="N310" s="201"/>
      <c r="O310" s="201"/>
      <c r="P310" s="201">
        <f>+E310+J310</f>
        <v>0</v>
      </c>
      <c r="Q310" s="691">
        <f t="shared" si="52"/>
        <v>0</v>
      </c>
      <c r="R310" s="351"/>
      <c r="S310" s="353"/>
      <c r="T310" s="355"/>
      <c r="U310" s="69"/>
      <c r="V310" s="69"/>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row>
    <row r="311" spans="1:66" ht="93" hidden="1" customHeight="1">
      <c r="A311" s="133" t="s">
        <v>256</v>
      </c>
      <c r="B311" s="133" t="s">
        <v>1440</v>
      </c>
      <c r="C311" s="133" t="s">
        <v>936</v>
      </c>
      <c r="D311" s="259" t="s">
        <v>1366</v>
      </c>
      <c r="E311" s="201">
        <f t="shared" si="59"/>
        <v>0</v>
      </c>
      <c r="F311" s="201"/>
      <c r="G311" s="201"/>
      <c r="H311" s="201"/>
      <c r="I311" s="201"/>
      <c r="J311" s="201">
        <f t="shared" si="60"/>
        <v>0</v>
      </c>
      <c r="K311" s="201"/>
      <c r="L311" s="201"/>
      <c r="M311" s="201"/>
      <c r="N311" s="201"/>
      <c r="O311" s="201"/>
      <c r="P311" s="201">
        <f t="shared" si="57"/>
        <v>0</v>
      </c>
      <c r="Q311" s="714">
        <f t="shared" si="52"/>
        <v>0</v>
      </c>
      <c r="R311" s="351"/>
      <c r="S311" s="353"/>
      <c r="T311" s="355"/>
      <c r="U311" s="69"/>
      <c r="V311" s="69"/>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row>
    <row r="312" spans="1:66" ht="104.25" hidden="1" customHeight="1">
      <c r="A312" s="133" t="s">
        <v>254</v>
      </c>
      <c r="B312" s="133" t="s">
        <v>1439</v>
      </c>
      <c r="C312" s="133" t="s">
        <v>925</v>
      </c>
      <c r="D312" s="320" t="s">
        <v>729</v>
      </c>
      <c r="E312" s="201">
        <f t="shared" si="59"/>
        <v>0</v>
      </c>
      <c r="F312" s="201"/>
      <c r="G312" s="201"/>
      <c r="H312" s="201"/>
      <c r="I312" s="201"/>
      <c r="J312" s="201">
        <f t="shared" si="60"/>
        <v>0</v>
      </c>
      <c r="K312" s="201"/>
      <c r="L312" s="201"/>
      <c r="M312" s="201"/>
      <c r="N312" s="201"/>
      <c r="O312" s="201"/>
      <c r="P312" s="201">
        <f t="shared" si="57"/>
        <v>0</v>
      </c>
      <c r="Q312" s="691">
        <f t="shared" si="52"/>
        <v>0</v>
      </c>
      <c r="R312" s="351"/>
      <c r="S312" s="353"/>
      <c r="T312" s="355"/>
      <c r="U312" s="69"/>
      <c r="V312" s="69"/>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row>
    <row r="313" spans="1:66" ht="81" hidden="1" customHeight="1">
      <c r="A313" s="133" t="s">
        <v>252</v>
      </c>
      <c r="B313" s="133" t="s">
        <v>1438</v>
      </c>
      <c r="C313" s="133" t="s">
        <v>1182</v>
      </c>
      <c r="D313" s="320" t="s">
        <v>284</v>
      </c>
      <c r="E313" s="201">
        <f t="shared" si="56"/>
        <v>0</v>
      </c>
      <c r="F313" s="201"/>
      <c r="G313" s="201"/>
      <c r="H313" s="201"/>
      <c r="I313" s="201"/>
      <c r="J313" s="315">
        <f t="shared" ref="J313:J320" si="61">+L313+O313</f>
        <v>0</v>
      </c>
      <c r="K313" s="201"/>
      <c r="L313" s="201"/>
      <c r="M313" s="201"/>
      <c r="N313" s="201"/>
      <c r="O313" s="201"/>
      <c r="P313" s="201">
        <f t="shared" si="57"/>
        <v>0</v>
      </c>
      <c r="Q313" s="714">
        <f t="shared" si="52"/>
        <v>0</v>
      </c>
      <c r="R313" s="351"/>
      <c r="S313" s="353"/>
      <c r="T313" s="355"/>
      <c r="U313" s="69"/>
      <c r="V313" s="69"/>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row>
    <row r="314" spans="1:66" ht="28" hidden="1">
      <c r="A314" s="123" t="s">
        <v>259</v>
      </c>
      <c r="B314" s="121" t="s">
        <v>276</v>
      </c>
      <c r="C314" s="121" t="s">
        <v>649</v>
      </c>
      <c r="D314" s="258" t="s">
        <v>277</v>
      </c>
      <c r="E314" s="110">
        <f t="shared" si="56"/>
        <v>0</v>
      </c>
      <c r="F314" s="110"/>
      <c r="G314" s="110"/>
      <c r="H314" s="110"/>
      <c r="I314" s="110"/>
      <c r="J314" s="110">
        <f t="shared" si="61"/>
        <v>0</v>
      </c>
      <c r="K314" s="110"/>
      <c r="L314" s="110"/>
      <c r="M314" s="110"/>
      <c r="N314" s="110"/>
      <c r="O314" s="110">
        <f>2500000-525000-1975000</f>
        <v>0</v>
      </c>
      <c r="P314" s="110">
        <f t="shared" si="57"/>
        <v>0</v>
      </c>
      <c r="Q314" s="691">
        <f t="shared" si="52"/>
        <v>0</v>
      </c>
      <c r="R314" s="4"/>
      <c r="S314" s="69"/>
      <c r="T314" s="69"/>
      <c r="U314" s="69"/>
      <c r="V314" s="69"/>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row>
    <row r="315" spans="1:66" ht="111" hidden="1" customHeight="1">
      <c r="A315" s="126" t="s">
        <v>794</v>
      </c>
      <c r="B315" s="121" t="s">
        <v>795</v>
      </c>
      <c r="C315" s="121" t="s">
        <v>562</v>
      </c>
      <c r="D315" s="240" t="s">
        <v>796</v>
      </c>
      <c r="E315" s="110">
        <f>+F315+I315</f>
        <v>0</v>
      </c>
      <c r="F315" s="110"/>
      <c r="G315" s="110"/>
      <c r="H315" s="110"/>
      <c r="I315" s="110"/>
      <c r="J315" s="110">
        <f t="shared" si="61"/>
        <v>0</v>
      </c>
      <c r="K315" s="110"/>
      <c r="L315" s="110"/>
      <c r="M315" s="110"/>
      <c r="N315" s="110"/>
      <c r="O315" s="110"/>
      <c r="P315" s="110">
        <f>+E315+J315</f>
        <v>0</v>
      </c>
      <c r="Q315" s="714">
        <f t="shared" si="52"/>
        <v>0</v>
      </c>
      <c r="R315" s="4"/>
      <c r="S315" s="69"/>
      <c r="T315" s="69"/>
      <c r="U315" s="69"/>
      <c r="V315" s="69"/>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row>
    <row r="316" spans="1:66" ht="78.75" hidden="1" customHeight="1">
      <c r="A316" s="126" t="s">
        <v>1356</v>
      </c>
      <c r="B316" s="121" t="s">
        <v>1357</v>
      </c>
      <c r="C316" s="121" t="s">
        <v>380</v>
      </c>
      <c r="D316" s="240" t="s">
        <v>749</v>
      </c>
      <c r="E316" s="108">
        <f>+F316+I316</f>
        <v>0</v>
      </c>
      <c r="F316" s="110"/>
      <c r="G316" s="110"/>
      <c r="H316" s="110"/>
      <c r="I316" s="110"/>
      <c r="J316" s="105">
        <f>+L316+O316</f>
        <v>0</v>
      </c>
      <c r="K316" s="110"/>
      <c r="L316" s="110"/>
      <c r="M316" s="110"/>
      <c r="N316" s="110"/>
      <c r="O316" s="110"/>
      <c r="P316" s="108">
        <f>+E316+J316</f>
        <v>0</v>
      </c>
      <c r="Q316" s="691">
        <f t="shared" si="52"/>
        <v>0</v>
      </c>
      <c r="R316" s="4"/>
      <c r="S316" s="69"/>
      <c r="T316" s="69"/>
      <c r="U316" s="69"/>
      <c r="V316" s="69"/>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row>
    <row r="317" spans="1:66" ht="65.25" hidden="1" customHeight="1">
      <c r="A317" s="126" t="s">
        <v>579</v>
      </c>
      <c r="B317" s="121" t="s">
        <v>1544</v>
      </c>
      <c r="C317" s="121" t="s">
        <v>288</v>
      </c>
      <c r="D317" s="240" t="s">
        <v>1456</v>
      </c>
      <c r="E317" s="110">
        <f>+F317+I317</f>
        <v>0</v>
      </c>
      <c r="F317" s="110"/>
      <c r="G317" s="110"/>
      <c r="H317" s="110"/>
      <c r="I317" s="110"/>
      <c r="J317" s="110">
        <f t="shared" si="61"/>
        <v>0</v>
      </c>
      <c r="K317" s="110"/>
      <c r="L317" s="110"/>
      <c r="M317" s="110"/>
      <c r="N317" s="110"/>
      <c r="O317" s="110"/>
      <c r="P317" s="110">
        <f>+E317+J317</f>
        <v>0</v>
      </c>
      <c r="Q317" s="691">
        <f t="shared" si="52"/>
        <v>0</v>
      </c>
      <c r="R317" s="4"/>
      <c r="S317" s="69"/>
      <c r="T317" s="69"/>
      <c r="U317" s="69"/>
      <c r="V317" s="69"/>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row>
    <row r="318" spans="1:66" ht="51.75" customHeight="1">
      <c r="A318" s="126" t="s">
        <v>260</v>
      </c>
      <c r="B318" s="121" t="s">
        <v>1602</v>
      </c>
      <c r="C318" s="121" t="s">
        <v>648</v>
      </c>
      <c r="D318" s="240" t="s">
        <v>1251</v>
      </c>
      <c r="E318" s="110">
        <f t="shared" si="56"/>
        <v>0</v>
      </c>
      <c r="F318" s="110"/>
      <c r="G318" s="110"/>
      <c r="H318" s="110"/>
      <c r="I318" s="110"/>
      <c r="J318" s="110">
        <f t="shared" si="61"/>
        <v>-646003</v>
      </c>
      <c r="K318" s="110">
        <v>-646003</v>
      </c>
      <c r="L318" s="110"/>
      <c r="M318" s="110"/>
      <c r="N318" s="110"/>
      <c r="O318" s="110">
        <v>-646003</v>
      </c>
      <c r="P318" s="110">
        <f t="shared" si="57"/>
        <v>-646003</v>
      </c>
      <c r="Q318" s="714">
        <f t="shared" si="52"/>
        <v>-646003</v>
      </c>
      <c r="R318" s="4"/>
      <c r="S318" s="69"/>
      <c r="T318" s="69"/>
      <c r="U318" s="69"/>
      <c r="V318" s="69"/>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row>
    <row r="319" spans="1:66" ht="84.75" hidden="1" customHeight="1">
      <c r="A319" s="126" t="s">
        <v>652</v>
      </c>
      <c r="B319" s="121" t="s">
        <v>758</v>
      </c>
      <c r="C319" s="121" t="s">
        <v>1363</v>
      </c>
      <c r="D319" s="276" t="s">
        <v>343</v>
      </c>
      <c r="E319" s="110">
        <f>+F319+I319</f>
        <v>0</v>
      </c>
      <c r="F319" s="110"/>
      <c r="G319" s="110"/>
      <c r="H319" s="110"/>
      <c r="I319" s="110"/>
      <c r="J319" s="110">
        <f>+L319+O319</f>
        <v>0</v>
      </c>
      <c r="K319" s="110"/>
      <c r="L319" s="110"/>
      <c r="M319" s="110"/>
      <c r="N319" s="110"/>
      <c r="O319" s="110"/>
      <c r="P319" s="110">
        <f>+E319+J319</f>
        <v>0</v>
      </c>
      <c r="Q319" s="691">
        <f t="shared" si="52"/>
        <v>0</v>
      </c>
      <c r="R319" s="4"/>
      <c r="S319" s="69"/>
      <c r="T319" s="69"/>
      <c r="U319" s="69"/>
      <c r="V319" s="69"/>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row>
    <row r="320" spans="1:66" ht="35.5" hidden="1" customHeight="1">
      <c r="A320" s="126" t="s">
        <v>1356</v>
      </c>
      <c r="B320" s="121" t="s">
        <v>1357</v>
      </c>
      <c r="C320" s="121" t="s">
        <v>380</v>
      </c>
      <c r="D320" s="240" t="s">
        <v>749</v>
      </c>
      <c r="E320" s="108">
        <f t="shared" si="56"/>
        <v>0</v>
      </c>
      <c r="F320" s="110"/>
      <c r="G320" s="110"/>
      <c r="H320" s="110"/>
      <c r="I320" s="110"/>
      <c r="J320" s="105">
        <f t="shared" si="61"/>
        <v>0</v>
      </c>
      <c r="K320" s="110"/>
      <c r="L320" s="110"/>
      <c r="M320" s="110"/>
      <c r="N320" s="110"/>
      <c r="O320" s="110"/>
      <c r="P320" s="108">
        <f t="shared" si="57"/>
        <v>0</v>
      </c>
      <c r="Q320" s="691">
        <f t="shared" si="52"/>
        <v>0</v>
      </c>
      <c r="R320" s="4"/>
      <c r="S320" s="69"/>
      <c r="T320" s="69"/>
      <c r="U320" s="69"/>
      <c r="V320" s="69"/>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row>
    <row r="321" spans="1:66" ht="66.75" hidden="1" customHeight="1">
      <c r="A321" s="292" t="s">
        <v>883</v>
      </c>
      <c r="B321" s="292" t="s">
        <v>76</v>
      </c>
      <c r="C321" s="292"/>
      <c r="D321" s="341" t="s">
        <v>857</v>
      </c>
      <c r="E321" s="192">
        <f>+E322+E323+E325+E324+E326</f>
        <v>0</v>
      </c>
      <c r="F321" s="192">
        <f t="shared" ref="F321:O321" si="62">+F322+F323+F325+F324+F326</f>
        <v>0</v>
      </c>
      <c r="G321" s="192">
        <f t="shared" si="62"/>
        <v>0</v>
      </c>
      <c r="H321" s="192">
        <f t="shared" si="62"/>
        <v>0</v>
      </c>
      <c r="I321" s="192">
        <f t="shared" si="62"/>
        <v>0</v>
      </c>
      <c r="J321" s="192">
        <f t="shared" si="62"/>
        <v>0</v>
      </c>
      <c r="K321" s="192">
        <f>+K322+K323+K325+K324+K326</f>
        <v>0</v>
      </c>
      <c r="L321" s="192">
        <f t="shared" si="62"/>
        <v>0</v>
      </c>
      <c r="M321" s="192">
        <f t="shared" si="62"/>
        <v>0</v>
      </c>
      <c r="N321" s="192">
        <f t="shared" si="62"/>
        <v>0</v>
      </c>
      <c r="O321" s="192">
        <f t="shared" si="62"/>
        <v>0</v>
      </c>
      <c r="P321" s="192">
        <f t="shared" si="57"/>
        <v>0</v>
      </c>
      <c r="Q321" s="691">
        <f t="shared" si="52"/>
        <v>0</v>
      </c>
      <c r="R321" s="4"/>
      <c r="S321" s="69"/>
      <c r="T321" s="69"/>
      <c r="U321" s="69"/>
      <c r="V321" s="69"/>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row>
    <row r="322" spans="1:66" ht="42" hidden="1">
      <c r="A322" s="121" t="s">
        <v>77</v>
      </c>
      <c r="B322" s="121" t="s">
        <v>1310</v>
      </c>
      <c r="C322" s="121" t="s">
        <v>1309</v>
      </c>
      <c r="D322" s="258" t="s">
        <v>1311</v>
      </c>
      <c r="E322" s="137">
        <f>+F322+I322</f>
        <v>0</v>
      </c>
      <c r="F322" s="137"/>
      <c r="G322" s="137"/>
      <c r="H322" s="137"/>
      <c r="I322" s="137"/>
      <c r="J322" s="110">
        <f>+L322+O322</f>
        <v>0</v>
      </c>
      <c r="K322" s="137"/>
      <c r="L322" s="137"/>
      <c r="M322" s="137"/>
      <c r="N322" s="137"/>
      <c r="O322" s="108"/>
      <c r="P322" s="108">
        <f t="shared" si="57"/>
        <v>0</v>
      </c>
      <c r="Q322" s="691">
        <f t="shared" ref="Q322:Q383" si="63">+P322</f>
        <v>0</v>
      </c>
      <c r="R322" s="4"/>
      <c r="S322" s="69"/>
      <c r="T322" s="69"/>
      <c r="U322" s="69"/>
      <c r="V322" s="69"/>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row>
    <row r="323" spans="1:66" ht="28" hidden="1">
      <c r="A323" s="127" t="s">
        <v>78</v>
      </c>
      <c r="B323" s="127" t="s">
        <v>1313</v>
      </c>
      <c r="C323" s="127" t="s">
        <v>1312</v>
      </c>
      <c r="D323" s="241" t="s">
        <v>1152</v>
      </c>
      <c r="E323" s="108">
        <f>+F323+I323</f>
        <v>0</v>
      </c>
      <c r="F323" s="108"/>
      <c r="G323" s="108"/>
      <c r="H323" s="108"/>
      <c r="I323" s="108"/>
      <c r="J323" s="105">
        <f>+L323+O323</f>
        <v>0</v>
      </c>
      <c r="K323" s="108"/>
      <c r="L323" s="108"/>
      <c r="M323" s="108"/>
      <c r="N323" s="108"/>
      <c r="O323" s="108"/>
      <c r="P323" s="108">
        <f t="shared" si="57"/>
        <v>0</v>
      </c>
      <c r="Q323" s="691">
        <f t="shared" si="63"/>
        <v>0</v>
      </c>
      <c r="R323" s="4"/>
      <c r="S323" s="69"/>
      <c r="T323" s="69"/>
      <c r="U323" s="69"/>
      <c r="V323" s="69"/>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row>
    <row r="324" spans="1:66" ht="44.5" hidden="1" customHeight="1">
      <c r="A324" s="127" t="s">
        <v>557</v>
      </c>
      <c r="B324" s="127" t="s">
        <v>558</v>
      </c>
      <c r="C324" s="127" t="s">
        <v>559</v>
      </c>
      <c r="D324" s="241" t="s">
        <v>560</v>
      </c>
      <c r="E324" s="108">
        <f>+F324+I324</f>
        <v>0</v>
      </c>
      <c r="F324" s="108"/>
      <c r="G324" s="108"/>
      <c r="H324" s="108"/>
      <c r="I324" s="108"/>
      <c r="J324" s="105">
        <f>+L324+O324</f>
        <v>0</v>
      </c>
      <c r="K324" s="108"/>
      <c r="L324" s="108"/>
      <c r="M324" s="108"/>
      <c r="N324" s="108"/>
      <c r="O324" s="108"/>
      <c r="P324" s="108">
        <f>+E324+J324</f>
        <v>0</v>
      </c>
      <c r="Q324" s="691">
        <f t="shared" si="63"/>
        <v>0</v>
      </c>
      <c r="R324" s="4"/>
      <c r="S324" s="69"/>
      <c r="T324" s="69"/>
      <c r="U324" s="69"/>
      <c r="V324" s="69"/>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row>
    <row r="325" spans="1:66" ht="45" hidden="1" customHeight="1">
      <c r="A325" s="123" t="s">
        <v>844</v>
      </c>
      <c r="B325" s="123" t="s">
        <v>845</v>
      </c>
      <c r="C325" s="123" t="s">
        <v>556</v>
      </c>
      <c r="D325" s="316" t="s">
        <v>664</v>
      </c>
      <c r="E325" s="201">
        <f>+F325+I325</f>
        <v>0</v>
      </c>
      <c r="F325" s="201"/>
      <c r="G325" s="344"/>
      <c r="H325" s="344"/>
      <c r="I325" s="315"/>
      <c r="J325" s="315">
        <f>+L325+O325</f>
        <v>0</v>
      </c>
      <c r="K325" s="315"/>
      <c r="L325" s="315"/>
      <c r="M325" s="315"/>
      <c r="N325" s="315"/>
      <c r="O325" s="201"/>
      <c r="P325" s="201">
        <f t="shared" si="57"/>
        <v>0</v>
      </c>
      <c r="Q325" s="691">
        <f t="shared" si="63"/>
        <v>0</v>
      </c>
      <c r="R325" s="4"/>
      <c r="S325" s="69"/>
      <c r="T325" s="69"/>
      <c r="U325" s="69"/>
      <c r="V325" s="69"/>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row>
    <row r="326" spans="1:66" ht="39.75" hidden="1" customHeight="1">
      <c r="A326" s="123" t="s">
        <v>561</v>
      </c>
      <c r="B326" s="123" t="s">
        <v>1602</v>
      </c>
      <c r="C326" s="123" t="s">
        <v>648</v>
      </c>
      <c r="D326" s="2" t="s">
        <v>1251</v>
      </c>
      <c r="E326" s="201">
        <f>+F326+I326</f>
        <v>0</v>
      </c>
      <c r="F326" s="201"/>
      <c r="G326" s="344"/>
      <c r="H326" s="344"/>
      <c r="I326" s="315"/>
      <c r="J326" s="315">
        <f>+L326+O326</f>
        <v>0</v>
      </c>
      <c r="K326" s="315">
        <v>0</v>
      </c>
      <c r="L326" s="315"/>
      <c r="M326" s="315"/>
      <c r="N326" s="315"/>
      <c r="O326" s="201"/>
      <c r="P326" s="201">
        <f>+E326+J326</f>
        <v>0</v>
      </c>
      <c r="Q326" s="691">
        <f t="shared" si="63"/>
        <v>0</v>
      </c>
      <c r="R326" s="4"/>
      <c r="S326" s="69"/>
      <c r="T326" s="69"/>
      <c r="U326" s="69"/>
      <c r="V326" s="69"/>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row>
    <row r="327" spans="1:66" ht="94.5" customHeight="1">
      <c r="A327" s="292" t="s">
        <v>1276</v>
      </c>
      <c r="B327" s="292" t="s">
        <v>1638</v>
      </c>
      <c r="C327" s="292"/>
      <c r="D327" s="341" t="s">
        <v>1130</v>
      </c>
      <c r="E327" s="192">
        <f>+E330+E333+E328+E332+E329+E331</f>
        <v>0</v>
      </c>
      <c r="F327" s="192">
        <f t="shared" ref="F327:O327" si="64">+F330+F333+F328+F332+F329+F331</f>
        <v>0</v>
      </c>
      <c r="G327" s="192">
        <f t="shared" si="64"/>
        <v>0</v>
      </c>
      <c r="H327" s="192">
        <f t="shared" si="64"/>
        <v>0</v>
      </c>
      <c r="I327" s="192">
        <f t="shared" si="64"/>
        <v>0</v>
      </c>
      <c r="J327" s="192">
        <f t="shared" si="64"/>
        <v>-2890300</v>
      </c>
      <c r="K327" s="192">
        <f t="shared" si="64"/>
        <v>-2890300</v>
      </c>
      <c r="L327" s="192">
        <f t="shared" si="64"/>
        <v>0</v>
      </c>
      <c r="M327" s="192">
        <f t="shared" si="64"/>
        <v>0</v>
      </c>
      <c r="N327" s="192">
        <f t="shared" si="64"/>
        <v>0</v>
      </c>
      <c r="O327" s="192">
        <f t="shared" si="64"/>
        <v>-2890300</v>
      </c>
      <c r="P327" s="192">
        <f>+E327+J327</f>
        <v>-2890300</v>
      </c>
      <c r="Q327" s="714">
        <f t="shared" si="63"/>
        <v>-2890300</v>
      </c>
      <c r="R327" s="353"/>
      <c r="S327" s="353"/>
      <c r="T327" s="355"/>
      <c r="U327" s="69"/>
      <c r="V327" s="69"/>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row>
    <row r="328" spans="1:66" ht="45" hidden="1" customHeight="1">
      <c r="A328" s="133">
        <v>1317640</v>
      </c>
      <c r="B328" s="133" t="s">
        <v>1544</v>
      </c>
      <c r="C328" s="133" t="s">
        <v>232</v>
      </c>
      <c r="D328" s="320" t="s">
        <v>1456</v>
      </c>
      <c r="E328" s="201">
        <f t="shared" ref="E328:E333" si="65">+F328+I328</f>
        <v>0</v>
      </c>
      <c r="F328" s="201"/>
      <c r="G328" s="192"/>
      <c r="H328" s="192"/>
      <c r="I328" s="201"/>
      <c r="J328" s="201">
        <f t="shared" ref="J328:J333" si="66">+L328+O328</f>
        <v>0</v>
      </c>
      <c r="K328" s="201"/>
      <c r="L328" s="192"/>
      <c r="M328" s="192"/>
      <c r="N328" s="192"/>
      <c r="O328" s="201"/>
      <c r="P328" s="201">
        <f t="shared" si="57"/>
        <v>0</v>
      </c>
      <c r="Q328" s="691">
        <f t="shared" si="63"/>
        <v>0</v>
      </c>
      <c r="R328" s="351"/>
      <c r="S328" s="353"/>
      <c r="T328" s="355"/>
      <c r="U328" s="69"/>
      <c r="V328" s="69"/>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row>
    <row r="329" spans="1:66" ht="45" hidden="1" customHeight="1">
      <c r="A329" s="133" t="s">
        <v>907</v>
      </c>
      <c r="B329" s="133" t="s">
        <v>239</v>
      </c>
      <c r="C329" s="123" t="s">
        <v>438</v>
      </c>
      <c r="D329" s="264" t="s">
        <v>1177</v>
      </c>
      <c r="E329" s="201">
        <f t="shared" si="65"/>
        <v>0</v>
      </c>
      <c r="F329" s="201"/>
      <c r="G329" s="192"/>
      <c r="H329" s="192"/>
      <c r="I329" s="201"/>
      <c r="J329" s="201">
        <f t="shared" si="66"/>
        <v>0</v>
      </c>
      <c r="K329" s="201"/>
      <c r="L329" s="192"/>
      <c r="M329" s="192"/>
      <c r="N329" s="192"/>
      <c r="O329" s="201"/>
      <c r="P329" s="201">
        <f>+E329+J329</f>
        <v>0</v>
      </c>
      <c r="Q329" s="691">
        <f t="shared" si="63"/>
        <v>0</v>
      </c>
      <c r="R329" s="351"/>
      <c r="S329" s="353"/>
      <c r="T329" s="355"/>
      <c r="U329" s="69"/>
      <c r="V329" s="69"/>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row>
    <row r="330" spans="1:66" ht="42" hidden="1">
      <c r="A330" s="121">
        <v>1318313</v>
      </c>
      <c r="B330" s="121" t="s">
        <v>53</v>
      </c>
      <c r="C330" s="121" t="s">
        <v>585</v>
      </c>
      <c r="D330" s="277" t="s">
        <v>1286</v>
      </c>
      <c r="E330" s="111">
        <f t="shared" si="65"/>
        <v>0</v>
      </c>
      <c r="F330" s="111"/>
      <c r="G330" s="111"/>
      <c r="H330" s="111"/>
      <c r="I330" s="111"/>
      <c r="J330" s="111">
        <f t="shared" si="66"/>
        <v>0</v>
      </c>
      <c r="K330" s="111"/>
      <c r="L330" s="111"/>
      <c r="M330" s="111"/>
      <c r="N330" s="111"/>
      <c r="O330" s="111"/>
      <c r="P330" s="111">
        <f t="shared" si="57"/>
        <v>0</v>
      </c>
      <c r="Q330" s="691">
        <f t="shared" si="63"/>
        <v>0</v>
      </c>
      <c r="R330" s="4"/>
      <c r="S330" s="69"/>
      <c r="T330" s="69"/>
      <c r="U330" s="69"/>
      <c r="V330" s="69"/>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row>
    <row r="331" spans="1:66" ht="54" customHeight="1">
      <c r="A331" s="123" t="s">
        <v>580</v>
      </c>
      <c r="B331" s="123" t="s">
        <v>1</v>
      </c>
      <c r="C331" s="123" t="s">
        <v>1020</v>
      </c>
      <c r="D331" s="242" t="s">
        <v>851</v>
      </c>
      <c r="E331" s="201">
        <f t="shared" si="65"/>
        <v>0</v>
      </c>
      <c r="F331" s="201"/>
      <c r="G331" s="344"/>
      <c r="H331" s="344"/>
      <c r="I331" s="315"/>
      <c r="J331" s="315">
        <f t="shared" si="66"/>
        <v>-45100</v>
      </c>
      <c r="K331" s="315">
        <v>-45100</v>
      </c>
      <c r="L331" s="315"/>
      <c r="M331" s="315"/>
      <c r="N331" s="315"/>
      <c r="O331" s="201">
        <v>-45100</v>
      </c>
      <c r="P331" s="201">
        <f>+E331+J331</f>
        <v>-45100</v>
      </c>
      <c r="Q331" s="714">
        <f t="shared" si="63"/>
        <v>-45100</v>
      </c>
      <c r="R331" s="4"/>
      <c r="S331" s="69"/>
      <c r="T331" s="69"/>
      <c r="U331" s="69"/>
      <c r="V331" s="69"/>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row>
    <row r="332" spans="1:66" ht="54" customHeight="1">
      <c r="A332" s="123" t="s">
        <v>124</v>
      </c>
      <c r="B332" s="123" t="s">
        <v>1602</v>
      </c>
      <c r="C332" s="123" t="s">
        <v>1020</v>
      </c>
      <c r="D332" s="2" t="s">
        <v>1251</v>
      </c>
      <c r="E332" s="201">
        <f t="shared" si="65"/>
        <v>0</v>
      </c>
      <c r="F332" s="201"/>
      <c r="G332" s="344"/>
      <c r="H332" s="344"/>
      <c r="I332" s="315"/>
      <c r="J332" s="315">
        <f t="shared" si="66"/>
        <v>-2845200</v>
      </c>
      <c r="K332" s="315">
        <v>-2845200</v>
      </c>
      <c r="L332" s="315"/>
      <c r="M332" s="315"/>
      <c r="N332" s="315"/>
      <c r="O332" s="201">
        <v>-2845200</v>
      </c>
      <c r="P332" s="201">
        <f>+E332+J332</f>
        <v>-2845200</v>
      </c>
      <c r="Q332" s="714">
        <f t="shared" si="63"/>
        <v>-2845200</v>
      </c>
      <c r="R332" s="4"/>
      <c r="S332" s="69"/>
      <c r="T332" s="69"/>
      <c r="U332" s="69"/>
      <c r="V332" s="69"/>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row>
    <row r="333" spans="1:66" ht="28" hidden="1">
      <c r="A333" s="121">
        <v>1318340</v>
      </c>
      <c r="B333" s="121" t="s">
        <v>1282</v>
      </c>
      <c r="C333" s="121" t="s">
        <v>52</v>
      </c>
      <c r="D333" s="277" t="s">
        <v>1543</v>
      </c>
      <c r="E333" s="111">
        <f t="shared" si="65"/>
        <v>0</v>
      </c>
      <c r="F333" s="111"/>
      <c r="G333" s="111"/>
      <c r="H333" s="111"/>
      <c r="I333" s="111"/>
      <c r="J333" s="109">
        <f t="shared" si="66"/>
        <v>0</v>
      </c>
      <c r="K333" s="109"/>
      <c r="L333" s="109"/>
      <c r="M333" s="109"/>
      <c r="N333" s="109"/>
      <c r="O333" s="109">
        <f>99500-99500</f>
        <v>0</v>
      </c>
      <c r="P333" s="109">
        <f t="shared" si="57"/>
        <v>0</v>
      </c>
      <c r="Q333" s="691">
        <f t="shared" si="63"/>
        <v>0</v>
      </c>
      <c r="R333" s="4"/>
      <c r="S333" s="69"/>
      <c r="T333" s="69"/>
      <c r="U333" s="69"/>
      <c r="V333" s="69"/>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row>
    <row r="334" spans="1:66" ht="50.5" customHeight="1">
      <c r="A334" s="292" t="s">
        <v>1277</v>
      </c>
      <c r="B334" s="292" t="s">
        <v>1639</v>
      </c>
      <c r="C334" s="292"/>
      <c r="D334" s="341" t="s">
        <v>198</v>
      </c>
      <c r="E334" s="192">
        <f>SUM(E335:E346)-E337-E338+E347+E350+E351+E348+E349</f>
        <v>0</v>
      </c>
      <c r="F334" s="192">
        <f t="shared" ref="F334:O334" si="67">SUM(F335:F346)-F337-F338+F347+F350+F351+F348+F349</f>
        <v>0</v>
      </c>
      <c r="G334" s="192">
        <f t="shared" si="67"/>
        <v>0</v>
      </c>
      <c r="H334" s="192">
        <f t="shared" si="67"/>
        <v>0</v>
      </c>
      <c r="I334" s="192">
        <f t="shared" si="67"/>
        <v>0</v>
      </c>
      <c r="J334" s="192">
        <f t="shared" si="67"/>
        <v>22075207</v>
      </c>
      <c r="K334" s="192">
        <f t="shared" si="67"/>
        <v>22075207</v>
      </c>
      <c r="L334" s="192">
        <f t="shared" si="67"/>
        <v>0</v>
      </c>
      <c r="M334" s="192">
        <f t="shared" si="67"/>
        <v>0</v>
      </c>
      <c r="N334" s="192">
        <f t="shared" si="67"/>
        <v>0</v>
      </c>
      <c r="O334" s="192">
        <f t="shared" si="67"/>
        <v>22075207</v>
      </c>
      <c r="P334" s="192">
        <f t="shared" si="57"/>
        <v>22075207</v>
      </c>
      <c r="Q334" s="714">
        <f t="shared" si="63"/>
        <v>22075207</v>
      </c>
      <c r="R334" s="725"/>
      <c r="S334" s="725"/>
      <c r="T334" s="726"/>
      <c r="U334" s="727"/>
      <c r="V334" s="727"/>
      <c r="W334" s="363"/>
      <c r="X334" s="363"/>
      <c r="Y334" s="363"/>
      <c r="Z334" s="363"/>
      <c r="AA334" s="363"/>
      <c r="AB334" s="363"/>
      <c r="AC334" s="363"/>
      <c r="AD334" s="363"/>
      <c r="AE334" s="363"/>
      <c r="AF334" s="363"/>
      <c r="AG334" s="363"/>
      <c r="AH334" s="363"/>
      <c r="AI334" s="363"/>
      <c r="AJ334" s="363"/>
      <c r="AK334" s="363"/>
      <c r="AL334" s="363"/>
      <c r="AM334" s="363"/>
      <c r="AN334" s="363"/>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row>
    <row r="335" spans="1:66" ht="28" hidden="1">
      <c r="A335" s="127">
        <v>1513230</v>
      </c>
      <c r="B335" s="127" t="s">
        <v>319</v>
      </c>
      <c r="C335" s="127" t="s">
        <v>378</v>
      </c>
      <c r="D335" s="242" t="s">
        <v>629</v>
      </c>
      <c r="E335" s="108">
        <f t="shared" ref="E335:E345" si="68">+F335+I335</f>
        <v>0</v>
      </c>
      <c r="F335" s="108"/>
      <c r="G335" s="107"/>
      <c r="H335" s="107"/>
      <c r="I335" s="107"/>
      <c r="J335" s="108">
        <f t="shared" ref="J335:J344" si="69">+L335+O335</f>
        <v>0</v>
      </c>
      <c r="K335" s="107"/>
      <c r="L335" s="107"/>
      <c r="M335" s="107"/>
      <c r="N335" s="107"/>
      <c r="O335" s="107"/>
      <c r="P335" s="108">
        <f t="shared" si="57"/>
        <v>0</v>
      </c>
      <c r="Q335" s="691">
        <f t="shared" si="63"/>
        <v>0</v>
      </c>
      <c r="R335" s="4"/>
      <c r="S335" s="69"/>
      <c r="T335" s="69"/>
      <c r="U335" s="69"/>
      <c r="V335" s="69"/>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row>
    <row r="336" spans="1:66" ht="28" hidden="1">
      <c r="A336" s="127">
        <v>1517300</v>
      </c>
      <c r="B336" s="127" t="s">
        <v>276</v>
      </c>
      <c r="C336" s="127" t="s">
        <v>649</v>
      </c>
      <c r="D336" s="254" t="s">
        <v>277</v>
      </c>
      <c r="E336" s="108">
        <f t="shared" si="68"/>
        <v>0</v>
      </c>
      <c r="F336" s="108"/>
      <c r="G336" s="108"/>
      <c r="H336" s="108"/>
      <c r="I336" s="108"/>
      <c r="J336" s="108">
        <f t="shared" si="69"/>
        <v>0</v>
      </c>
      <c r="K336" s="108"/>
      <c r="L336" s="108"/>
      <c r="M336" s="108"/>
      <c r="N336" s="108"/>
      <c r="O336" s="108"/>
      <c r="P336" s="108">
        <f t="shared" si="57"/>
        <v>0</v>
      </c>
      <c r="Q336" s="691">
        <f t="shared" si="63"/>
        <v>0</v>
      </c>
      <c r="R336" s="4"/>
      <c r="S336" s="69"/>
      <c r="T336" s="69"/>
      <c r="U336" s="69"/>
      <c r="V336" s="69"/>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row>
    <row r="337" spans="1:66" ht="14" hidden="1">
      <c r="A337" s="127"/>
      <c r="B337" s="127"/>
      <c r="C337" s="127"/>
      <c r="D337" s="254" t="s">
        <v>34</v>
      </c>
      <c r="E337" s="108">
        <f t="shared" si="68"/>
        <v>0</v>
      </c>
      <c r="F337" s="108"/>
      <c r="G337" s="108"/>
      <c r="H337" s="108"/>
      <c r="I337" s="108"/>
      <c r="J337" s="108"/>
      <c r="K337" s="108"/>
      <c r="L337" s="108"/>
      <c r="M337" s="108"/>
      <c r="N337" s="108"/>
      <c r="O337" s="108"/>
      <c r="P337" s="108"/>
      <c r="Q337" s="691">
        <f t="shared" si="63"/>
        <v>0</v>
      </c>
      <c r="R337" s="4"/>
      <c r="S337" s="69"/>
      <c r="T337" s="69"/>
      <c r="U337" s="69"/>
      <c r="V337" s="69"/>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row>
    <row r="338" spans="1:66" ht="56" hidden="1">
      <c r="A338" s="127"/>
      <c r="B338" s="127"/>
      <c r="C338" s="127"/>
      <c r="D338" s="254" t="s">
        <v>846</v>
      </c>
      <c r="E338" s="108">
        <f t="shared" si="68"/>
        <v>0</v>
      </c>
      <c r="F338" s="108"/>
      <c r="G338" s="108"/>
      <c r="H338" s="108"/>
      <c r="I338" s="108"/>
      <c r="J338" s="108">
        <f t="shared" si="69"/>
        <v>0</v>
      </c>
      <c r="K338" s="108"/>
      <c r="L338" s="108"/>
      <c r="M338" s="108"/>
      <c r="N338" s="108"/>
      <c r="O338" s="108"/>
      <c r="P338" s="108">
        <f t="shared" ref="P338:P354" si="70">+E338+J338</f>
        <v>0</v>
      </c>
      <c r="Q338" s="691">
        <f t="shared" si="63"/>
        <v>0</v>
      </c>
      <c r="R338" s="4"/>
      <c r="S338" s="69"/>
      <c r="T338" s="69"/>
      <c r="U338" s="69"/>
      <c r="V338" s="69"/>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row>
    <row r="339" spans="1:66" ht="57" hidden="1" customHeight="1">
      <c r="A339" s="121">
        <v>1517321</v>
      </c>
      <c r="B339" s="121" t="s">
        <v>1316</v>
      </c>
      <c r="C339" s="127" t="s">
        <v>380</v>
      </c>
      <c r="D339" s="258" t="s">
        <v>816</v>
      </c>
      <c r="E339" s="291">
        <f t="shared" si="68"/>
        <v>0</v>
      </c>
      <c r="F339" s="291"/>
      <c r="G339" s="291"/>
      <c r="H339" s="291"/>
      <c r="I339" s="291"/>
      <c r="J339" s="291">
        <f t="shared" si="69"/>
        <v>0</v>
      </c>
      <c r="K339" s="291"/>
      <c r="L339" s="291"/>
      <c r="M339" s="291"/>
      <c r="N339" s="291"/>
      <c r="O339" s="291"/>
      <c r="P339" s="291">
        <f t="shared" si="70"/>
        <v>0</v>
      </c>
      <c r="Q339" s="691">
        <f t="shared" si="63"/>
        <v>0</v>
      </c>
      <c r="R339" s="363"/>
      <c r="S339" s="727"/>
      <c r="T339" s="727"/>
      <c r="U339" s="727"/>
      <c r="V339" s="727"/>
      <c r="W339" s="363"/>
      <c r="X339" s="363"/>
      <c r="Y339" s="363"/>
      <c r="Z339" s="363"/>
      <c r="AA339" s="363"/>
      <c r="AB339" s="363"/>
      <c r="AC339" s="363"/>
      <c r="AD339" s="363"/>
      <c r="AE339" s="363"/>
      <c r="AF339" s="363"/>
      <c r="AG339" s="363"/>
      <c r="AH339" s="363"/>
      <c r="AI339" s="363"/>
      <c r="AJ339" s="363"/>
      <c r="AK339" s="363"/>
      <c r="AL339" s="363"/>
      <c r="AM339" s="363"/>
      <c r="AN339" s="363"/>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row>
    <row r="340" spans="1:66" ht="51.65" hidden="1" customHeight="1">
      <c r="A340" s="121">
        <v>1517322</v>
      </c>
      <c r="B340" s="121" t="s">
        <v>953</v>
      </c>
      <c r="C340" s="121" t="s">
        <v>1490</v>
      </c>
      <c r="D340" s="258" t="s">
        <v>954</v>
      </c>
      <c r="E340" s="137">
        <f t="shared" si="68"/>
        <v>0</v>
      </c>
      <c r="F340" s="137"/>
      <c r="G340" s="137"/>
      <c r="H340" s="137"/>
      <c r="I340" s="137"/>
      <c r="J340" s="110">
        <f t="shared" si="69"/>
        <v>0</v>
      </c>
      <c r="K340" s="110"/>
      <c r="L340" s="110"/>
      <c r="M340" s="110"/>
      <c r="N340" s="110"/>
      <c r="O340" s="110">
        <f>200000-200000</f>
        <v>0</v>
      </c>
      <c r="P340" s="110">
        <f t="shared" si="70"/>
        <v>0</v>
      </c>
      <c r="Q340" s="691">
        <f t="shared" si="63"/>
        <v>0</v>
      </c>
      <c r="R340" s="4"/>
      <c r="S340" s="69"/>
      <c r="T340" s="69"/>
      <c r="U340" s="69"/>
      <c r="V340" s="69"/>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row>
    <row r="341" spans="1:66" ht="51.65" hidden="1" customHeight="1">
      <c r="A341" s="121" t="s">
        <v>1024</v>
      </c>
      <c r="B341" s="121" t="s">
        <v>382</v>
      </c>
      <c r="C341" s="121" t="s">
        <v>380</v>
      </c>
      <c r="D341" s="317" t="s">
        <v>383</v>
      </c>
      <c r="E341" s="137">
        <f>+F341+I341</f>
        <v>0</v>
      </c>
      <c r="F341" s="137"/>
      <c r="G341" s="137"/>
      <c r="H341" s="137"/>
      <c r="I341" s="137"/>
      <c r="J341" s="110">
        <f>+L341+O341</f>
        <v>0</v>
      </c>
      <c r="K341" s="110"/>
      <c r="L341" s="110"/>
      <c r="M341" s="110"/>
      <c r="N341" s="110"/>
      <c r="O341" s="110">
        <f>9000000-9000000</f>
        <v>0</v>
      </c>
      <c r="P341" s="110">
        <f>+E341+J341</f>
        <v>0</v>
      </c>
      <c r="Q341" s="691">
        <f t="shared" si="63"/>
        <v>0</v>
      </c>
      <c r="R341" s="4"/>
      <c r="S341" s="69"/>
      <c r="T341" s="69"/>
      <c r="U341" s="69"/>
      <c r="V341" s="69"/>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row>
    <row r="342" spans="1:66" ht="51.65" hidden="1" customHeight="1">
      <c r="A342" s="121" t="s">
        <v>553</v>
      </c>
      <c r="B342" s="121" t="s">
        <v>1357</v>
      </c>
      <c r="C342" s="121" t="s">
        <v>380</v>
      </c>
      <c r="D342" s="258" t="s">
        <v>666</v>
      </c>
      <c r="E342" s="137">
        <f>+F342+I342</f>
        <v>0</v>
      </c>
      <c r="F342" s="137"/>
      <c r="G342" s="137"/>
      <c r="H342" s="137"/>
      <c r="I342" s="137"/>
      <c r="J342" s="110">
        <f>+L342+O342</f>
        <v>0</v>
      </c>
      <c r="K342" s="110"/>
      <c r="L342" s="110"/>
      <c r="M342" s="110"/>
      <c r="N342" s="110"/>
      <c r="O342" s="110"/>
      <c r="P342" s="110">
        <f>+E342+J342</f>
        <v>0</v>
      </c>
      <c r="Q342" s="691">
        <f t="shared" si="63"/>
        <v>0</v>
      </c>
      <c r="R342" s="4"/>
      <c r="S342" s="69"/>
      <c r="T342" s="69"/>
      <c r="U342" s="69"/>
      <c r="V342" s="69"/>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row>
    <row r="343" spans="1:66" ht="62.25" customHeight="1">
      <c r="A343" s="123" t="s">
        <v>1597</v>
      </c>
      <c r="B343" s="123" t="s">
        <v>1598</v>
      </c>
      <c r="C343" s="123" t="s">
        <v>380</v>
      </c>
      <c r="D343" s="317" t="s">
        <v>1358</v>
      </c>
      <c r="E343" s="250">
        <f>+F343+I343</f>
        <v>0</v>
      </c>
      <c r="F343" s="250"/>
      <c r="G343" s="250"/>
      <c r="H343" s="250"/>
      <c r="I343" s="250"/>
      <c r="J343" s="138">
        <f>+L343+O343</f>
        <v>22330342</v>
      </c>
      <c r="K343" s="138">
        <f>5000000+17330342</f>
        <v>22330342</v>
      </c>
      <c r="L343" s="138"/>
      <c r="M343" s="138"/>
      <c r="N343" s="138"/>
      <c r="O343" s="138">
        <f>5000000+17330342</f>
        <v>22330342</v>
      </c>
      <c r="P343" s="138">
        <f>+E343+J343</f>
        <v>22330342</v>
      </c>
      <c r="Q343" s="714">
        <f t="shared" si="63"/>
        <v>22330342</v>
      </c>
      <c r="R343" s="351"/>
      <c r="S343" s="353"/>
      <c r="T343" s="355"/>
      <c r="U343" s="69"/>
      <c r="V343" s="69"/>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row>
    <row r="344" spans="1:66" ht="61.5" customHeight="1">
      <c r="A344" s="121">
        <v>1517340</v>
      </c>
      <c r="B344" s="121" t="s">
        <v>598</v>
      </c>
      <c r="C344" s="121" t="s">
        <v>651</v>
      </c>
      <c r="D344" s="258" t="s">
        <v>665</v>
      </c>
      <c r="E344" s="291">
        <f t="shared" si="68"/>
        <v>0</v>
      </c>
      <c r="F344" s="291"/>
      <c r="G344" s="291"/>
      <c r="H344" s="291"/>
      <c r="I344" s="291"/>
      <c r="J344" s="291">
        <f t="shared" si="69"/>
        <v>-255135</v>
      </c>
      <c r="K344" s="291">
        <v>-255135</v>
      </c>
      <c r="L344" s="291"/>
      <c r="M344" s="291"/>
      <c r="N344" s="291"/>
      <c r="O344" s="291">
        <v>-255135</v>
      </c>
      <c r="P344" s="291">
        <f t="shared" si="70"/>
        <v>-255135</v>
      </c>
      <c r="Q344" s="714">
        <f t="shared" si="63"/>
        <v>-255135</v>
      </c>
      <c r="R344" s="4"/>
      <c r="S344" s="69"/>
      <c r="T344" s="69"/>
      <c r="U344" s="69"/>
      <c r="V344" s="69"/>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row>
    <row r="345" spans="1:66" ht="65.25" hidden="1" customHeight="1">
      <c r="A345" s="121" t="s">
        <v>1491</v>
      </c>
      <c r="B345" s="121" t="s">
        <v>1492</v>
      </c>
      <c r="C345" s="121" t="s">
        <v>1493</v>
      </c>
      <c r="D345" s="258" t="s">
        <v>1449</v>
      </c>
      <c r="E345" s="137">
        <f t="shared" si="68"/>
        <v>0</v>
      </c>
      <c r="F345" s="137"/>
      <c r="G345" s="137"/>
      <c r="H345" s="137"/>
      <c r="I345" s="137"/>
      <c r="J345" s="109">
        <f t="shared" ref="J345:J351" si="71">+L345+O345</f>
        <v>0</v>
      </c>
      <c r="K345" s="109"/>
      <c r="L345" s="109"/>
      <c r="M345" s="109"/>
      <c r="N345" s="109"/>
      <c r="O345" s="109"/>
      <c r="P345" s="109">
        <f t="shared" si="70"/>
        <v>0</v>
      </c>
      <c r="Q345" s="691">
        <f t="shared" si="63"/>
        <v>0</v>
      </c>
      <c r="R345" s="4"/>
      <c r="S345" s="69"/>
      <c r="T345" s="69"/>
      <c r="U345" s="69"/>
      <c r="V345" s="69"/>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row>
    <row r="346" spans="1:66" ht="65.25" hidden="1" customHeight="1">
      <c r="A346" s="121" t="s">
        <v>761</v>
      </c>
      <c r="B346" s="121" t="s">
        <v>762</v>
      </c>
      <c r="C346" s="121" t="s">
        <v>1493</v>
      </c>
      <c r="D346" s="258" t="s">
        <v>552</v>
      </c>
      <c r="E346" s="137">
        <f t="shared" ref="E346:E351" si="72">+F346+I346</f>
        <v>0</v>
      </c>
      <c r="F346" s="137"/>
      <c r="G346" s="137"/>
      <c r="H346" s="137"/>
      <c r="I346" s="137"/>
      <c r="J346" s="109">
        <f t="shared" si="71"/>
        <v>0</v>
      </c>
      <c r="K346" s="109"/>
      <c r="L346" s="109"/>
      <c r="M346" s="109"/>
      <c r="N346" s="109"/>
      <c r="O346" s="109"/>
      <c r="P346" s="109">
        <f t="shared" ref="P346:P351" si="73">+E346+J346</f>
        <v>0</v>
      </c>
      <c r="Q346" s="691">
        <f t="shared" si="63"/>
        <v>0</v>
      </c>
      <c r="R346" s="4"/>
      <c r="S346" s="69"/>
      <c r="T346" s="69"/>
      <c r="U346" s="69"/>
      <c r="V346" s="69"/>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row>
    <row r="347" spans="1:66" ht="93.75" hidden="1" customHeight="1">
      <c r="A347" s="121" t="s">
        <v>1578</v>
      </c>
      <c r="B347" s="121" t="s">
        <v>1579</v>
      </c>
      <c r="C347" s="121" t="s">
        <v>1493</v>
      </c>
      <c r="D347" s="329" t="s">
        <v>1620</v>
      </c>
      <c r="E347" s="109">
        <f t="shared" si="72"/>
        <v>0</v>
      </c>
      <c r="F347" s="109"/>
      <c r="G347" s="109"/>
      <c r="H347" s="109"/>
      <c r="I347" s="109">
        <f>1756000-1756000</f>
        <v>0</v>
      </c>
      <c r="J347" s="109">
        <f t="shared" si="71"/>
        <v>0</v>
      </c>
      <c r="K347" s="109"/>
      <c r="L347" s="109"/>
      <c r="M347" s="109"/>
      <c r="N347" s="109"/>
      <c r="O347" s="109"/>
      <c r="P347" s="109">
        <f t="shared" si="73"/>
        <v>0</v>
      </c>
      <c r="Q347" s="691">
        <f t="shared" si="63"/>
        <v>0</v>
      </c>
      <c r="R347" s="4"/>
      <c r="S347" s="69"/>
      <c r="T347" s="69"/>
      <c r="U347" s="69"/>
      <c r="V347" s="69"/>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row>
    <row r="348" spans="1:66" ht="75" hidden="1" customHeight="1">
      <c r="A348" s="121" t="s">
        <v>1269</v>
      </c>
      <c r="B348" s="121" t="s">
        <v>225</v>
      </c>
      <c r="C348" s="121" t="s">
        <v>1493</v>
      </c>
      <c r="D348" s="329" t="s">
        <v>1270</v>
      </c>
      <c r="E348" s="109">
        <f t="shared" si="72"/>
        <v>0</v>
      </c>
      <c r="F348" s="109"/>
      <c r="G348" s="109"/>
      <c r="H348" s="109"/>
      <c r="I348" s="109">
        <f>1756000-1756000</f>
        <v>0</v>
      </c>
      <c r="J348" s="109">
        <f t="shared" si="71"/>
        <v>0</v>
      </c>
      <c r="K348" s="109"/>
      <c r="L348" s="109"/>
      <c r="M348" s="109"/>
      <c r="N348" s="109"/>
      <c r="O348" s="109"/>
      <c r="P348" s="109">
        <f t="shared" si="73"/>
        <v>0</v>
      </c>
      <c r="Q348" s="714">
        <f t="shared" si="63"/>
        <v>0</v>
      </c>
      <c r="R348" s="363"/>
      <c r="S348" s="727"/>
      <c r="T348" s="727"/>
      <c r="U348" s="727"/>
      <c r="V348" s="727"/>
      <c r="W348" s="363"/>
      <c r="X348" s="363"/>
      <c r="Y348" s="363"/>
      <c r="Z348" s="363"/>
      <c r="AA348" s="363"/>
      <c r="AB348" s="363"/>
      <c r="AC348" s="363"/>
      <c r="AD348" s="363"/>
      <c r="AE348" s="363"/>
      <c r="AF348" s="363"/>
      <c r="AG348" s="363"/>
      <c r="AH348" s="363"/>
      <c r="AI348" s="363"/>
      <c r="AJ348" s="363"/>
      <c r="AK348" s="363"/>
      <c r="AL348" s="363"/>
      <c r="AM348" s="363"/>
      <c r="AN348" s="363"/>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row>
    <row r="349" spans="1:66" ht="75" hidden="1" customHeight="1">
      <c r="A349" s="121" t="s">
        <v>1212</v>
      </c>
      <c r="B349" s="121" t="s">
        <v>239</v>
      </c>
      <c r="C349" s="123" t="s">
        <v>438</v>
      </c>
      <c r="D349" s="264" t="s">
        <v>1177</v>
      </c>
      <c r="E349" s="109">
        <f t="shared" si="72"/>
        <v>0</v>
      </c>
      <c r="F349" s="109"/>
      <c r="G349" s="109"/>
      <c r="H349" s="109"/>
      <c r="I349" s="109">
        <f>1756000-1756000</f>
        <v>0</v>
      </c>
      <c r="J349" s="109">
        <f>+L349+O349</f>
        <v>0</v>
      </c>
      <c r="K349" s="109"/>
      <c r="L349" s="109"/>
      <c r="M349" s="109"/>
      <c r="N349" s="109"/>
      <c r="O349" s="109"/>
      <c r="P349" s="109">
        <f t="shared" si="73"/>
        <v>0</v>
      </c>
      <c r="Q349" s="714">
        <f t="shared" si="63"/>
        <v>0</v>
      </c>
      <c r="R349" s="363"/>
      <c r="S349" s="727"/>
      <c r="T349" s="727"/>
      <c r="U349" s="727"/>
      <c r="V349" s="727"/>
      <c r="W349" s="363"/>
      <c r="X349" s="363"/>
      <c r="Y349" s="363"/>
      <c r="Z349" s="363"/>
      <c r="AA349" s="363"/>
      <c r="AB349" s="363"/>
      <c r="AC349" s="363"/>
      <c r="AD349" s="363"/>
      <c r="AE349" s="363"/>
      <c r="AF349" s="363"/>
      <c r="AG349" s="363"/>
      <c r="AH349" s="363"/>
      <c r="AI349" s="363"/>
      <c r="AJ349" s="363"/>
      <c r="AK349" s="363"/>
      <c r="AL349" s="363"/>
      <c r="AM349" s="363"/>
      <c r="AN349" s="363"/>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row>
    <row r="350" spans="1:66" ht="93.75" hidden="1" customHeight="1">
      <c r="A350" s="121" t="s">
        <v>1099</v>
      </c>
      <c r="B350" s="121" t="s">
        <v>1100</v>
      </c>
      <c r="C350" s="121" t="s">
        <v>562</v>
      </c>
      <c r="D350" s="330" t="s">
        <v>95</v>
      </c>
      <c r="E350" s="109">
        <f t="shared" si="72"/>
        <v>0</v>
      </c>
      <c r="F350" s="109"/>
      <c r="G350" s="109"/>
      <c r="H350" s="109"/>
      <c r="I350" s="109">
        <f>75870800-75870800</f>
        <v>0</v>
      </c>
      <c r="J350" s="109">
        <f t="shared" si="71"/>
        <v>0</v>
      </c>
      <c r="K350" s="109"/>
      <c r="L350" s="109"/>
      <c r="M350" s="109"/>
      <c r="N350" s="109"/>
      <c r="O350" s="109">
        <f>9009468-9009468</f>
        <v>0</v>
      </c>
      <c r="P350" s="109">
        <f t="shared" si="73"/>
        <v>0</v>
      </c>
      <c r="Q350" s="691">
        <f t="shared" si="63"/>
        <v>0</v>
      </c>
      <c r="R350" s="4"/>
      <c r="S350" s="69"/>
      <c r="T350" s="69"/>
      <c r="U350" s="69"/>
      <c r="V350" s="69"/>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row>
    <row r="351" spans="1:66" ht="151.5" hidden="1" customHeight="1">
      <c r="A351" s="121" t="s">
        <v>752</v>
      </c>
      <c r="B351" s="121" t="s">
        <v>753</v>
      </c>
      <c r="C351" s="121" t="s">
        <v>562</v>
      </c>
      <c r="D351" s="330" t="s">
        <v>565</v>
      </c>
      <c r="E351" s="109">
        <f t="shared" si="72"/>
        <v>0</v>
      </c>
      <c r="F351" s="109"/>
      <c r="G351" s="109"/>
      <c r="H351" s="109"/>
      <c r="I351" s="109"/>
      <c r="J351" s="109">
        <f t="shared" si="71"/>
        <v>0</v>
      </c>
      <c r="K351" s="109"/>
      <c r="L351" s="109"/>
      <c r="M351" s="109"/>
      <c r="N351" s="109"/>
      <c r="O351" s="109"/>
      <c r="P351" s="109">
        <f t="shared" si="73"/>
        <v>0</v>
      </c>
      <c r="Q351" s="691">
        <f t="shared" si="63"/>
        <v>0</v>
      </c>
      <c r="R351" s="4"/>
      <c r="S351" s="69"/>
      <c r="T351" s="69"/>
      <c r="U351" s="69"/>
      <c r="V351" s="69"/>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row>
    <row r="352" spans="1:66" ht="51.65" customHeight="1">
      <c r="A352" s="292" t="s">
        <v>79</v>
      </c>
      <c r="B352" s="292" t="s">
        <v>1045</v>
      </c>
      <c r="C352" s="292"/>
      <c r="D352" s="318" t="s">
        <v>134</v>
      </c>
      <c r="E352" s="192">
        <f t="shared" ref="E352:O352" si="74">SUM(E353:E371)-E362-E365</f>
        <v>-300500</v>
      </c>
      <c r="F352" s="192">
        <f t="shared" si="74"/>
        <v>-60500</v>
      </c>
      <c r="G352" s="192">
        <f t="shared" si="74"/>
        <v>0</v>
      </c>
      <c r="H352" s="192">
        <f t="shared" si="74"/>
        <v>-2500</v>
      </c>
      <c r="I352" s="192">
        <f t="shared" si="74"/>
        <v>-240000</v>
      </c>
      <c r="J352" s="192">
        <f t="shared" si="74"/>
        <v>-3135878</v>
      </c>
      <c r="K352" s="192">
        <f>SUM(K353:K371)-K362-K365</f>
        <v>-3135878</v>
      </c>
      <c r="L352" s="192">
        <f t="shared" si="74"/>
        <v>0</v>
      </c>
      <c r="M352" s="192">
        <f t="shared" si="74"/>
        <v>0</v>
      </c>
      <c r="N352" s="192">
        <f t="shared" si="74"/>
        <v>0</v>
      </c>
      <c r="O352" s="192">
        <f t="shared" si="74"/>
        <v>-3135878</v>
      </c>
      <c r="P352" s="192">
        <f t="shared" si="70"/>
        <v>-3436378</v>
      </c>
      <c r="Q352" s="714">
        <f t="shared" si="63"/>
        <v>-3436378</v>
      </c>
      <c r="R352" s="353"/>
      <c r="S352" s="353"/>
      <c r="T352" s="355"/>
      <c r="U352" s="69"/>
      <c r="V352" s="69"/>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row>
    <row r="353" spans="1:66" ht="56" hidden="1">
      <c r="A353" s="127">
        <v>1611120</v>
      </c>
      <c r="B353" s="127" t="s">
        <v>643</v>
      </c>
      <c r="C353" s="127" t="s">
        <v>238</v>
      </c>
      <c r="D353" s="254" t="s">
        <v>1532</v>
      </c>
      <c r="E353" s="108">
        <f t="shared" ref="E353:E362" si="75">+F353+I353</f>
        <v>0</v>
      </c>
      <c r="F353" s="108"/>
      <c r="G353" s="107"/>
      <c r="H353" s="107"/>
      <c r="I353" s="107"/>
      <c r="J353" s="105">
        <f t="shared" ref="J353:J364" si="76">+L353+O353</f>
        <v>0</v>
      </c>
      <c r="K353" s="108"/>
      <c r="L353" s="108"/>
      <c r="M353" s="108"/>
      <c r="N353" s="108"/>
      <c r="O353" s="108"/>
      <c r="P353" s="105">
        <f t="shared" si="70"/>
        <v>0</v>
      </c>
      <c r="Q353" s="691">
        <f t="shared" si="63"/>
        <v>0</v>
      </c>
      <c r="R353" s="4"/>
      <c r="S353" s="69"/>
      <c r="T353" s="69"/>
      <c r="U353" s="69"/>
      <c r="V353" s="69"/>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row>
    <row r="354" spans="1:66" ht="28" hidden="1">
      <c r="A354" s="127">
        <v>1614010</v>
      </c>
      <c r="B354" s="127" t="s">
        <v>1533</v>
      </c>
      <c r="C354" s="127" t="s">
        <v>1285</v>
      </c>
      <c r="D354" s="254" t="s">
        <v>1534</v>
      </c>
      <c r="E354" s="105">
        <f t="shared" si="75"/>
        <v>0</v>
      </c>
      <c r="F354" s="105"/>
      <c r="G354" s="105"/>
      <c r="H354" s="105"/>
      <c r="I354" s="105"/>
      <c r="J354" s="105">
        <f t="shared" si="76"/>
        <v>0</v>
      </c>
      <c r="K354" s="105"/>
      <c r="L354" s="105"/>
      <c r="M354" s="105"/>
      <c r="N354" s="105"/>
      <c r="O354" s="105"/>
      <c r="P354" s="105">
        <f t="shared" si="70"/>
        <v>0</v>
      </c>
      <c r="Q354" s="691">
        <f t="shared" si="63"/>
        <v>0</v>
      </c>
      <c r="R354" s="4"/>
      <c r="S354" s="69"/>
      <c r="T354" s="69"/>
      <c r="U354" s="69"/>
      <c r="V354" s="69"/>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row>
    <row r="355" spans="1:66" ht="42" hidden="1">
      <c r="A355" s="127">
        <v>1614020</v>
      </c>
      <c r="B355" s="127" t="s">
        <v>432</v>
      </c>
      <c r="C355" s="127" t="s">
        <v>55</v>
      </c>
      <c r="D355" s="254" t="s">
        <v>1030</v>
      </c>
      <c r="E355" s="105">
        <f t="shared" si="75"/>
        <v>0</v>
      </c>
      <c r="F355" s="105"/>
      <c r="G355" s="105"/>
      <c r="H355" s="105"/>
      <c r="I355" s="105"/>
      <c r="J355" s="105">
        <f t="shared" si="76"/>
        <v>0</v>
      </c>
      <c r="K355" s="105"/>
      <c r="L355" s="105"/>
      <c r="M355" s="105"/>
      <c r="N355" s="105"/>
      <c r="O355" s="105"/>
      <c r="P355" s="105">
        <f t="shared" ref="P355:P360" si="77">+E355+J355</f>
        <v>0</v>
      </c>
      <c r="Q355" s="691">
        <f t="shared" si="63"/>
        <v>0</v>
      </c>
      <c r="R355" s="4"/>
      <c r="S355" s="69"/>
      <c r="T355" s="69"/>
      <c r="U355" s="69"/>
      <c r="V355" s="69"/>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row>
    <row r="356" spans="1:66" ht="28" hidden="1">
      <c r="A356" s="127">
        <v>1614030</v>
      </c>
      <c r="B356" s="127" t="s">
        <v>433</v>
      </c>
      <c r="C356" s="127" t="s">
        <v>1105</v>
      </c>
      <c r="D356" s="254" t="s">
        <v>275</v>
      </c>
      <c r="E356" s="105">
        <f t="shared" si="75"/>
        <v>0</v>
      </c>
      <c r="F356" s="105"/>
      <c r="G356" s="105"/>
      <c r="H356" s="105"/>
      <c r="I356" s="105"/>
      <c r="J356" s="105">
        <f t="shared" si="76"/>
        <v>0</v>
      </c>
      <c r="K356" s="105"/>
      <c r="L356" s="105"/>
      <c r="M356" s="105"/>
      <c r="N356" s="105"/>
      <c r="O356" s="105"/>
      <c r="P356" s="105">
        <f t="shared" si="77"/>
        <v>0</v>
      </c>
      <c r="Q356" s="691">
        <f t="shared" si="63"/>
        <v>0</v>
      </c>
      <c r="R356" s="4"/>
      <c r="S356" s="69"/>
      <c r="T356" s="69"/>
      <c r="U356" s="69"/>
      <c r="V356" s="69"/>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row>
    <row r="357" spans="1:66" ht="28" hidden="1">
      <c r="A357" s="127">
        <v>1614040</v>
      </c>
      <c r="B357" s="127" t="s">
        <v>434</v>
      </c>
      <c r="C357" s="127" t="s">
        <v>56</v>
      </c>
      <c r="D357" s="254" t="s">
        <v>637</v>
      </c>
      <c r="E357" s="105">
        <f t="shared" si="75"/>
        <v>0</v>
      </c>
      <c r="F357" s="105"/>
      <c r="G357" s="105"/>
      <c r="H357" s="105"/>
      <c r="I357" s="105"/>
      <c r="J357" s="105">
        <f t="shared" si="76"/>
        <v>0</v>
      </c>
      <c r="K357" s="105"/>
      <c r="L357" s="105"/>
      <c r="M357" s="105"/>
      <c r="N357" s="105"/>
      <c r="O357" s="105"/>
      <c r="P357" s="105">
        <f t="shared" si="77"/>
        <v>0</v>
      </c>
      <c r="Q357" s="691">
        <f t="shared" si="63"/>
        <v>0</v>
      </c>
      <c r="R357" s="4"/>
      <c r="S357" s="69"/>
      <c r="T357" s="69"/>
      <c r="U357" s="69"/>
      <c r="V357" s="69"/>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row>
    <row r="358" spans="1:66" ht="51" customHeight="1">
      <c r="A358" s="133">
        <v>1614050</v>
      </c>
      <c r="B358" s="133" t="s">
        <v>638</v>
      </c>
      <c r="C358" s="133" t="s">
        <v>233</v>
      </c>
      <c r="D358" s="259" t="s">
        <v>1307</v>
      </c>
      <c r="E358" s="201">
        <f t="shared" si="75"/>
        <v>-42500</v>
      </c>
      <c r="F358" s="201">
        <v>-2500</v>
      </c>
      <c r="G358" s="201"/>
      <c r="H358" s="201">
        <v>-2500</v>
      </c>
      <c r="I358" s="201">
        <v>-40000</v>
      </c>
      <c r="J358" s="201">
        <f t="shared" si="76"/>
        <v>0</v>
      </c>
      <c r="K358" s="201"/>
      <c r="L358" s="201"/>
      <c r="M358" s="201"/>
      <c r="N358" s="201"/>
      <c r="O358" s="201"/>
      <c r="P358" s="201">
        <f t="shared" si="77"/>
        <v>-42500</v>
      </c>
      <c r="Q358" s="714">
        <f t="shared" si="63"/>
        <v>-42500</v>
      </c>
      <c r="R358" s="354"/>
      <c r="S358" s="353"/>
      <c r="T358" s="355"/>
      <c r="U358" s="69"/>
      <c r="V358" s="69"/>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row>
    <row r="359" spans="1:66" ht="28" hidden="1">
      <c r="A359" s="127">
        <v>1614070</v>
      </c>
      <c r="B359" s="127" t="s">
        <v>436</v>
      </c>
      <c r="C359" s="127" t="s">
        <v>1092</v>
      </c>
      <c r="D359" s="254" t="s">
        <v>1284</v>
      </c>
      <c r="E359" s="108">
        <f t="shared" si="75"/>
        <v>0</v>
      </c>
      <c r="F359" s="108"/>
      <c r="G359" s="108"/>
      <c r="H359" s="108"/>
      <c r="I359" s="108"/>
      <c r="J359" s="108">
        <f t="shared" si="76"/>
        <v>0</v>
      </c>
      <c r="K359" s="108"/>
      <c r="L359" s="108"/>
      <c r="M359" s="108"/>
      <c r="N359" s="108"/>
      <c r="O359" s="108"/>
      <c r="P359" s="108">
        <f t="shared" si="77"/>
        <v>0</v>
      </c>
      <c r="Q359" s="691">
        <f t="shared" si="63"/>
        <v>0</v>
      </c>
      <c r="R359" s="4"/>
      <c r="S359" s="69"/>
      <c r="T359" s="69"/>
      <c r="U359" s="69"/>
      <c r="V359" s="69"/>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row>
    <row r="360" spans="1:66" ht="40.9" customHeight="1">
      <c r="A360" s="133" t="s">
        <v>219</v>
      </c>
      <c r="B360" s="133" t="s">
        <v>1409</v>
      </c>
      <c r="C360" s="133" t="s">
        <v>981</v>
      </c>
      <c r="D360" s="259" t="s">
        <v>126</v>
      </c>
      <c r="E360" s="201">
        <f t="shared" si="75"/>
        <v>-28000</v>
      </c>
      <c r="F360" s="201">
        <v>-28000</v>
      </c>
      <c r="G360" s="201"/>
      <c r="H360" s="201"/>
      <c r="I360" s="201"/>
      <c r="J360" s="201">
        <f t="shared" si="76"/>
        <v>0</v>
      </c>
      <c r="K360" s="201"/>
      <c r="L360" s="201"/>
      <c r="M360" s="201"/>
      <c r="N360" s="201"/>
      <c r="O360" s="201"/>
      <c r="P360" s="201">
        <f t="shared" si="77"/>
        <v>-28000</v>
      </c>
      <c r="Q360" s="714">
        <f t="shared" si="63"/>
        <v>-28000</v>
      </c>
      <c r="R360" s="4"/>
      <c r="S360" s="69"/>
      <c r="T360" s="69"/>
      <c r="U360" s="69"/>
      <c r="V360" s="69"/>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row>
    <row r="361" spans="1:66" ht="14" hidden="1">
      <c r="A361" s="127"/>
      <c r="B361" s="127"/>
      <c r="C361" s="127"/>
      <c r="D361" s="254" t="s">
        <v>34</v>
      </c>
      <c r="E361" s="108">
        <f t="shared" si="75"/>
        <v>0</v>
      </c>
      <c r="F361" s="108"/>
      <c r="G361" s="108"/>
      <c r="H361" s="108"/>
      <c r="I361" s="108"/>
      <c r="J361" s="108">
        <f t="shared" si="76"/>
        <v>0</v>
      </c>
      <c r="K361" s="108"/>
      <c r="L361" s="108"/>
      <c r="M361" s="108"/>
      <c r="N361" s="108"/>
      <c r="O361" s="108"/>
      <c r="P361" s="108">
        <f t="shared" ref="P361:P366" si="78">+E361+J361</f>
        <v>0</v>
      </c>
      <c r="Q361" s="691">
        <f t="shared" si="63"/>
        <v>0</v>
      </c>
      <c r="R361" s="4"/>
      <c r="S361" s="69"/>
      <c r="T361" s="69"/>
      <c r="U361" s="69"/>
      <c r="V361" s="69"/>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row>
    <row r="362" spans="1:66" ht="42" hidden="1">
      <c r="A362" s="127"/>
      <c r="B362" s="127"/>
      <c r="C362" s="127"/>
      <c r="D362" s="254" t="s">
        <v>839</v>
      </c>
      <c r="E362" s="108">
        <f t="shared" si="75"/>
        <v>0</v>
      </c>
      <c r="F362" s="108"/>
      <c r="G362" s="108"/>
      <c r="H362" s="108"/>
      <c r="I362" s="108"/>
      <c r="J362" s="108">
        <f t="shared" si="76"/>
        <v>0</v>
      </c>
      <c r="K362" s="108"/>
      <c r="L362" s="108"/>
      <c r="M362" s="108"/>
      <c r="N362" s="108"/>
      <c r="O362" s="108"/>
      <c r="P362" s="108">
        <f t="shared" si="78"/>
        <v>0</v>
      </c>
      <c r="Q362" s="691">
        <f t="shared" si="63"/>
        <v>0</v>
      </c>
      <c r="R362" s="4"/>
      <c r="S362" s="69"/>
      <c r="T362" s="69"/>
      <c r="U362" s="69"/>
      <c r="V362" s="69"/>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row>
    <row r="363" spans="1:66" ht="28" hidden="1">
      <c r="A363" s="127">
        <v>1617300</v>
      </c>
      <c r="B363" s="121" t="s">
        <v>276</v>
      </c>
      <c r="C363" s="121" t="s">
        <v>649</v>
      </c>
      <c r="D363" s="264" t="s">
        <v>277</v>
      </c>
      <c r="E363" s="110">
        <f>+F363+I363</f>
        <v>0</v>
      </c>
      <c r="F363" s="110"/>
      <c r="G363" s="110"/>
      <c r="H363" s="110"/>
      <c r="I363" s="110"/>
      <c r="J363" s="108">
        <f t="shared" si="76"/>
        <v>0</v>
      </c>
      <c r="K363" s="110"/>
      <c r="L363" s="110"/>
      <c r="M363" s="110"/>
      <c r="N363" s="110"/>
      <c r="O363" s="110">
        <f>1585400-1585400</f>
        <v>0</v>
      </c>
      <c r="P363" s="108">
        <f t="shared" si="78"/>
        <v>0</v>
      </c>
      <c r="Q363" s="691">
        <f t="shared" si="63"/>
        <v>0</v>
      </c>
      <c r="R363" s="4"/>
      <c r="S363" s="69"/>
      <c r="T363" s="69"/>
      <c r="U363" s="69"/>
      <c r="V363" s="69"/>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row>
    <row r="364" spans="1:66" ht="54" customHeight="1">
      <c r="A364" s="133">
        <v>1617340</v>
      </c>
      <c r="B364" s="133" t="s">
        <v>598</v>
      </c>
      <c r="C364" s="133" t="s">
        <v>1353</v>
      </c>
      <c r="D364" s="322" t="s">
        <v>665</v>
      </c>
      <c r="E364" s="201">
        <f>+F364+I364</f>
        <v>-200000</v>
      </c>
      <c r="F364" s="201"/>
      <c r="G364" s="201"/>
      <c r="H364" s="201"/>
      <c r="I364" s="201">
        <v>-200000</v>
      </c>
      <c r="J364" s="201">
        <f t="shared" si="76"/>
        <v>-2943878</v>
      </c>
      <c r="K364" s="201">
        <v>-2943878</v>
      </c>
      <c r="L364" s="201"/>
      <c r="M364" s="201"/>
      <c r="N364" s="201"/>
      <c r="O364" s="201">
        <v>-2943878</v>
      </c>
      <c r="P364" s="201">
        <f t="shared" si="78"/>
        <v>-3143878</v>
      </c>
      <c r="Q364" s="714">
        <f t="shared" si="63"/>
        <v>-3143878</v>
      </c>
      <c r="R364" s="351"/>
      <c r="S364" s="353"/>
      <c r="T364" s="355"/>
      <c r="U364" s="69"/>
      <c r="V364" s="69"/>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row>
    <row r="365" spans="1:66" ht="42" hidden="1">
      <c r="A365" s="127"/>
      <c r="B365" s="127"/>
      <c r="C365" s="127"/>
      <c r="D365" s="275" t="s">
        <v>1484</v>
      </c>
      <c r="E365" s="108">
        <f>+F365+I365</f>
        <v>0</v>
      </c>
      <c r="F365" s="108"/>
      <c r="G365" s="108"/>
      <c r="H365" s="108"/>
      <c r="I365" s="108"/>
      <c r="J365" s="108"/>
      <c r="K365" s="108"/>
      <c r="L365" s="108"/>
      <c r="M365" s="108"/>
      <c r="N365" s="108"/>
      <c r="O365" s="108"/>
      <c r="P365" s="108">
        <f t="shared" si="78"/>
        <v>0</v>
      </c>
      <c r="Q365" s="691">
        <f t="shared" si="63"/>
        <v>0</v>
      </c>
      <c r="R365" s="4"/>
      <c r="S365" s="69"/>
      <c r="T365" s="69"/>
      <c r="U365" s="69"/>
      <c r="V365" s="69"/>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row>
    <row r="366" spans="1:66" ht="55.9" hidden="1" customHeight="1">
      <c r="A366" s="133" t="s">
        <v>439</v>
      </c>
      <c r="B366" s="133" t="s">
        <v>1318</v>
      </c>
      <c r="C366" s="133" t="s">
        <v>46</v>
      </c>
      <c r="D366" s="322" t="s">
        <v>242</v>
      </c>
      <c r="E366" s="291">
        <f>+F366+I366</f>
        <v>0</v>
      </c>
      <c r="F366" s="291"/>
      <c r="G366" s="291"/>
      <c r="H366" s="291"/>
      <c r="I366" s="291"/>
      <c r="J366" s="291">
        <f t="shared" ref="J366:J371" si="79">+L366+O366</f>
        <v>0</v>
      </c>
      <c r="K366" s="291"/>
      <c r="L366" s="291"/>
      <c r="M366" s="291"/>
      <c r="N366" s="291"/>
      <c r="O366" s="291"/>
      <c r="P366" s="291">
        <f t="shared" si="78"/>
        <v>0</v>
      </c>
      <c r="Q366" s="691">
        <f t="shared" si="63"/>
        <v>0</v>
      </c>
      <c r="R366" s="4"/>
      <c r="S366" s="69"/>
      <c r="T366" s="69"/>
      <c r="U366" s="69"/>
      <c r="V366" s="69"/>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row>
    <row r="367" spans="1:66" ht="45" customHeight="1">
      <c r="A367" s="123" t="s">
        <v>939</v>
      </c>
      <c r="B367" s="123" t="s">
        <v>239</v>
      </c>
      <c r="C367" s="123" t="s">
        <v>438</v>
      </c>
      <c r="D367" s="264" t="s">
        <v>1177</v>
      </c>
      <c r="E367" s="109">
        <f>+F367+I367</f>
        <v>-30000</v>
      </c>
      <c r="F367" s="109">
        <v>-30000</v>
      </c>
      <c r="G367" s="109"/>
      <c r="H367" s="109"/>
      <c r="I367" s="109"/>
      <c r="J367" s="109">
        <f t="shared" si="79"/>
        <v>0</v>
      </c>
      <c r="K367" s="109"/>
      <c r="L367" s="109"/>
      <c r="M367" s="109"/>
      <c r="N367" s="109"/>
      <c r="O367" s="109"/>
      <c r="P367" s="109">
        <f t="shared" ref="P367:P381" si="80">+E367+J367</f>
        <v>-30000</v>
      </c>
      <c r="Q367" s="714">
        <f t="shared" si="63"/>
        <v>-30000</v>
      </c>
      <c r="R367" s="4"/>
      <c r="S367" s="69"/>
      <c r="T367" s="69"/>
      <c r="U367" s="69"/>
      <c r="V367" s="69"/>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row>
    <row r="368" spans="1:66" ht="45" hidden="1" customHeight="1">
      <c r="A368" s="133">
        <v>1618311</v>
      </c>
      <c r="B368" s="133" t="s">
        <v>1314</v>
      </c>
      <c r="C368" s="133" t="s">
        <v>650</v>
      </c>
      <c r="D368" s="254" t="s">
        <v>1315</v>
      </c>
      <c r="E368" s="108"/>
      <c r="F368" s="108"/>
      <c r="G368" s="108"/>
      <c r="H368" s="108"/>
      <c r="I368" s="108"/>
      <c r="J368" s="108">
        <f t="shared" si="79"/>
        <v>0</v>
      </c>
      <c r="K368" s="108">
        <f>700000-700000</f>
        <v>0</v>
      </c>
      <c r="L368" s="108">
        <f>700000-700000</f>
        <v>0</v>
      </c>
      <c r="M368" s="108"/>
      <c r="N368" s="108"/>
      <c r="O368" s="108"/>
      <c r="P368" s="108">
        <f t="shared" si="80"/>
        <v>0</v>
      </c>
      <c r="Q368" s="691">
        <f t="shared" si="63"/>
        <v>0</v>
      </c>
      <c r="R368" s="4"/>
      <c r="S368" s="69"/>
      <c r="T368" s="69"/>
      <c r="U368" s="69"/>
      <c r="V368" s="69"/>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row>
    <row r="369" spans="1:66" ht="45" hidden="1" customHeight="1">
      <c r="A369" s="127">
        <v>1618340</v>
      </c>
      <c r="B369" s="121" t="s">
        <v>1282</v>
      </c>
      <c r="C369" s="121" t="s">
        <v>819</v>
      </c>
      <c r="D369" s="264" t="s">
        <v>1543</v>
      </c>
      <c r="E369" s="109">
        <f>+F369+I369</f>
        <v>0</v>
      </c>
      <c r="F369" s="109"/>
      <c r="G369" s="109"/>
      <c r="H369" s="109"/>
      <c r="I369" s="109"/>
      <c r="J369" s="109">
        <f t="shared" si="79"/>
        <v>0</v>
      </c>
      <c r="K369" s="109"/>
      <c r="L369" s="109"/>
      <c r="M369" s="109"/>
      <c r="N369" s="109"/>
      <c r="O369" s="109"/>
      <c r="P369" s="109">
        <f t="shared" si="80"/>
        <v>0</v>
      </c>
      <c r="Q369" s="691">
        <f t="shared" si="63"/>
        <v>0</v>
      </c>
      <c r="R369" s="4"/>
      <c r="S369" s="69"/>
      <c r="T369" s="69"/>
      <c r="U369" s="69"/>
      <c r="V369" s="69"/>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row>
    <row r="370" spans="1:66" ht="45" customHeight="1">
      <c r="A370" s="133" t="s">
        <v>546</v>
      </c>
      <c r="B370" s="123" t="s">
        <v>1</v>
      </c>
      <c r="C370" s="123" t="s">
        <v>1020</v>
      </c>
      <c r="D370" s="242" t="s">
        <v>851</v>
      </c>
      <c r="E370" s="291">
        <f>+F370+I370</f>
        <v>0</v>
      </c>
      <c r="F370" s="291"/>
      <c r="G370" s="291"/>
      <c r="H370" s="291"/>
      <c r="I370" s="291"/>
      <c r="J370" s="291">
        <f t="shared" si="79"/>
        <v>-192000</v>
      </c>
      <c r="K370" s="291">
        <v>-192000</v>
      </c>
      <c r="L370" s="291"/>
      <c r="M370" s="291"/>
      <c r="N370" s="291"/>
      <c r="O370" s="291">
        <v>-192000</v>
      </c>
      <c r="P370" s="291">
        <f>+E370+J370</f>
        <v>-192000</v>
      </c>
      <c r="Q370" s="714">
        <f t="shared" si="63"/>
        <v>-192000</v>
      </c>
      <c r="R370" s="4"/>
      <c r="S370" s="69"/>
      <c r="T370" s="69"/>
      <c r="U370" s="69"/>
      <c r="V370" s="69"/>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row>
    <row r="371" spans="1:66" ht="48" hidden="1" customHeight="1">
      <c r="A371" s="133">
        <v>1619770</v>
      </c>
      <c r="B371" s="123" t="s">
        <v>1602</v>
      </c>
      <c r="C371" s="123" t="s">
        <v>648</v>
      </c>
      <c r="D371" s="323" t="s">
        <v>1251</v>
      </c>
      <c r="E371" s="291">
        <f>+F371+I371</f>
        <v>0</v>
      </c>
      <c r="F371" s="291"/>
      <c r="G371" s="291"/>
      <c r="H371" s="291"/>
      <c r="I371" s="291"/>
      <c r="J371" s="291">
        <f t="shared" si="79"/>
        <v>0</v>
      </c>
      <c r="K371" s="291"/>
      <c r="L371" s="291"/>
      <c r="M371" s="291"/>
      <c r="N371" s="291"/>
      <c r="O371" s="291"/>
      <c r="P371" s="291">
        <f t="shared" si="80"/>
        <v>0</v>
      </c>
      <c r="Q371" s="691">
        <f t="shared" si="63"/>
        <v>0</v>
      </c>
      <c r="R371" s="351"/>
      <c r="S371" s="353"/>
      <c r="T371" s="355"/>
      <c r="U371" s="69"/>
      <c r="V371" s="69"/>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row>
    <row r="372" spans="1:66" ht="48.75" hidden="1" customHeight="1">
      <c r="A372" s="292" t="s">
        <v>82</v>
      </c>
      <c r="B372" s="292" t="s">
        <v>83</v>
      </c>
      <c r="C372" s="292"/>
      <c r="D372" s="341" t="s">
        <v>1608</v>
      </c>
      <c r="E372" s="192">
        <f>+E378+E390+E392+E376+E377+E375+E389+E394+E386+E387+E388+E391+E393+E385+E374+E373</f>
        <v>0</v>
      </c>
      <c r="F372" s="192">
        <f t="shared" ref="F372:O372" si="81">+F378+F390+F392+F376+F377+F375+F389+F394+F386+F387+F388+F391+F393+F385+F374+F373</f>
        <v>0</v>
      </c>
      <c r="G372" s="192">
        <f t="shared" si="81"/>
        <v>0</v>
      </c>
      <c r="H372" s="192">
        <f t="shared" si="81"/>
        <v>0</v>
      </c>
      <c r="I372" s="192">
        <f t="shared" si="81"/>
        <v>0</v>
      </c>
      <c r="J372" s="192">
        <f t="shared" si="81"/>
        <v>0</v>
      </c>
      <c r="K372" s="192">
        <f t="shared" si="81"/>
        <v>0</v>
      </c>
      <c r="L372" s="192">
        <f t="shared" si="81"/>
        <v>0</v>
      </c>
      <c r="M372" s="192">
        <f t="shared" si="81"/>
        <v>0</v>
      </c>
      <c r="N372" s="192">
        <f t="shared" si="81"/>
        <v>0</v>
      </c>
      <c r="O372" s="192">
        <f t="shared" si="81"/>
        <v>0</v>
      </c>
      <c r="P372" s="192">
        <f t="shared" si="80"/>
        <v>0</v>
      </c>
      <c r="Q372" s="714">
        <f t="shared" si="63"/>
        <v>0</v>
      </c>
      <c r="R372" s="353"/>
      <c r="S372" s="353"/>
      <c r="T372" s="355"/>
      <c r="U372" s="69"/>
      <c r="V372" s="69"/>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row>
    <row r="373" spans="1:66" ht="96.75" hidden="1" customHeight="1">
      <c r="A373" s="121" t="s">
        <v>985</v>
      </c>
      <c r="B373" s="238" t="s">
        <v>986</v>
      </c>
      <c r="C373" s="133" t="s">
        <v>292</v>
      </c>
      <c r="D373" s="2" t="s">
        <v>987</v>
      </c>
      <c r="E373" s="250">
        <f>+F373+I373</f>
        <v>0</v>
      </c>
      <c r="F373" s="250"/>
      <c r="G373" s="250"/>
      <c r="H373" s="250"/>
      <c r="I373" s="250"/>
      <c r="J373" s="138">
        <f>+L373+O373</f>
        <v>0</v>
      </c>
      <c r="K373" s="315"/>
      <c r="L373" s="315"/>
      <c r="M373" s="315"/>
      <c r="N373" s="315"/>
      <c r="O373" s="201"/>
      <c r="P373" s="201">
        <f>+E373+J373</f>
        <v>0</v>
      </c>
      <c r="Q373" s="714">
        <f t="shared" si="63"/>
        <v>0</v>
      </c>
      <c r="R373" s="353"/>
      <c r="S373" s="353"/>
      <c r="T373" s="355"/>
      <c r="U373" s="69"/>
      <c r="V373" s="69"/>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row>
    <row r="374" spans="1:66" ht="48.75" hidden="1" customHeight="1">
      <c r="A374" s="121" t="s">
        <v>361</v>
      </c>
      <c r="B374" s="238" t="s">
        <v>296</v>
      </c>
      <c r="C374" s="133" t="s">
        <v>292</v>
      </c>
      <c r="D374" s="2" t="s">
        <v>859</v>
      </c>
      <c r="E374" s="250">
        <f>+F374+I374</f>
        <v>0</v>
      </c>
      <c r="F374" s="250"/>
      <c r="G374" s="250"/>
      <c r="H374" s="250"/>
      <c r="I374" s="250"/>
      <c r="J374" s="138">
        <f>+L374+O374</f>
        <v>0</v>
      </c>
      <c r="K374" s="315"/>
      <c r="L374" s="315"/>
      <c r="M374" s="315"/>
      <c r="N374" s="315"/>
      <c r="O374" s="201"/>
      <c r="P374" s="201">
        <f>+E374+J374</f>
        <v>0</v>
      </c>
      <c r="Q374" s="714">
        <f t="shared" si="63"/>
        <v>0</v>
      </c>
      <c r="R374" s="353"/>
      <c r="S374" s="353"/>
      <c r="T374" s="355"/>
      <c r="U374" s="69"/>
      <c r="V374" s="69"/>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row>
    <row r="375" spans="1:66" ht="42" hidden="1">
      <c r="A375" s="121">
        <v>1916012</v>
      </c>
      <c r="B375" s="121" t="s">
        <v>1310</v>
      </c>
      <c r="C375" s="121" t="s">
        <v>1309</v>
      </c>
      <c r="D375" s="258" t="s">
        <v>1311</v>
      </c>
      <c r="E375" s="137">
        <f t="shared" ref="E375:E382" si="82">+F375+I375</f>
        <v>0</v>
      </c>
      <c r="F375" s="137"/>
      <c r="G375" s="137"/>
      <c r="H375" s="137"/>
      <c r="I375" s="137"/>
      <c r="J375" s="110">
        <f>+L375+O375</f>
        <v>0</v>
      </c>
      <c r="K375" s="137"/>
      <c r="L375" s="137"/>
      <c r="M375" s="137"/>
      <c r="N375" s="137"/>
      <c r="O375" s="108"/>
      <c r="P375" s="108">
        <f t="shared" si="80"/>
        <v>0</v>
      </c>
      <c r="Q375" s="691">
        <f t="shared" si="63"/>
        <v>0</v>
      </c>
      <c r="R375" s="4"/>
      <c r="S375" s="69"/>
      <c r="T375" s="69"/>
      <c r="U375" s="69"/>
      <c r="V375" s="69"/>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row>
    <row r="376" spans="1:66" ht="28" hidden="1">
      <c r="A376" s="127">
        <v>1916040</v>
      </c>
      <c r="B376" s="127" t="s">
        <v>1313</v>
      </c>
      <c r="C376" s="127" t="s">
        <v>1312</v>
      </c>
      <c r="D376" s="241" t="s">
        <v>1152</v>
      </c>
      <c r="E376" s="108">
        <f t="shared" si="82"/>
        <v>0</v>
      </c>
      <c r="F376" s="108"/>
      <c r="G376" s="108"/>
      <c r="H376" s="108"/>
      <c r="I376" s="108"/>
      <c r="J376" s="105">
        <f>+L376+O376</f>
        <v>0</v>
      </c>
      <c r="K376" s="108"/>
      <c r="L376" s="108"/>
      <c r="M376" s="108"/>
      <c r="N376" s="108"/>
      <c r="O376" s="108"/>
      <c r="P376" s="108">
        <f t="shared" si="80"/>
        <v>0</v>
      </c>
      <c r="Q376" s="691">
        <f t="shared" si="63"/>
        <v>0</v>
      </c>
      <c r="R376" s="4"/>
      <c r="S376" s="69"/>
      <c r="T376" s="69"/>
      <c r="U376" s="69"/>
      <c r="V376" s="69"/>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row>
    <row r="377" spans="1:66" ht="28" hidden="1">
      <c r="A377" s="127">
        <v>1917300</v>
      </c>
      <c r="B377" s="127" t="s">
        <v>276</v>
      </c>
      <c r="C377" s="127" t="s">
        <v>649</v>
      </c>
      <c r="D377" s="240" t="s">
        <v>277</v>
      </c>
      <c r="E377" s="108">
        <f t="shared" si="82"/>
        <v>0</v>
      </c>
      <c r="F377" s="108"/>
      <c r="G377" s="141"/>
      <c r="H377" s="141"/>
      <c r="I377" s="141"/>
      <c r="J377" s="105">
        <f>+L377+O377</f>
        <v>0</v>
      </c>
      <c r="K377" s="105"/>
      <c r="L377" s="105"/>
      <c r="M377" s="105"/>
      <c r="N377" s="105"/>
      <c r="O377" s="108"/>
      <c r="P377" s="108">
        <f t="shared" si="80"/>
        <v>0</v>
      </c>
      <c r="Q377" s="691">
        <f t="shared" si="63"/>
        <v>0</v>
      </c>
      <c r="R377" s="4"/>
      <c r="S377" s="69"/>
      <c r="T377" s="69"/>
      <c r="U377" s="69"/>
      <c r="V377" s="69"/>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row>
    <row r="378" spans="1:66" ht="31" hidden="1">
      <c r="A378" s="133">
        <v>1917440</v>
      </c>
      <c r="B378" s="133" t="s">
        <v>228</v>
      </c>
      <c r="C378" s="133" t="s">
        <v>44</v>
      </c>
      <c r="D378" s="240" t="s">
        <v>1606</v>
      </c>
      <c r="E378" s="108">
        <f t="shared" si="82"/>
        <v>0</v>
      </c>
      <c r="F378" s="108"/>
      <c r="G378" s="108"/>
      <c r="H378" s="108"/>
      <c r="I378" s="108"/>
      <c r="J378" s="108">
        <f t="shared" ref="J378:J392" si="83">+L378+O378</f>
        <v>0</v>
      </c>
      <c r="K378" s="108"/>
      <c r="L378" s="108"/>
      <c r="M378" s="108"/>
      <c r="N378" s="108"/>
      <c r="O378" s="108"/>
      <c r="P378" s="108">
        <f t="shared" si="80"/>
        <v>0</v>
      </c>
      <c r="Q378" s="691">
        <f t="shared" si="63"/>
        <v>0</v>
      </c>
      <c r="R378" s="4"/>
      <c r="S378" s="69"/>
      <c r="T378" s="69"/>
      <c r="U378" s="69"/>
      <c r="V378" s="69"/>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row>
    <row r="379" spans="1:66" ht="14" hidden="1">
      <c r="A379" s="121"/>
      <c r="B379" s="127"/>
      <c r="C379" s="127"/>
      <c r="D379" s="262" t="s">
        <v>1444</v>
      </c>
      <c r="E379" s="108">
        <f t="shared" si="82"/>
        <v>0</v>
      </c>
      <c r="F379" s="108"/>
      <c r="G379" s="108"/>
      <c r="H379" s="108"/>
      <c r="I379" s="108"/>
      <c r="J379" s="108">
        <f t="shared" si="83"/>
        <v>0</v>
      </c>
      <c r="K379" s="108"/>
      <c r="L379" s="108"/>
      <c r="M379" s="108"/>
      <c r="N379" s="108"/>
      <c r="O379" s="108"/>
      <c r="P379" s="108">
        <f t="shared" si="80"/>
        <v>0</v>
      </c>
      <c r="Q379" s="691">
        <f t="shared" si="63"/>
        <v>0</v>
      </c>
      <c r="R379" s="4"/>
      <c r="S379" s="69"/>
      <c r="T379" s="69"/>
      <c r="U379" s="69"/>
      <c r="V379" s="69"/>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row>
    <row r="380" spans="1:66" ht="84" hidden="1">
      <c r="A380" s="125"/>
      <c r="B380" s="127"/>
      <c r="C380" s="127"/>
      <c r="D380" s="296" t="s">
        <v>1446</v>
      </c>
      <c r="E380" s="108">
        <f t="shared" si="82"/>
        <v>0</v>
      </c>
      <c r="F380" s="108"/>
      <c r="G380" s="108"/>
      <c r="H380" s="108"/>
      <c r="I380" s="108"/>
      <c r="J380" s="108">
        <f t="shared" si="83"/>
        <v>0</v>
      </c>
      <c r="K380" s="108"/>
      <c r="L380" s="108"/>
      <c r="M380" s="108"/>
      <c r="N380" s="108"/>
      <c r="O380" s="108"/>
      <c r="P380" s="108">
        <f t="shared" si="80"/>
        <v>0</v>
      </c>
      <c r="Q380" s="691">
        <f t="shared" si="63"/>
        <v>0</v>
      </c>
      <c r="R380" s="4"/>
      <c r="S380" s="69"/>
      <c r="T380" s="69"/>
      <c r="U380" s="69"/>
      <c r="V380" s="69"/>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row>
    <row r="381" spans="1:66" ht="28" hidden="1">
      <c r="A381" s="125"/>
      <c r="B381" s="127"/>
      <c r="C381" s="127"/>
      <c r="D381" s="262" t="s">
        <v>1447</v>
      </c>
      <c r="E381" s="108">
        <f t="shared" si="82"/>
        <v>0</v>
      </c>
      <c r="F381" s="108"/>
      <c r="G381" s="108"/>
      <c r="H381" s="108"/>
      <c r="I381" s="108"/>
      <c r="J381" s="108">
        <f t="shared" si="83"/>
        <v>0</v>
      </c>
      <c r="K381" s="108"/>
      <c r="L381" s="108"/>
      <c r="M381" s="108"/>
      <c r="N381" s="108"/>
      <c r="O381" s="108"/>
      <c r="P381" s="108">
        <f t="shared" si="80"/>
        <v>0</v>
      </c>
      <c r="Q381" s="691">
        <f t="shared" si="63"/>
        <v>0</v>
      </c>
      <c r="R381" s="4"/>
      <c r="S381" s="69"/>
      <c r="T381" s="69"/>
      <c r="U381" s="69"/>
      <c r="V381" s="69"/>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row>
    <row r="382" spans="1:66" ht="14" hidden="1">
      <c r="A382" s="125"/>
      <c r="B382" s="125"/>
      <c r="C382" s="125"/>
      <c r="D382" s="254" t="s">
        <v>1496</v>
      </c>
      <c r="E382" s="108">
        <f t="shared" si="82"/>
        <v>0</v>
      </c>
      <c r="F382" s="108"/>
      <c r="G382" s="108"/>
      <c r="H382" s="108"/>
      <c r="I382" s="108"/>
      <c r="J382" s="108"/>
      <c r="K382" s="108"/>
      <c r="L382" s="108"/>
      <c r="M382" s="108"/>
      <c r="N382" s="108"/>
      <c r="O382" s="108"/>
      <c r="P382" s="108"/>
      <c r="Q382" s="691">
        <f t="shared" si="63"/>
        <v>0</v>
      </c>
      <c r="R382" s="4"/>
      <c r="S382" s="69"/>
      <c r="T382" s="69"/>
      <c r="U382" s="69"/>
      <c r="V382" s="69"/>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row>
    <row r="383" spans="1:66" ht="42" hidden="1">
      <c r="A383" s="125"/>
      <c r="B383" s="125"/>
      <c r="C383" s="125"/>
      <c r="D383" s="240" t="s">
        <v>273</v>
      </c>
      <c r="E383" s="115">
        <f t="shared" ref="E383:E392" si="84">+F383+I383</f>
        <v>0</v>
      </c>
      <c r="F383" s="115"/>
      <c r="G383" s="115"/>
      <c r="H383" s="115"/>
      <c r="I383" s="115"/>
      <c r="J383" s="110">
        <f t="shared" si="83"/>
        <v>0</v>
      </c>
      <c r="K383" s="110"/>
      <c r="L383" s="110"/>
      <c r="M383" s="110"/>
      <c r="N383" s="110"/>
      <c r="O383" s="110"/>
      <c r="P383" s="110">
        <f t="shared" ref="P383:P394" si="85">+E383+J383</f>
        <v>0</v>
      </c>
      <c r="Q383" s="691">
        <f t="shared" si="63"/>
        <v>0</v>
      </c>
      <c r="R383" s="4"/>
      <c r="S383" s="69"/>
      <c r="T383" s="69"/>
      <c r="U383" s="69"/>
      <c r="V383" s="69"/>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row>
    <row r="384" spans="1:66" ht="56" hidden="1">
      <c r="A384" s="125"/>
      <c r="B384" s="125"/>
      <c r="C384" s="125"/>
      <c r="D384" s="240" t="s">
        <v>662</v>
      </c>
      <c r="E384" s="115">
        <f t="shared" si="84"/>
        <v>0</v>
      </c>
      <c r="F384" s="115"/>
      <c r="G384" s="115"/>
      <c r="H384" s="115"/>
      <c r="I384" s="115"/>
      <c r="J384" s="110">
        <f t="shared" si="83"/>
        <v>0</v>
      </c>
      <c r="K384" s="110"/>
      <c r="L384" s="110"/>
      <c r="M384" s="110"/>
      <c r="N384" s="110"/>
      <c r="O384" s="110"/>
      <c r="P384" s="110">
        <f t="shared" si="85"/>
        <v>0</v>
      </c>
      <c r="Q384" s="691">
        <f>+P384</f>
        <v>0</v>
      </c>
      <c r="R384" s="4"/>
      <c r="S384" s="69"/>
      <c r="T384" s="69"/>
      <c r="U384" s="69"/>
      <c r="V384" s="69"/>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row>
    <row r="385" spans="1:66" ht="33.75" hidden="1" customHeight="1">
      <c r="A385" s="133" t="s">
        <v>1298</v>
      </c>
      <c r="B385" s="133" t="s">
        <v>1257</v>
      </c>
      <c r="C385" s="133" t="s">
        <v>1299</v>
      </c>
      <c r="D385" s="2" t="s">
        <v>1260</v>
      </c>
      <c r="E385" s="315">
        <f>+F385+I385</f>
        <v>0</v>
      </c>
      <c r="F385" s="315"/>
      <c r="G385" s="315"/>
      <c r="H385" s="315"/>
      <c r="I385" s="315"/>
      <c r="J385" s="315">
        <f>+L385+O385</f>
        <v>0</v>
      </c>
      <c r="K385" s="315">
        <f>115624.2-115624.2</f>
        <v>0</v>
      </c>
      <c r="L385" s="315"/>
      <c r="M385" s="315"/>
      <c r="N385" s="315"/>
      <c r="O385" s="315">
        <f>269640.75-115624.2-125275.63-28740.92</f>
        <v>0</v>
      </c>
      <c r="P385" s="315">
        <f>+E385+J385</f>
        <v>0</v>
      </c>
      <c r="Q385" s="691">
        <f>+P385</f>
        <v>0</v>
      </c>
      <c r="R385" s="4"/>
      <c r="S385" s="69"/>
      <c r="T385" s="69"/>
      <c r="U385" s="69"/>
      <c r="V385" s="69"/>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row>
    <row r="386" spans="1:66" ht="71.25" hidden="1" customHeight="1">
      <c r="A386" s="133" t="s">
        <v>563</v>
      </c>
      <c r="B386" s="123" t="s">
        <v>182</v>
      </c>
      <c r="C386" s="133" t="s">
        <v>44</v>
      </c>
      <c r="D386" s="2" t="s">
        <v>860</v>
      </c>
      <c r="E386" s="138">
        <f t="shared" si="84"/>
        <v>0</v>
      </c>
      <c r="F386" s="138"/>
      <c r="G386" s="138"/>
      <c r="H386" s="138"/>
      <c r="I386" s="138"/>
      <c r="J386" s="138">
        <f t="shared" si="83"/>
        <v>0</v>
      </c>
      <c r="K386" s="138">
        <f>115624.2-115624.2</f>
        <v>0</v>
      </c>
      <c r="L386" s="138"/>
      <c r="M386" s="138"/>
      <c r="N386" s="138"/>
      <c r="O386" s="138">
        <f>269640.75-115624.2-125275.63-28740.92</f>
        <v>0</v>
      </c>
      <c r="P386" s="138">
        <f t="shared" si="85"/>
        <v>0</v>
      </c>
      <c r="Q386" s="691">
        <f>+P386</f>
        <v>0</v>
      </c>
      <c r="R386" s="4"/>
      <c r="S386" s="69"/>
      <c r="T386" s="69"/>
      <c r="U386" s="69"/>
      <c r="V386" s="69"/>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row>
    <row r="387" spans="1:66" ht="96" hidden="1" customHeight="1">
      <c r="A387" s="133" t="s">
        <v>564</v>
      </c>
      <c r="B387" s="123" t="s">
        <v>183</v>
      </c>
      <c r="C387" s="133" t="s">
        <v>44</v>
      </c>
      <c r="D387" s="2" t="s">
        <v>1114</v>
      </c>
      <c r="E387" s="138">
        <f t="shared" si="84"/>
        <v>0</v>
      </c>
      <c r="F387" s="250"/>
      <c r="G387" s="250"/>
      <c r="H387" s="250"/>
      <c r="I387" s="138"/>
      <c r="J387" s="138">
        <f t="shared" si="83"/>
        <v>0</v>
      </c>
      <c r="K387" s="138"/>
      <c r="L387" s="138"/>
      <c r="M387" s="138"/>
      <c r="N387" s="138"/>
      <c r="O387" s="110"/>
      <c r="P387" s="138">
        <f>+E387+J387</f>
        <v>0</v>
      </c>
      <c r="Q387" s="714">
        <f>+P387</f>
        <v>0</v>
      </c>
      <c r="R387" s="351"/>
      <c r="S387" s="353"/>
      <c r="T387" s="355"/>
      <c r="U387" s="69"/>
      <c r="V387" s="69"/>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row>
    <row r="388" spans="1:66" ht="96" hidden="1" customHeight="1">
      <c r="A388" s="127" t="s">
        <v>626</v>
      </c>
      <c r="B388" s="121" t="s">
        <v>627</v>
      </c>
      <c r="C388" s="127" t="s">
        <v>444</v>
      </c>
      <c r="D388" s="240" t="s">
        <v>443</v>
      </c>
      <c r="E388" s="138">
        <f t="shared" si="84"/>
        <v>0</v>
      </c>
      <c r="F388" s="115"/>
      <c r="G388" s="115"/>
      <c r="H388" s="115"/>
      <c r="I388" s="138"/>
      <c r="J388" s="110">
        <f>+L388+O388</f>
        <v>0</v>
      </c>
      <c r="K388" s="110"/>
      <c r="L388" s="110"/>
      <c r="M388" s="110"/>
      <c r="N388" s="110"/>
      <c r="O388" s="110"/>
      <c r="P388" s="110">
        <f>+E388+J388</f>
        <v>0</v>
      </c>
      <c r="Q388" s="714">
        <f t="shared" ref="Q388:Q400" si="86">+P388</f>
        <v>0</v>
      </c>
      <c r="R388" s="4"/>
      <c r="S388" s="69"/>
      <c r="T388" s="69"/>
      <c r="U388" s="69"/>
      <c r="V388" s="69"/>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row>
    <row r="389" spans="1:66" ht="103.5" hidden="1" customHeight="1">
      <c r="A389" s="127">
        <v>1917464</v>
      </c>
      <c r="B389" s="127" t="s">
        <v>229</v>
      </c>
      <c r="C389" s="127" t="s">
        <v>1121</v>
      </c>
      <c r="D389" s="240" t="s">
        <v>1613</v>
      </c>
      <c r="E389" s="115">
        <f t="shared" si="84"/>
        <v>0</v>
      </c>
      <c r="F389" s="115"/>
      <c r="G389" s="115"/>
      <c r="H389" s="115"/>
      <c r="I389" s="115"/>
      <c r="J389" s="110">
        <f t="shared" si="83"/>
        <v>0</v>
      </c>
      <c r="K389" s="110"/>
      <c r="L389" s="110"/>
      <c r="M389" s="110"/>
      <c r="N389" s="110"/>
      <c r="O389" s="110"/>
      <c r="P389" s="110">
        <f t="shared" si="85"/>
        <v>0</v>
      </c>
      <c r="Q389" s="691">
        <f t="shared" si="86"/>
        <v>0</v>
      </c>
      <c r="R389" s="4"/>
      <c r="S389" s="69"/>
      <c r="T389" s="69"/>
      <c r="U389" s="69"/>
      <c r="V389" s="69"/>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row>
    <row r="390" spans="1:66" ht="84" hidden="1">
      <c r="A390" s="127">
        <v>1917464</v>
      </c>
      <c r="B390" s="127" t="s">
        <v>229</v>
      </c>
      <c r="C390" s="127" t="s">
        <v>1121</v>
      </c>
      <c r="D390" s="240" t="s">
        <v>1613</v>
      </c>
      <c r="E390" s="115">
        <f>+F390+I390</f>
        <v>0</v>
      </c>
      <c r="F390" s="115"/>
      <c r="G390" s="115"/>
      <c r="H390" s="115"/>
      <c r="I390" s="115"/>
      <c r="J390" s="110">
        <f>+L390+O390</f>
        <v>0</v>
      </c>
      <c r="K390" s="110"/>
      <c r="L390" s="110"/>
      <c r="M390" s="110"/>
      <c r="N390" s="110"/>
      <c r="O390" s="110"/>
      <c r="P390" s="110">
        <f>+E390+J390</f>
        <v>0</v>
      </c>
      <c r="Q390" s="691">
        <f t="shared" si="86"/>
        <v>0</v>
      </c>
      <c r="R390" s="4"/>
      <c r="S390" s="69"/>
      <c r="T390" s="69"/>
      <c r="U390" s="69"/>
      <c r="V390" s="69"/>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row>
    <row r="391" spans="1:66" ht="43.5" hidden="1" customHeight="1">
      <c r="A391" s="121" t="s">
        <v>1412</v>
      </c>
      <c r="B391" s="121" t="s">
        <v>807</v>
      </c>
      <c r="C391" s="121" t="s">
        <v>806</v>
      </c>
      <c r="D391" s="264" t="s">
        <v>1093</v>
      </c>
      <c r="E391" s="109">
        <f>+F391+I391</f>
        <v>0</v>
      </c>
      <c r="F391" s="109"/>
      <c r="G391" s="109"/>
      <c r="H391" s="109"/>
      <c r="I391" s="109"/>
      <c r="J391" s="109">
        <f>+L391+O391</f>
        <v>0</v>
      </c>
      <c r="K391" s="109">
        <f>15000000-15000000</f>
        <v>0</v>
      </c>
      <c r="L391" s="109"/>
      <c r="M391" s="109"/>
      <c r="N391" s="109"/>
      <c r="O391" s="109">
        <f>15000000-15000000</f>
        <v>0</v>
      </c>
      <c r="P391" s="109">
        <f>+E391+J391</f>
        <v>0</v>
      </c>
      <c r="Q391" s="691">
        <f t="shared" si="86"/>
        <v>0</v>
      </c>
      <c r="R391" s="4"/>
      <c r="S391" s="69"/>
      <c r="T391" s="69"/>
      <c r="U391" s="69"/>
      <c r="V391" s="69"/>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row>
    <row r="392" spans="1:66" ht="28" hidden="1">
      <c r="A392" s="121">
        <v>1917690</v>
      </c>
      <c r="B392" s="121" t="s">
        <v>809</v>
      </c>
      <c r="C392" s="121" t="s">
        <v>324</v>
      </c>
      <c r="D392" s="264" t="s">
        <v>1593</v>
      </c>
      <c r="E392" s="109">
        <f t="shared" si="84"/>
        <v>0</v>
      </c>
      <c r="F392" s="109"/>
      <c r="G392" s="109"/>
      <c r="H392" s="109"/>
      <c r="I392" s="109"/>
      <c r="J392" s="109">
        <f t="shared" si="83"/>
        <v>0</v>
      </c>
      <c r="K392" s="109"/>
      <c r="L392" s="109"/>
      <c r="M392" s="109"/>
      <c r="N392" s="109"/>
      <c r="O392" s="109"/>
      <c r="P392" s="109">
        <f t="shared" si="85"/>
        <v>0</v>
      </c>
      <c r="Q392" s="691">
        <f t="shared" si="86"/>
        <v>0</v>
      </c>
      <c r="R392" s="4"/>
      <c r="S392" s="69"/>
      <c r="T392" s="69"/>
      <c r="U392" s="69"/>
      <c r="V392" s="69"/>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row>
    <row r="393" spans="1:66" ht="148.5" hidden="1" customHeight="1">
      <c r="A393" s="127" t="s">
        <v>348</v>
      </c>
      <c r="B393" s="127" t="s">
        <v>349</v>
      </c>
      <c r="C393" s="127" t="s">
        <v>1020</v>
      </c>
      <c r="D393" s="346" t="s">
        <v>406</v>
      </c>
      <c r="E393" s="138">
        <f>+F393+I393</f>
        <v>0</v>
      </c>
      <c r="F393" s="138"/>
      <c r="G393" s="138"/>
      <c r="H393" s="138"/>
      <c r="I393" s="138"/>
      <c r="J393" s="110">
        <f>+L393+O393</f>
        <v>0</v>
      </c>
      <c r="K393" s="110"/>
      <c r="L393" s="110"/>
      <c r="M393" s="110"/>
      <c r="N393" s="110"/>
      <c r="O393" s="110"/>
      <c r="P393" s="110">
        <f>+E393+J393</f>
        <v>0</v>
      </c>
      <c r="Q393" s="691">
        <f t="shared" si="86"/>
        <v>0</v>
      </c>
      <c r="R393" s="4"/>
      <c r="S393" s="69"/>
      <c r="T393" s="69"/>
      <c r="U393" s="69"/>
      <c r="V393" s="69"/>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row>
    <row r="394" spans="1:66" ht="62.25" hidden="1" customHeight="1">
      <c r="A394" s="127">
        <v>1919800</v>
      </c>
      <c r="B394" s="127" t="s">
        <v>758</v>
      </c>
      <c r="C394" s="127" t="s">
        <v>1363</v>
      </c>
      <c r="D394" s="270" t="s">
        <v>343</v>
      </c>
      <c r="E394" s="138">
        <f>+F394+I394</f>
        <v>0</v>
      </c>
      <c r="F394" s="138"/>
      <c r="G394" s="138"/>
      <c r="H394" s="138"/>
      <c r="I394" s="138"/>
      <c r="J394" s="110">
        <f>+L394+O394</f>
        <v>0</v>
      </c>
      <c r="K394" s="110"/>
      <c r="L394" s="110"/>
      <c r="M394" s="110"/>
      <c r="N394" s="110"/>
      <c r="O394" s="110"/>
      <c r="P394" s="110">
        <f t="shared" si="85"/>
        <v>0</v>
      </c>
      <c r="Q394" s="691">
        <f t="shared" si="86"/>
        <v>0</v>
      </c>
      <c r="R394" s="4"/>
      <c r="S394" s="69"/>
      <c r="T394" s="69"/>
      <c r="U394" s="69"/>
      <c r="V394" s="69"/>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row>
    <row r="395" spans="1:66" ht="54" customHeight="1">
      <c r="A395" s="292" t="s">
        <v>1264</v>
      </c>
      <c r="B395" s="292" t="s">
        <v>1265</v>
      </c>
      <c r="C395" s="292"/>
      <c r="D395" s="341" t="s">
        <v>1267</v>
      </c>
      <c r="E395" s="192">
        <f>+E398+E396+E397</f>
        <v>-4600950</v>
      </c>
      <c r="F395" s="192">
        <f t="shared" ref="F395:P395" si="87">+F398+F396+F397</f>
        <v>-1326620</v>
      </c>
      <c r="G395" s="192">
        <f t="shared" si="87"/>
        <v>0</v>
      </c>
      <c r="H395" s="192">
        <f t="shared" si="87"/>
        <v>0</v>
      </c>
      <c r="I395" s="192">
        <f t="shared" si="87"/>
        <v>-3274330</v>
      </c>
      <c r="J395" s="192">
        <f t="shared" si="87"/>
        <v>-5890000</v>
      </c>
      <c r="K395" s="192">
        <f t="shared" si="87"/>
        <v>-5890000</v>
      </c>
      <c r="L395" s="192">
        <f t="shared" si="87"/>
        <v>0</v>
      </c>
      <c r="M395" s="192">
        <f t="shared" si="87"/>
        <v>0</v>
      </c>
      <c r="N395" s="192">
        <f t="shared" si="87"/>
        <v>0</v>
      </c>
      <c r="O395" s="192">
        <f t="shared" si="87"/>
        <v>-5890000</v>
      </c>
      <c r="P395" s="192">
        <f t="shared" si="87"/>
        <v>-10490950</v>
      </c>
      <c r="Q395" s="714">
        <v>1</v>
      </c>
      <c r="R395" s="363"/>
      <c r="S395" s="725"/>
      <c r="T395" s="727"/>
      <c r="U395" s="727"/>
      <c r="V395" s="727"/>
      <c r="W395" s="363"/>
      <c r="X395" s="363"/>
      <c r="Y395" s="363"/>
      <c r="Z395" s="363"/>
      <c r="AA395" s="363"/>
      <c r="AB395" s="363"/>
      <c r="AC395" s="363"/>
      <c r="AD395" s="363"/>
      <c r="AE395" s="363"/>
      <c r="AF395" s="363"/>
      <c r="AG395" s="363"/>
      <c r="AH395" s="363"/>
      <c r="AI395" s="363"/>
      <c r="AJ395" s="363"/>
      <c r="AK395" s="363"/>
      <c r="AL395" s="363"/>
      <c r="AM395" s="363"/>
      <c r="AN395" s="363"/>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row>
    <row r="396" spans="1:66" ht="54" customHeight="1">
      <c r="A396" s="133" t="s">
        <v>218</v>
      </c>
      <c r="B396" s="127" t="s">
        <v>1643</v>
      </c>
      <c r="C396" s="127" t="s">
        <v>1591</v>
      </c>
      <c r="D396" s="242" t="s">
        <v>727</v>
      </c>
      <c r="E396" s="138">
        <f>+F396+I396</f>
        <v>-1043000</v>
      </c>
      <c r="F396" s="138">
        <v>-1043000</v>
      </c>
      <c r="G396" s="138"/>
      <c r="H396" s="138"/>
      <c r="I396" s="138"/>
      <c r="J396" s="110">
        <f>+L396+O396</f>
        <v>0</v>
      </c>
      <c r="K396" s="110"/>
      <c r="L396" s="110"/>
      <c r="M396" s="110"/>
      <c r="N396" s="110"/>
      <c r="O396" s="110"/>
      <c r="P396" s="110">
        <f>+E396+J396</f>
        <v>-1043000</v>
      </c>
      <c r="Q396" s="714">
        <f t="shared" si="86"/>
        <v>-1043000</v>
      </c>
      <c r="R396" s="4"/>
      <c r="S396" s="69"/>
      <c r="T396" s="69"/>
      <c r="U396" s="69"/>
      <c r="V396" s="69"/>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row>
    <row r="397" spans="1:66" ht="54" customHeight="1">
      <c r="A397" s="133" t="s">
        <v>278</v>
      </c>
      <c r="B397" s="127" t="s">
        <v>1602</v>
      </c>
      <c r="C397" s="127" t="s">
        <v>648</v>
      </c>
      <c r="D397" s="254" t="s">
        <v>1251</v>
      </c>
      <c r="E397" s="138">
        <f>+F397+I397</f>
        <v>-3274330</v>
      </c>
      <c r="F397" s="138"/>
      <c r="G397" s="138"/>
      <c r="H397" s="138"/>
      <c r="I397" s="138">
        <v>-3274330</v>
      </c>
      <c r="J397" s="138">
        <f>+L397+O397</f>
        <v>0</v>
      </c>
      <c r="K397" s="138"/>
      <c r="L397" s="138"/>
      <c r="M397" s="138"/>
      <c r="N397" s="138"/>
      <c r="O397" s="138"/>
      <c r="P397" s="138">
        <f>+E397+J397</f>
        <v>-3274330</v>
      </c>
      <c r="Q397" s="714">
        <f t="shared" si="86"/>
        <v>-3274330</v>
      </c>
      <c r="R397" s="363"/>
      <c r="S397" s="727"/>
      <c r="T397" s="727"/>
      <c r="U397" s="727"/>
      <c r="V397" s="727"/>
      <c r="W397" s="363"/>
      <c r="X397" s="363"/>
      <c r="Y397" s="363"/>
      <c r="Z397" s="363"/>
      <c r="AA397" s="363"/>
      <c r="AB397" s="363"/>
      <c r="AC397" s="363"/>
      <c r="AD397" s="363"/>
      <c r="AE397" s="363"/>
      <c r="AF397" s="363"/>
      <c r="AG397" s="363"/>
      <c r="AH397" s="363"/>
      <c r="AI397" s="363"/>
      <c r="AJ397" s="363"/>
      <c r="AK397" s="363"/>
      <c r="AL397" s="363"/>
      <c r="AM397" s="363"/>
      <c r="AN397" s="363"/>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row>
    <row r="398" spans="1:66" ht="63.75" customHeight="1">
      <c r="A398" s="133" t="s">
        <v>1266</v>
      </c>
      <c r="B398" s="127" t="s">
        <v>758</v>
      </c>
      <c r="C398" s="127" t="s">
        <v>1363</v>
      </c>
      <c r="D398" s="270" t="s">
        <v>343</v>
      </c>
      <c r="E398" s="138">
        <f>+F398+I398</f>
        <v>-283620</v>
      </c>
      <c r="F398" s="138">
        <v>-283620</v>
      </c>
      <c r="G398" s="138"/>
      <c r="H398" s="138"/>
      <c r="I398" s="138"/>
      <c r="J398" s="110">
        <f>+L398+O398</f>
        <v>-5890000</v>
      </c>
      <c r="K398" s="110">
        <v>-5890000</v>
      </c>
      <c r="L398" s="110"/>
      <c r="M398" s="110"/>
      <c r="N398" s="110"/>
      <c r="O398" s="110">
        <v>-5890000</v>
      </c>
      <c r="P398" s="110">
        <f>+E398+J398</f>
        <v>-6173620</v>
      </c>
      <c r="Q398" s="714">
        <f t="shared" si="86"/>
        <v>-6173620</v>
      </c>
      <c r="R398" s="4"/>
      <c r="S398" s="69"/>
      <c r="T398" s="69"/>
      <c r="U398" s="69"/>
      <c r="V398" s="69"/>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row>
    <row r="399" spans="1:66" ht="41.5" customHeight="1">
      <c r="A399" s="292" t="s">
        <v>963</v>
      </c>
      <c r="B399" s="292" t="s">
        <v>964</v>
      </c>
      <c r="C399" s="292"/>
      <c r="D399" s="341" t="s">
        <v>336</v>
      </c>
      <c r="E399" s="192">
        <f>+E410+E407+E409+E400+E404+E405+E411+E403+E406</f>
        <v>-440000</v>
      </c>
      <c r="F399" s="192">
        <f t="shared" ref="F399:P399" si="88">+F410+F407+F409+F400+F404+F405+F411+F403+F406</f>
        <v>-440000</v>
      </c>
      <c r="G399" s="192">
        <f t="shared" si="88"/>
        <v>0</v>
      </c>
      <c r="H399" s="192">
        <f t="shared" si="88"/>
        <v>0</v>
      </c>
      <c r="I399" s="192">
        <f t="shared" si="88"/>
        <v>0</v>
      </c>
      <c r="J399" s="192">
        <f t="shared" si="88"/>
        <v>0</v>
      </c>
      <c r="K399" s="192">
        <f t="shared" si="88"/>
        <v>0</v>
      </c>
      <c r="L399" s="192">
        <f t="shared" si="88"/>
        <v>0</v>
      </c>
      <c r="M399" s="192">
        <f t="shared" si="88"/>
        <v>0</v>
      </c>
      <c r="N399" s="192">
        <f t="shared" si="88"/>
        <v>0</v>
      </c>
      <c r="O399" s="192">
        <f t="shared" si="88"/>
        <v>0</v>
      </c>
      <c r="P399" s="192">
        <f t="shared" si="88"/>
        <v>-440000</v>
      </c>
      <c r="Q399" s="714">
        <f t="shared" si="86"/>
        <v>-440000</v>
      </c>
      <c r="R399" s="725"/>
      <c r="S399" s="725"/>
      <c r="T399" s="726"/>
      <c r="U399" s="727"/>
      <c r="V399" s="727"/>
      <c r="W399" s="363"/>
      <c r="X399" s="363"/>
      <c r="Y399" s="363"/>
      <c r="Z399" s="363"/>
      <c r="AA399" s="363"/>
      <c r="AB399" s="363"/>
      <c r="AC399" s="363"/>
      <c r="AD399" s="363"/>
      <c r="AE399" s="363"/>
      <c r="AF399" s="363"/>
      <c r="AG399" s="363"/>
      <c r="AH399" s="363"/>
      <c r="AI399" s="363"/>
      <c r="AJ399" s="363"/>
      <c r="AK399" s="363"/>
      <c r="AL399" s="363"/>
      <c r="AM399" s="363"/>
      <c r="AN399" s="363"/>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row>
    <row r="400" spans="1:66" ht="69.650000000000006" hidden="1" customHeight="1">
      <c r="A400" s="133">
        <v>2313131</v>
      </c>
      <c r="B400" s="133" t="s">
        <v>1548</v>
      </c>
      <c r="C400" s="133" t="s">
        <v>1091</v>
      </c>
      <c r="D400" s="259" t="s">
        <v>413</v>
      </c>
      <c r="E400" s="201">
        <f>+F400+I400</f>
        <v>0</v>
      </c>
      <c r="F400" s="201"/>
      <c r="G400" s="192"/>
      <c r="H400" s="192"/>
      <c r="I400" s="192"/>
      <c r="J400" s="201">
        <f>+L400+O400</f>
        <v>0</v>
      </c>
      <c r="K400" s="192"/>
      <c r="L400" s="192"/>
      <c r="M400" s="192"/>
      <c r="N400" s="192"/>
      <c r="O400" s="192"/>
      <c r="P400" s="201">
        <f t="shared" ref="P400:P414" si="89">+E400+J400</f>
        <v>0</v>
      </c>
      <c r="Q400" s="691">
        <f t="shared" si="86"/>
        <v>0</v>
      </c>
      <c r="R400" s="351"/>
      <c r="S400" s="353"/>
      <c r="T400" s="355"/>
      <c r="U400" s="69"/>
      <c r="V400" s="69"/>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row>
    <row r="401" spans="1:66" ht="14" hidden="1">
      <c r="A401" s="127"/>
      <c r="B401" s="127"/>
      <c r="C401" s="127"/>
      <c r="D401" s="254" t="s">
        <v>1496</v>
      </c>
      <c r="E401" s="108"/>
      <c r="F401" s="108"/>
      <c r="G401" s="107"/>
      <c r="H401" s="107"/>
      <c r="I401" s="107"/>
      <c r="J401" s="108"/>
      <c r="K401" s="107"/>
      <c r="L401" s="107"/>
      <c r="M401" s="107"/>
      <c r="N401" s="107"/>
      <c r="O401" s="107"/>
      <c r="P401" s="108">
        <f t="shared" si="89"/>
        <v>0</v>
      </c>
      <c r="Q401" s="691">
        <f t="shared" ref="Q401:Q416" si="90">+P401</f>
        <v>0</v>
      </c>
      <c r="R401" s="4"/>
      <c r="S401" s="69"/>
      <c r="T401" s="69"/>
      <c r="U401" s="69"/>
      <c r="V401" s="69"/>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row>
    <row r="402" spans="1:66" ht="28" hidden="1">
      <c r="A402" s="127"/>
      <c r="B402" s="127"/>
      <c r="C402" s="127"/>
      <c r="D402" s="254" t="s">
        <v>32</v>
      </c>
      <c r="E402" s="108">
        <f t="shared" ref="E402:E414" si="91">+F402+I402</f>
        <v>0</v>
      </c>
      <c r="F402" s="201"/>
      <c r="G402" s="107"/>
      <c r="H402" s="107"/>
      <c r="I402" s="107"/>
      <c r="J402" s="108"/>
      <c r="K402" s="107"/>
      <c r="L402" s="107"/>
      <c r="M402" s="107"/>
      <c r="N402" s="107"/>
      <c r="O402" s="107"/>
      <c r="P402" s="108">
        <f t="shared" si="89"/>
        <v>0</v>
      </c>
      <c r="Q402" s="691">
        <f t="shared" si="90"/>
        <v>0</v>
      </c>
      <c r="R402" s="4"/>
      <c r="S402" s="69"/>
      <c r="T402" s="69"/>
      <c r="U402" s="69"/>
      <c r="V402" s="69"/>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row>
    <row r="403" spans="1:66" ht="31" hidden="1">
      <c r="A403" s="133" t="s">
        <v>1247</v>
      </c>
      <c r="B403" s="133" t="s">
        <v>1248</v>
      </c>
      <c r="C403" s="133" t="s">
        <v>1249</v>
      </c>
      <c r="D403" s="259" t="s">
        <v>1250</v>
      </c>
      <c r="E403" s="201">
        <f>+F403+I403</f>
        <v>0</v>
      </c>
      <c r="F403" s="201">
        <f>1348000-1348000</f>
        <v>0</v>
      </c>
      <c r="G403" s="192"/>
      <c r="H403" s="192"/>
      <c r="I403" s="192"/>
      <c r="J403" s="201">
        <f>+L403+O403</f>
        <v>0</v>
      </c>
      <c r="K403" s="192"/>
      <c r="L403" s="192"/>
      <c r="M403" s="192"/>
      <c r="N403" s="192"/>
      <c r="O403" s="192"/>
      <c r="P403" s="201">
        <f>+E403+J403</f>
        <v>0</v>
      </c>
      <c r="Q403" s="691">
        <f t="shared" si="90"/>
        <v>0</v>
      </c>
      <c r="R403" s="4"/>
      <c r="S403" s="69"/>
      <c r="T403" s="69"/>
      <c r="U403" s="69"/>
      <c r="V403" s="69"/>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row>
    <row r="404" spans="1:66" s="51" customFormat="1" ht="73.5" hidden="1" customHeight="1">
      <c r="A404" s="133" t="s">
        <v>5</v>
      </c>
      <c r="B404" s="133" t="s">
        <v>635</v>
      </c>
      <c r="C404" s="133" t="s">
        <v>86</v>
      </c>
      <c r="D404" s="259" t="s">
        <v>1398</v>
      </c>
      <c r="E404" s="201">
        <f t="shared" si="91"/>
        <v>0</v>
      </c>
      <c r="F404" s="201">
        <f>136000-136000</f>
        <v>0</v>
      </c>
      <c r="G404" s="201"/>
      <c r="H404" s="201"/>
      <c r="I404" s="192"/>
      <c r="J404" s="201">
        <f>+L404+O404</f>
        <v>0</v>
      </c>
      <c r="K404" s="201">
        <f>864000-864000</f>
        <v>0</v>
      </c>
      <c r="L404" s="201"/>
      <c r="M404" s="192"/>
      <c r="N404" s="192"/>
      <c r="O404" s="201">
        <f>864000-864000</f>
        <v>0</v>
      </c>
      <c r="P404" s="201">
        <f t="shared" si="89"/>
        <v>0</v>
      </c>
      <c r="Q404" s="691">
        <f t="shared" si="90"/>
        <v>0</v>
      </c>
      <c r="R404" s="384"/>
      <c r="S404" s="385"/>
      <c r="T404" s="386"/>
      <c r="U404" s="387"/>
      <c r="V404" s="387"/>
    </row>
    <row r="405" spans="1:66" ht="59.25" hidden="1" customHeight="1">
      <c r="A405" s="133">
        <v>2314070</v>
      </c>
      <c r="B405" s="133" t="s">
        <v>436</v>
      </c>
      <c r="C405" s="133" t="s">
        <v>1092</v>
      </c>
      <c r="D405" s="259" t="s">
        <v>1284</v>
      </c>
      <c r="E405" s="201">
        <f t="shared" si="91"/>
        <v>0</v>
      </c>
      <c r="F405" s="201"/>
      <c r="G405" s="201"/>
      <c r="H405" s="201"/>
      <c r="I405" s="192"/>
      <c r="J405" s="319">
        <f>+L405+O405</f>
        <v>0</v>
      </c>
      <c r="K405" s="201"/>
      <c r="L405" s="347"/>
      <c r="M405" s="347"/>
      <c r="N405" s="347"/>
      <c r="O405" s="201"/>
      <c r="P405" s="319">
        <f t="shared" si="89"/>
        <v>0</v>
      </c>
      <c r="Q405" s="691">
        <f t="shared" si="90"/>
        <v>0</v>
      </c>
      <c r="R405" s="351"/>
      <c r="S405" s="353"/>
      <c r="T405" s="355"/>
      <c r="U405" s="69"/>
      <c r="V405" s="69"/>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row>
    <row r="406" spans="1:66" ht="59.25" hidden="1" customHeight="1">
      <c r="A406" s="133" t="s">
        <v>1263</v>
      </c>
      <c r="B406" s="133" t="s">
        <v>807</v>
      </c>
      <c r="C406" s="229" t="s">
        <v>806</v>
      </c>
      <c r="D406" s="240" t="s">
        <v>1093</v>
      </c>
      <c r="E406" s="201">
        <f>+F406+I406</f>
        <v>0</v>
      </c>
      <c r="F406" s="201"/>
      <c r="G406" s="201"/>
      <c r="H406" s="201"/>
      <c r="I406" s="201"/>
      <c r="J406" s="201">
        <f>+L406+O406</f>
        <v>0</v>
      </c>
      <c r="K406" s="201"/>
      <c r="L406" s="201"/>
      <c r="M406" s="201"/>
      <c r="N406" s="201"/>
      <c r="O406" s="201"/>
      <c r="P406" s="201">
        <f>+E406+J406</f>
        <v>0</v>
      </c>
      <c r="Q406" s="691">
        <f t="shared" si="90"/>
        <v>0</v>
      </c>
      <c r="R406" s="351"/>
      <c r="S406" s="353"/>
      <c r="T406" s="355"/>
      <c r="U406" s="69"/>
      <c r="V406" s="69"/>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row>
    <row r="407" spans="1:66" ht="43.9" customHeight="1">
      <c r="A407" s="133" t="s">
        <v>1644</v>
      </c>
      <c r="B407" s="133" t="s">
        <v>239</v>
      </c>
      <c r="C407" s="133" t="s">
        <v>133</v>
      </c>
      <c r="D407" s="259" t="s">
        <v>730</v>
      </c>
      <c r="E407" s="201">
        <f t="shared" si="91"/>
        <v>-190000</v>
      </c>
      <c r="F407" s="201">
        <v>-190000</v>
      </c>
      <c r="G407" s="201"/>
      <c r="H407" s="201"/>
      <c r="I407" s="201"/>
      <c r="J407" s="201">
        <f>+L407+O407</f>
        <v>0</v>
      </c>
      <c r="K407" s="201"/>
      <c r="L407" s="201"/>
      <c r="M407" s="201"/>
      <c r="N407" s="201"/>
      <c r="O407" s="201"/>
      <c r="P407" s="201">
        <f t="shared" si="89"/>
        <v>-190000</v>
      </c>
      <c r="Q407" s="714">
        <f t="shared" si="90"/>
        <v>-190000</v>
      </c>
      <c r="R407" s="351"/>
      <c r="S407" s="353"/>
      <c r="T407" s="355"/>
      <c r="U407" s="69"/>
      <c r="V407" s="69"/>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row>
    <row r="408" spans="1:66" ht="42" hidden="1">
      <c r="A408" s="128"/>
      <c r="B408" s="127"/>
      <c r="C408" s="127"/>
      <c r="D408" s="254" t="s">
        <v>1588</v>
      </c>
      <c r="E408" s="108">
        <f t="shared" si="91"/>
        <v>0</v>
      </c>
      <c r="F408" s="108"/>
      <c r="G408" s="108"/>
      <c r="H408" s="108"/>
      <c r="I408" s="108"/>
      <c r="J408" s="108"/>
      <c r="K408" s="108"/>
      <c r="L408" s="108"/>
      <c r="M408" s="108"/>
      <c r="N408" s="108"/>
      <c r="O408" s="108"/>
      <c r="P408" s="108">
        <f t="shared" si="89"/>
        <v>0</v>
      </c>
      <c r="Q408" s="691">
        <f t="shared" si="90"/>
        <v>0</v>
      </c>
      <c r="R408" s="4"/>
      <c r="S408" s="69"/>
      <c r="T408" s="69"/>
      <c r="U408" s="69"/>
      <c r="V408" s="69"/>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row>
    <row r="409" spans="1:66" ht="56" hidden="1">
      <c r="A409" s="127">
        <v>2317700</v>
      </c>
      <c r="B409" s="127" t="s">
        <v>965</v>
      </c>
      <c r="C409" s="127" t="s">
        <v>1594</v>
      </c>
      <c r="D409" s="254" t="s">
        <v>1601</v>
      </c>
      <c r="E409" s="108">
        <f t="shared" si="91"/>
        <v>0</v>
      </c>
      <c r="F409" s="108"/>
      <c r="G409" s="141"/>
      <c r="H409" s="141"/>
      <c r="I409" s="141"/>
      <c r="J409" s="105">
        <f>+L409+O409</f>
        <v>0</v>
      </c>
      <c r="K409" s="105"/>
      <c r="L409" s="105"/>
      <c r="M409" s="105"/>
      <c r="N409" s="105"/>
      <c r="O409" s="105"/>
      <c r="P409" s="105">
        <f t="shared" si="89"/>
        <v>0</v>
      </c>
      <c r="Q409" s="691">
        <f t="shared" si="90"/>
        <v>0</v>
      </c>
      <c r="R409" s="4"/>
      <c r="S409" s="69"/>
      <c r="T409" s="69"/>
      <c r="U409" s="69"/>
      <c r="V409" s="69"/>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row>
    <row r="410" spans="1:66" ht="52.5" hidden="1" customHeight="1">
      <c r="A410" s="133">
        <v>2318410</v>
      </c>
      <c r="B410" s="133" t="s">
        <v>1042</v>
      </c>
      <c r="C410" s="133" t="s">
        <v>767</v>
      </c>
      <c r="D410" s="259" t="s">
        <v>172</v>
      </c>
      <c r="E410" s="201">
        <f>+F410+I410</f>
        <v>0</v>
      </c>
      <c r="F410" s="201"/>
      <c r="G410" s="201"/>
      <c r="H410" s="201"/>
      <c r="I410" s="201"/>
      <c r="J410" s="201">
        <f>+L410+O410</f>
        <v>0</v>
      </c>
      <c r="K410" s="201"/>
      <c r="L410" s="201"/>
      <c r="M410" s="201"/>
      <c r="N410" s="201"/>
      <c r="O410" s="201"/>
      <c r="P410" s="201">
        <f>+E410+J410</f>
        <v>0</v>
      </c>
      <c r="Q410" s="691">
        <f t="shared" si="90"/>
        <v>0</v>
      </c>
      <c r="R410" s="351"/>
      <c r="S410" s="353"/>
      <c r="T410" s="355"/>
      <c r="U410" s="69"/>
      <c r="V410" s="69"/>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row>
    <row r="411" spans="1:66" ht="54.75" customHeight="1">
      <c r="A411" s="133" t="s">
        <v>1628</v>
      </c>
      <c r="B411" s="133" t="s">
        <v>863</v>
      </c>
      <c r="C411" s="133" t="s">
        <v>767</v>
      </c>
      <c r="D411" s="259" t="s">
        <v>342</v>
      </c>
      <c r="E411" s="201">
        <f>+F411+I411</f>
        <v>-250000</v>
      </c>
      <c r="F411" s="201">
        <v>-250000</v>
      </c>
      <c r="G411" s="250"/>
      <c r="H411" s="250"/>
      <c r="I411" s="250"/>
      <c r="J411" s="250">
        <f>+L411+O411</f>
        <v>0</v>
      </c>
      <c r="K411" s="250">
        <f>+K412</f>
        <v>0</v>
      </c>
      <c r="L411" s="250">
        <f>+L412</f>
        <v>0</v>
      </c>
      <c r="M411" s="250">
        <f>+M412</f>
        <v>0</v>
      </c>
      <c r="N411" s="250">
        <f>+N412</f>
        <v>0</v>
      </c>
      <c r="O411" s="250">
        <f>+O412</f>
        <v>0</v>
      </c>
      <c r="P411" s="201">
        <f>+E411+J411</f>
        <v>-250000</v>
      </c>
      <c r="Q411" s="714">
        <f t="shared" si="90"/>
        <v>-250000</v>
      </c>
      <c r="R411" s="728"/>
      <c r="S411" s="725"/>
      <c r="T411" s="726"/>
      <c r="U411" s="727"/>
      <c r="V411" s="727"/>
      <c r="W411" s="363"/>
      <c r="X411" s="363"/>
      <c r="Y411" s="363"/>
      <c r="Z411" s="363"/>
      <c r="AA411" s="363"/>
      <c r="AB411" s="363"/>
      <c r="AC411" s="363"/>
      <c r="AD411" s="363"/>
      <c r="AE411" s="363"/>
      <c r="AF411" s="363"/>
      <c r="AG411" s="363"/>
      <c r="AH411" s="363"/>
      <c r="AI411" s="363"/>
      <c r="AJ411" s="363"/>
      <c r="AK411" s="363"/>
      <c r="AL411" s="363"/>
      <c r="AM411" s="363"/>
      <c r="AN411" s="363"/>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row>
    <row r="412" spans="1:66" ht="42" hidden="1">
      <c r="A412" s="988"/>
      <c r="B412" s="988"/>
      <c r="C412" s="128"/>
      <c r="D412" s="254" t="s">
        <v>1582</v>
      </c>
      <c r="E412" s="108">
        <f t="shared" si="91"/>
        <v>0</v>
      </c>
      <c r="F412" s="108"/>
      <c r="G412" s="108"/>
      <c r="H412" s="108"/>
      <c r="I412" s="108"/>
      <c r="J412" s="108">
        <f>+L412+O412</f>
        <v>0</v>
      </c>
      <c r="K412" s="108"/>
      <c r="L412" s="108"/>
      <c r="M412" s="108"/>
      <c r="N412" s="108"/>
      <c r="O412" s="108"/>
      <c r="P412" s="108">
        <f t="shared" si="89"/>
        <v>0</v>
      </c>
      <c r="Q412" s="691">
        <f t="shared" si="90"/>
        <v>0</v>
      </c>
      <c r="R412" s="4"/>
      <c r="S412" s="69"/>
      <c r="T412" s="69"/>
      <c r="U412" s="69"/>
      <c r="V412" s="69"/>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row>
    <row r="413" spans="1:66" ht="28" hidden="1">
      <c r="A413" s="988"/>
      <c r="B413" s="988"/>
      <c r="C413" s="128"/>
      <c r="D413" s="254" t="s">
        <v>884</v>
      </c>
      <c r="E413" s="108">
        <f t="shared" si="91"/>
        <v>0</v>
      </c>
      <c r="F413" s="108"/>
      <c r="G413" s="108"/>
      <c r="H413" s="108"/>
      <c r="I413" s="108"/>
      <c r="J413" s="108"/>
      <c r="K413" s="108"/>
      <c r="L413" s="108"/>
      <c r="M413" s="108"/>
      <c r="N413" s="108"/>
      <c r="O413" s="108"/>
      <c r="P413" s="108">
        <f t="shared" si="89"/>
        <v>0</v>
      </c>
      <c r="Q413" s="691">
        <f t="shared" si="90"/>
        <v>0</v>
      </c>
      <c r="R413" s="4"/>
      <c r="S413" s="69"/>
      <c r="T413" s="69"/>
      <c r="U413" s="69"/>
      <c r="V413" s="69"/>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row>
    <row r="414" spans="1:66" ht="28" hidden="1">
      <c r="A414" s="988"/>
      <c r="B414" s="988"/>
      <c r="C414" s="128"/>
      <c r="D414" s="254" t="s">
        <v>713</v>
      </c>
      <c r="E414" s="108">
        <f t="shared" si="91"/>
        <v>0</v>
      </c>
      <c r="F414" s="108"/>
      <c r="G414" s="108"/>
      <c r="H414" s="108"/>
      <c r="I414" s="108"/>
      <c r="J414" s="108">
        <f>+L414+O414</f>
        <v>0</v>
      </c>
      <c r="K414" s="108"/>
      <c r="L414" s="108"/>
      <c r="M414" s="108"/>
      <c r="N414" s="108"/>
      <c r="O414" s="108"/>
      <c r="P414" s="108">
        <f t="shared" si="89"/>
        <v>0</v>
      </c>
      <c r="Q414" s="691">
        <f t="shared" si="90"/>
        <v>0</v>
      </c>
      <c r="R414" s="4"/>
      <c r="S414" s="69"/>
      <c r="T414" s="69"/>
      <c r="U414" s="69"/>
      <c r="V414" s="69"/>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row>
    <row r="415" spans="1:66" ht="46.15" customHeight="1">
      <c r="A415" s="292" t="s">
        <v>491</v>
      </c>
      <c r="B415" s="292" t="s">
        <v>886</v>
      </c>
      <c r="C415" s="292"/>
      <c r="D415" s="341" t="s">
        <v>399</v>
      </c>
      <c r="E415" s="192">
        <f>+E416+E421+E424+E419+E420+E423+E419+E417+E422</f>
        <v>-357850</v>
      </c>
      <c r="F415" s="192">
        <f t="shared" ref="F415:O415" si="92">+F416+F421+F424+F419+F420+F423+F419+F417+F422</f>
        <v>-212771</v>
      </c>
      <c r="G415" s="192">
        <f t="shared" si="92"/>
        <v>0</v>
      </c>
      <c r="H415" s="192">
        <f t="shared" si="92"/>
        <v>0</v>
      </c>
      <c r="I415" s="192">
        <f t="shared" si="92"/>
        <v>-145079</v>
      </c>
      <c r="J415" s="192">
        <f t="shared" si="92"/>
        <v>0</v>
      </c>
      <c r="K415" s="192">
        <f>+K416+K421+K424+K419+K420+K423+K419+K417+K422</f>
        <v>0</v>
      </c>
      <c r="L415" s="192">
        <f t="shared" si="92"/>
        <v>0</v>
      </c>
      <c r="M415" s="192">
        <f t="shared" si="92"/>
        <v>0</v>
      </c>
      <c r="N415" s="192">
        <f t="shared" si="92"/>
        <v>0</v>
      </c>
      <c r="O415" s="192">
        <f t="shared" si="92"/>
        <v>0</v>
      </c>
      <c r="P415" s="192">
        <f t="shared" ref="P415:P424" si="93">+E415+J415</f>
        <v>-357850</v>
      </c>
      <c r="Q415" s="714">
        <f t="shared" si="90"/>
        <v>-357850</v>
      </c>
      <c r="R415" s="353"/>
      <c r="S415" s="353"/>
      <c r="T415" s="355"/>
      <c r="U415" s="69"/>
      <c r="V415" s="69"/>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row>
    <row r="416" spans="1:66" ht="55.15" customHeight="1">
      <c r="A416" s="133">
        <v>2417110</v>
      </c>
      <c r="B416" s="133" t="s">
        <v>920</v>
      </c>
      <c r="C416" s="133" t="s">
        <v>41</v>
      </c>
      <c r="D416" s="259" t="s">
        <v>221</v>
      </c>
      <c r="E416" s="201">
        <f t="shared" ref="E416:E424" si="94">+F416+I416</f>
        <v>-357850</v>
      </c>
      <c r="F416" s="201">
        <v>-212771</v>
      </c>
      <c r="G416" s="201"/>
      <c r="H416" s="201"/>
      <c r="I416" s="201">
        <v>-145079</v>
      </c>
      <c r="J416" s="201">
        <f t="shared" ref="J416:J424" si="95">+L416+O416</f>
        <v>0</v>
      </c>
      <c r="K416" s="201"/>
      <c r="L416" s="201"/>
      <c r="M416" s="201"/>
      <c r="N416" s="201"/>
      <c r="O416" s="201"/>
      <c r="P416" s="201">
        <f t="shared" si="93"/>
        <v>-357850</v>
      </c>
      <c r="Q416" s="714">
        <f t="shared" si="90"/>
        <v>-357850</v>
      </c>
      <c r="R416" s="351"/>
      <c r="S416" s="353"/>
      <c r="T416" s="355"/>
      <c r="U416" s="69"/>
      <c r="V416" s="69"/>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row>
    <row r="417" spans="1:66" ht="52.9" hidden="1" customHeight="1">
      <c r="A417" s="123">
        <v>2417120</v>
      </c>
      <c r="B417" s="123" t="s">
        <v>222</v>
      </c>
      <c r="C417" s="123" t="s">
        <v>58</v>
      </c>
      <c r="D417" s="276" t="s">
        <v>223</v>
      </c>
      <c r="E417" s="105">
        <f t="shared" si="94"/>
        <v>0</v>
      </c>
      <c r="F417" s="105">
        <f>50500000-50500000</f>
        <v>0</v>
      </c>
      <c r="G417" s="105">
        <f>40793300-40793300</f>
        <v>0</v>
      </c>
      <c r="H417" s="105">
        <f>732200-732200</f>
        <v>0</v>
      </c>
      <c r="I417" s="105"/>
      <c r="J417" s="105">
        <f t="shared" si="95"/>
        <v>0</v>
      </c>
      <c r="K417" s="105">
        <f>36908700-36908700</f>
        <v>0</v>
      </c>
      <c r="L417" s="105">
        <f>36908700-36908700</f>
        <v>0</v>
      </c>
      <c r="M417" s="105">
        <f>15864300-15864300</f>
        <v>0</v>
      </c>
      <c r="N417" s="105">
        <f>2096100-2096100</f>
        <v>0</v>
      </c>
      <c r="O417" s="105">
        <f>2379200-2379200</f>
        <v>0</v>
      </c>
      <c r="P417" s="108">
        <f t="shared" si="93"/>
        <v>0</v>
      </c>
      <c r="Q417" s="691">
        <f t="shared" ref="Q417:Q426" si="96">+P417</f>
        <v>0</v>
      </c>
      <c r="R417" s="4"/>
      <c r="S417" s="69"/>
      <c r="T417" s="69"/>
      <c r="U417" s="69"/>
      <c r="V417" s="69"/>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row>
    <row r="418" spans="1:66" ht="54" hidden="1">
      <c r="A418" s="128"/>
      <c r="B418" s="132"/>
      <c r="C418" s="132"/>
      <c r="D418" s="256" t="s">
        <v>1404</v>
      </c>
      <c r="E418" s="115">
        <f t="shared" si="94"/>
        <v>0</v>
      </c>
      <c r="F418" s="115"/>
      <c r="G418" s="115"/>
      <c r="H418" s="115"/>
      <c r="I418" s="115"/>
      <c r="J418" s="115">
        <f t="shared" si="95"/>
        <v>0</v>
      </c>
      <c r="K418" s="115"/>
      <c r="L418" s="115"/>
      <c r="M418" s="115"/>
      <c r="N418" s="115"/>
      <c r="O418" s="115"/>
      <c r="P418" s="115">
        <f t="shared" si="93"/>
        <v>0</v>
      </c>
      <c r="Q418" s="691">
        <f t="shared" si="96"/>
        <v>0</v>
      </c>
      <c r="R418" s="4"/>
      <c r="S418" s="69"/>
      <c r="T418" s="69"/>
      <c r="U418" s="69"/>
      <c r="V418" s="69"/>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row>
    <row r="419" spans="1:66" ht="28" hidden="1">
      <c r="A419" s="123">
        <v>2417150</v>
      </c>
      <c r="B419" s="127" t="s">
        <v>244</v>
      </c>
      <c r="C419" s="127" t="s">
        <v>243</v>
      </c>
      <c r="D419" s="262" t="s">
        <v>919</v>
      </c>
      <c r="E419" s="250">
        <f>+F419+I419</f>
        <v>0</v>
      </c>
      <c r="F419" s="250"/>
      <c r="G419" s="250"/>
      <c r="H419" s="250"/>
      <c r="I419" s="250"/>
      <c r="J419" s="110">
        <f>+L419+O419</f>
        <v>0</v>
      </c>
      <c r="K419" s="250"/>
      <c r="L419" s="250"/>
      <c r="M419" s="250"/>
      <c r="N419" s="250"/>
      <c r="O419" s="138"/>
      <c r="P419" s="108">
        <f>+E419+J419</f>
        <v>0</v>
      </c>
      <c r="Q419" s="691">
        <f t="shared" si="96"/>
        <v>0</v>
      </c>
      <c r="R419" s="4"/>
      <c r="S419" s="69"/>
      <c r="T419" s="69"/>
      <c r="U419" s="69"/>
      <c r="V419" s="69"/>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row>
    <row r="420" spans="1:66" ht="31" hidden="1">
      <c r="A420" s="123">
        <v>2417300</v>
      </c>
      <c r="B420" s="123" t="s">
        <v>276</v>
      </c>
      <c r="C420" s="123" t="s">
        <v>649</v>
      </c>
      <c r="D420" s="274" t="s">
        <v>277</v>
      </c>
      <c r="E420" s="115">
        <f t="shared" si="94"/>
        <v>0</v>
      </c>
      <c r="F420" s="115"/>
      <c r="G420" s="115"/>
      <c r="H420" s="115"/>
      <c r="I420" s="115"/>
      <c r="J420" s="137">
        <f t="shared" si="95"/>
        <v>0</v>
      </c>
      <c r="K420" s="115"/>
      <c r="L420" s="115"/>
      <c r="M420" s="115"/>
      <c r="N420" s="115"/>
      <c r="O420" s="115"/>
      <c r="P420" s="115">
        <f t="shared" si="93"/>
        <v>0</v>
      </c>
      <c r="Q420" s="691">
        <f t="shared" si="96"/>
        <v>0</v>
      </c>
      <c r="R420" s="4"/>
      <c r="S420" s="69"/>
      <c r="T420" s="69"/>
      <c r="U420" s="69"/>
      <c r="V420" s="69"/>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row>
    <row r="421" spans="1:66" ht="42" hidden="1">
      <c r="A421" s="121">
        <v>2417380</v>
      </c>
      <c r="B421" s="121" t="s">
        <v>225</v>
      </c>
      <c r="C421" s="121" t="s">
        <v>224</v>
      </c>
      <c r="D421" s="258" t="s">
        <v>226</v>
      </c>
      <c r="E421" s="137">
        <f t="shared" si="94"/>
        <v>0</v>
      </c>
      <c r="F421" s="137"/>
      <c r="G421" s="137"/>
      <c r="H421" s="137"/>
      <c r="I421" s="137"/>
      <c r="J421" s="137">
        <f t="shared" si="95"/>
        <v>0</v>
      </c>
      <c r="K421" s="137"/>
      <c r="L421" s="137"/>
      <c r="M421" s="137"/>
      <c r="N421" s="137"/>
      <c r="O421" s="137"/>
      <c r="P421" s="137">
        <f t="shared" si="93"/>
        <v>0</v>
      </c>
      <c r="Q421" s="691">
        <f t="shared" si="96"/>
        <v>0</v>
      </c>
      <c r="R421" s="4"/>
      <c r="S421" s="69"/>
      <c r="T421" s="69"/>
      <c r="U421" s="69"/>
      <c r="V421" s="69"/>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row>
    <row r="422" spans="1:66" ht="28" hidden="1">
      <c r="A422" s="229">
        <v>2417670</v>
      </c>
      <c r="B422" s="241">
        <v>7670</v>
      </c>
      <c r="C422" s="229" t="s">
        <v>806</v>
      </c>
      <c r="D422" s="240" t="s">
        <v>1093</v>
      </c>
      <c r="E422" s="137">
        <f t="shared" si="94"/>
        <v>0</v>
      </c>
      <c r="F422" s="137"/>
      <c r="G422" s="137"/>
      <c r="H422" s="137"/>
      <c r="I422" s="137"/>
      <c r="J422" s="137">
        <f t="shared" si="95"/>
        <v>0</v>
      </c>
      <c r="K422" s="137"/>
      <c r="L422" s="137"/>
      <c r="M422" s="137"/>
      <c r="N422" s="137"/>
      <c r="O422" s="137">
        <f>3000-3000</f>
        <v>0</v>
      </c>
      <c r="P422" s="137">
        <f t="shared" si="93"/>
        <v>0</v>
      </c>
      <c r="Q422" s="691">
        <f t="shared" si="96"/>
        <v>0</v>
      </c>
      <c r="R422" s="4"/>
      <c r="S422" s="69"/>
      <c r="T422" s="69"/>
      <c r="U422" s="69"/>
      <c r="V422" s="69"/>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row>
    <row r="423" spans="1:66" ht="28" hidden="1">
      <c r="A423" s="229" t="s">
        <v>1604</v>
      </c>
      <c r="B423" s="121" t="s">
        <v>1602</v>
      </c>
      <c r="C423" s="121" t="s">
        <v>648</v>
      </c>
      <c r="D423" s="262" t="s">
        <v>1251</v>
      </c>
      <c r="E423" s="109">
        <f>+F423+I423</f>
        <v>0</v>
      </c>
      <c r="F423" s="109"/>
      <c r="G423" s="109"/>
      <c r="H423" s="109"/>
      <c r="I423" s="109"/>
      <c r="J423" s="291">
        <f>+L423+O423</f>
        <v>0</v>
      </c>
      <c r="K423" s="291">
        <f>1000-1000</f>
        <v>0</v>
      </c>
      <c r="L423" s="291"/>
      <c r="M423" s="291"/>
      <c r="N423" s="291"/>
      <c r="O423" s="291">
        <f>2000000-2000000</f>
        <v>0</v>
      </c>
      <c r="P423" s="291">
        <f>+E423+J423</f>
        <v>0</v>
      </c>
      <c r="Q423" s="714">
        <f t="shared" si="96"/>
        <v>0</v>
      </c>
      <c r="R423" s="4"/>
      <c r="S423" s="69"/>
      <c r="T423" s="69"/>
      <c r="U423" s="69"/>
      <c r="V423" s="69"/>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row>
    <row r="424" spans="1:66" ht="28" hidden="1">
      <c r="A424" s="123">
        <v>2419800</v>
      </c>
      <c r="B424" s="121" t="s">
        <v>758</v>
      </c>
      <c r="C424" s="121" t="s">
        <v>1363</v>
      </c>
      <c r="D424" s="276" t="s">
        <v>271</v>
      </c>
      <c r="E424" s="109">
        <f t="shared" si="94"/>
        <v>0</v>
      </c>
      <c r="F424" s="109"/>
      <c r="G424" s="109"/>
      <c r="H424" s="109"/>
      <c r="I424" s="109"/>
      <c r="J424" s="109">
        <f t="shared" si="95"/>
        <v>0</v>
      </c>
      <c r="K424" s="109"/>
      <c r="L424" s="109"/>
      <c r="M424" s="109"/>
      <c r="N424" s="109"/>
      <c r="O424" s="109"/>
      <c r="P424" s="109">
        <f t="shared" si="93"/>
        <v>0</v>
      </c>
      <c r="Q424" s="691">
        <f t="shared" si="96"/>
        <v>0</v>
      </c>
      <c r="R424" s="4"/>
      <c r="S424" s="69"/>
      <c r="T424" s="69"/>
      <c r="U424" s="69"/>
      <c r="V424" s="69"/>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row>
    <row r="425" spans="1:66" ht="64.5" customHeight="1">
      <c r="A425" s="292" t="s">
        <v>492</v>
      </c>
      <c r="B425" s="292" t="s">
        <v>119</v>
      </c>
      <c r="C425" s="292"/>
      <c r="D425" s="341" t="s">
        <v>856</v>
      </c>
      <c r="E425" s="192">
        <f>+E426+E427+E428</f>
        <v>-2000000</v>
      </c>
      <c r="F425" s="192">
        <f t="shared" ref="F425:P425" si="97">+F426+F427+F428</f>
        <v>-2000000</v>
      </c>
      <c r="G425" s="192">
        <f t="shared" si="97"/>
        <v>0</v>
      </c>
      <c r="H425" s="192">
        <f t="shared" si="97"/>
        <v>0</v>
      </c>
      <c r="I425" s="192">
        <f t="shared" si="97"/>
        <v>0</v>
      </c>
      <c r="J425" s="192">
        <f t="shared" si="97"/>
        <v>0</v>
      </c>
      <c r="K425" s="192">
        <f t="shared" si="97"/>
        <v>0</v>
      </c>
      <c r="L425" s="192">
        <f t="shared" si="97"/>
        <v>0</v>
      </c>
      <c r="M425" s="192">
        <f t="shared" si="97"/>
        <v>0</v>
      </c>
      <c r="N425" s="192">
        <f t="shared" si="97"/>
        <v>0</v>
      </c>
      <c r="O425" s="192">
        <f t="shared" si="97"/>
        <v>0</v>
      </c>
      <c r="P425" s="192">
        <f t="shared" si="97"/>
        <v>-2000000</v>
      </c>
      <c r="Q425" s="714">
        <f t="shared" si="96"/>
        <v>-2000000</v>
      </c>
      <c r="R425" s="353"/>
      <c r="S425" s="353"/>
      <c r="T425" s="355"/>
      <c r="U425" s="69"/>
      <c r="V425" s="69"/>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row>
    <row r="426" spans="1:66" ht="64.5" customHeight="1">
      <c r="A426" s="133" t="s">
        <v>1645</v>
      </c>
      <c r="B426" s="133" t="s">
        <v>1646</v>
      </c>
      <c r="C426" s="133" t="s">
        <v>1647</v>
      </c>
      <c r="D426" s="259" t="s">
        <v>393</v>
      </c>
      <c r="E426" s="201">
        <f>+F426+I426</f>
        <v>-2000000</v>
      </c>
      <c r="F426" s="201">
        <v>-2000000</v>
      </c>
      <c r="G426" s="201"/>
      <c r="H426" s="201"/>
      <c r="I426" s="201"/>
      <c r="J426" s="201">
        <f>+L426+O426</f>
        <v>0</v>
      </c>
      <c r="K426" s="201"/>
      <c r="L426" s="201"/>
      <c r="M426" s="201"/>
      <c r="N426" s="201"/>
      <c r="O426" s="201"/>
      <c r="P426" s="201">
        <f>+E426+J426</f>
        <v>-2000000</v>
      </c>
      <c r="Q426" s="714">
        <f t="shared" si="96"/>
        <v>-2000000</v>
      </c>
      <c r="R426" s="351"/>
      <c r="S426" s="353"/>
      <c r="T426" s="355"/>
      <c r="U426" s="69"/>
      <c r="V426" s="69"/>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row>
    <row r="427" spans="1:66" ht="51.75" hidden="1" customHeight="1">
      <c r="A427" s="127">
        <v>2519770</v>
      </c>
      <c r="B427" s="127" t="s">
        <v>1602</v>
      </c>
      <c r="C427" s="127" t="s">
        <v>648</v>
      </c>
      <c r="D427" s="254" t="s">
        <v>1251</v>
      </c>
      <c r="E427" s="108">
        <f>+F427+I427</f>
        <v>0</v>
      </c>
      <c r="F427" s="108"/>
      <c r="G427" s="108"/>
      <c r="H427" s="108"/>
      <c r="I427" s="108">
        <f>650000-650000</f>
        <v>0</v>
      </c>
      <c r="J427" s="108">
        <f>+L427+O427</f>
        <v>0</v>
      </c>
      <c r="K427" s="108"/>
      <c r="L427" s="108"/>
      <c r="M427" s="108"/>
      <c r="N427" s="108"/>
      <c r="O427" s="108"/>
      <c r="P427" s="108">
        <f>+E427+J427</f>
        <v>0</v>
      </c>
      <c r="Q427" s="691">
        <f t="shared" ref="Q427:Q504" si="98">+P427</f>
        <v>0</v>
      </c>
      <c r="R427" s="4"/>
      <c r="S427" s="69"/>
      <c r="T427" s="69"/>
      <c r="U427" s="69"/>
      <c r="V427" s="69"/>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row>
    <row r="428" spans="1:66" ht="60.75" hidden="1" customHeight="1">
      <c r="A428" s="123" t="s">
        <v>1146</v>
      </c>
      <c r="B428" s="121" t="s">
        <v>758</v>
      </c>
      <c r="C428" s="121" t="s">
        <v>1363</v>
      </c>
      <c r="D428" s="276" t="s">
        <v>343</v>
      </c>
      <c r="E428" s="108">
        <f>+F428+I428</f>
        <v>0</v>
      </c>
      <c r="F428" s="108"/>
      <c r="G428" s="108"/>
      <c r="H428" s="108"/>
      <c r="I428" s="108">
        <f>650000-650000</f>
        <v>0</v>
      </c>
      <c r="J428" s="108">
        <f>+L428+O428</f>
        <v>0</v>
      </c>
      <c r="K428" s="108"/>
      <c r="L428" s="108"/>
      <c r="M428" s="108"/>
      <c r="N428" s="108"/>
      <c r="O428" s="108"/>
      <c r="P428" s="108">
        <f>+E428+J428</f>
        <v>0</v>
      </c>
      <c r="Q428" s="691">
        <f t="shared" si="98"/>
        <v>0</v>
      </c>
      <c r="R428" s="4"/>
      <c r="S428" s="69"/>
      <c r="T428" s="69"/>
      <c r="U428" s="69"/>
      <c r="V428" s="69"/>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row>
    <row r="429" spans="1:66" ht="15.5" hidden="1">
      <c r="A429" s="128"/>
      <c r="B429" s="128"/>
      <c r="C429" s="128"/>
      <c r="D429" s="260"/>
      <c r="E429" s="137">
        <f>+F429+I429</f>
        <v>0</v>
      </c>
      <c r="F429" s="137"/>
      <c r="G429" s="137"/>
      <c r="H429" s="137"/>
      <c r="I429" s="137"/>
      <c r="J429" s="137"/>
      <c r="K429" s="137"/>
      <c r="L429" s="137"/>
      <c r="M429" s="137"/>
      <c r="N429" s="137"/>
      <c r="O429" s="137"/>
      <c r="P429" s="137">
        <f>+E429+J429</f>
        <v>0</v>
      </c>
      <c r="Q429" s="691">
        <f t="shared" si="98"/>
        <v>0</v>
      </c>
      <c r="R429" s="4"/>
      <c r="S429" s="69"/>
      <c r="T429" s="69"/>
      <c r="U429" s="69"/>
      <c r="V429" s="69"/>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row>
    <row r="430" spans="1:66" ht="46" hidden="1">
      <c r="A430" s="128"/>
      <c r="B430" s="128"/>
      <c r="C430" s="128"/>
      <c r="D430" s="255" t="s">
        <v>94</v>
      </c>
      <c r="E430" s="137">
        <f>+F430+I430</f>
        <v>0</v>
      </c>
      <c r="F430" s="137"/>
      <c r="G430" s="137"/>
      <c r="H430" s="137"/>
      <c r="I430" s="137"/>
      <c r="J430" s="137">
        <f>+L430+O430</f>
        <v>0</v>
      </c>
      <c r="K430" s="137"/>
      <c r="L430" s="137"/>
      <c r="M430" s="137"/>
      <c r="N430" s="137"/>
      <c r="O430" s="137"/>
      <c r="P430" s="137">
        <f>+E430+J430</f>
        <v>0</v>
      </c>
      <c r="Q430" s="691">
        <f t="shared" si="98"/>
        <v>0</v>
      </c>
      <c r="R430" s="4"/>
      <c r="S430" s="69"/>
      <c r="T430" s="69"/>
      <c r="U430" s="69"/>
      <c r="V430" s="69"/>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row>
    <row r="431" spans="1:66" ht="39" customHeight="1">
      <c r="A431" s="292" t="s">
        <v>493</v>
      </c>
      <c r="B431" s="292" t="s">
        <v>722</v>
      </c>
      <c r="C431" s="292"/>
      <c r="D431" s="318" t="s">
        <v>885</v>
      </c>
      <c r="E431" s="192">
        <f t="shared" ref="E431:P431" si="99">+E433+E436+E435+E434+E432</f>
        <v>-805735</v>
      </c>
      <c r="F431" s="192">
        <f t="shared" si="99"/>
        <v>-805735</v>
      </c>
      <c r="G431" s="192">
        <f t="shared" si="99"/>
        <v>0</v>
      </c>
      <c r="H431" s="192">
        <f t="shared" si="99"/>
        <v>0</v>
      </c>
      <c r="I431" s="192">
        <f t="shared" si="99"/>
        <v>0</v>
      </c>
      <c r="J431" s="192">
        <f t="shared" si="99"/>
        <v>-44246</v>
      </c>
      <c r="K431" s="192">
        <f t="shared" si="99"/>
        <v>-44246</v>
      </c>
      <c r="L431" s="192">
        <f t="shared" si="99"/>
        <v>0</v>
      </c>
      <c r="M431" s="192">
        <f t="shared" si="99"/>
        <v>0</v>
      </c>
      <c r="N431" s="192">
        <f t="shared" si="99"/>
        <v>0</v>
      </c>
      <c r="O431" s="192">
        <f t="shared" si="99"/>
        <v>-44246</v>
      </c>
      <c r="P431" s="192">
        <f t="shared" si="99"/>
        <v>-849981</v>
      </c>
      <c r="Q431" s="714">
        <f t="shared" si="98"/>
        <v>-849981</v>
      </c>
      <c r="R431" s="307"/>
      <c r="S431" s="353"/>
      <c r="T431" s="355"/>
      <c r="U431" s="69"/>
      <c r="V431" s="69"/>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row>
    <row r="432" spans="1:66" ht="99" hidden="1" customHeight="1">
      <c r="A432" s="133" t="s">
        <v>1296</v>
      </c>
      <c r="B432" s="133" t="s">
        <v>319</v>
      </c>
      <c r="C432" s="133" t="s">
        <v>375</v>
      </c>
      <c r="D432" s="320" t="s">
        <v>1297</v>
      </c>
      <c r="E432" s="201">
        <f>+F432+I432</f>
        <v>0</v>
      </c>
      <c r="F432" s="201"/>
      <c r="G432" s="201"/>
      <c r="H432" s="201"/>
      <c r="I432" s="201"/>
      <c r="J432" s="201">
        <f>+L432+O432</f>
        <v>0</v>
      </c>
      <c r="K432" s="201"/>
      <c r="L432" s="201"/>
      <c r="M432" s="201"/>
      <c r="N432" s="201"/>
      <c r="O432" s="201"/>
      <c r="P432" s="201">
        <f>+E432+J432</f>
        <v>0</v>
      </c>
      <c r="Q432" s="691">
        <f t="shared" si="98"/>
        <v>0</v>
      </c>
      <c r="R432" s="307"/>
      <c r="S432" s="69"/>
      <c r="T432" s="355"/>
      <c r="U432" s="69"/>
      <c r="V432" s="69"/>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row>
    <row r="433" spans="1:66" ht="39" customHeight="1">
      <c r="A433" s="123" t="s">
        <v>394</v>
      </c>
      <c r="B433" s="123" t="s">
        <v>395</v>
      </c>
      <c r="C433" s="123" t="s">
        <v>1647</v>
      </c>
      <c r="D433" s="103" t="s">
        <v>1573</v>
      </c>
      <c r="E433" s="291">
        <f>+F433+I433</f>
        <v>-805735</v>
      </c>
      <c r="F433" s="291">
        <v>-805735</v>
      </c>
      <c r="G433" s="291"/>
      <c r="H433" s="291"/>
      <c r="I433" s="291"/>
      <c r="J433" s="201">
        <f>+L433+O433</f>
        <v>-44246</v>
      </c>
      <c r="K433" s="291">
        <v>-44246</v>
      </c>
      <c r="L433" s="291"/>
      <c r="M433" s="291"/>
      <c r="N433" s="291"/>
      <c r="O433" s="291">
        <v>-44246</v>
      </c>
      <c r="P433" s="201">
        <f t="shared" ref="P433:P442" si="100">+E433+J433</f>
        <v>-849981</v>
      </c>
      <c r="Q433" s="714">
        <f t="shared" si="98"/>
        <v>-849981</v>
      </c>
      <c r="R433" s="4"/>
      <c r="S433" s="69"/>
      <c r="T433" s="69"/>
      <c r="U433" s="69"/>
      <c r="V433" s="69"/>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row>
    <row r="434" spans="1:66" ht="68.25" hidden="1" customHeight="1">
      <c r="A434" s="123" t="s">
        <v>340</v>
      </c>
      <c r="B434" s="123" t="s">
        <v>1492</v>
      </c>
      <c r="C434" s="123" t="s">
        <v>1102</v>
      </c>
      <c r="D434" s="103" t="s">
        <v>1449</v>
      </c>
      <c r="E434" s="291">
        <f>+F434+I434</f>
        <v>0</v>
      </c>
      <c r="F434" s="291"/>
      <c r="G434" s="291"/>
      <c r="H434" s="291"/>
      <c r="I434" s="291"/>
      <c r="J434" s="201">
        <f>+L434+O434</f>
        <v>0</v>
      </c>
      <c r="K434" s="291"/>
      <c r="L434" s="291"/>
      <c r="M434" s="291"/>
      <c r="N434" s="291"/>
      <c r="O434" s="291"/>
      <c r="P434" s="201">
        <f>+E434+J434</f>
        <v>0</v>
      </c>
      <c r="Q434" s="691">
        <f t="shared" si="98"/>
        <v>0</v>
      </c>
      <c r="R434" s="4"/>
      <c r="S434" s="69"/>
      <c r="T434" s="69"/>
      <c r="U434" s="69"/>
      <c r="V434" s="69"/>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row>
    <row r="435" spans="1:66" ht="39" hidden="1" customHeight="1">
      <c r="A435" s="127" t="s">
        <v>445</v>
      </c>
      <c r="B435" s="127" t="s">
        <v>1602</v>
      </c>
      <c r="C435" s="127" t="s">
        <v>648</v>
      </c>
      <c r="D435" s="254" t="s">
        <v>1251</v>
      </c>
      <c r="E435" s="108">
        <f>+F435+I435</f>
        <v>0</v>
      </c>
      <c r="F435" s="108"/>
      <c r="G435" s="108"/>
      <c r="H435" s="108"/>
      <c r="I435" s="108">
        <f>650000-650000</f>
        <v>0</v>
      </c>
      <c r="J435" s="108">
        <f>+L435+O435</f>
        <v>0</v>
      </c>
      <c r="K435" s="108"/>
      <c r="L435" s="108"/>
      <c r="M435" s="108"/>
      <c r="N435" s="108"/>
      <c r="O435" s="108"/>
      <c r="P435" s="108">
        <f>+E435+J435</f>
        <v>0</v>
      </c>
      <c r="Q435" s="691">
        <f t="shared" si="98"/>
        <v>0</v>
      </c>
      <c r="R435" s="4"/>
      <c r="S435" s="69"/>
      <c r="T435" s="69"/>
      <c r="U435" s="69"/>
      <c r="V435" s="69"/>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row>
    <row r="436" spans="1:66" ht="39.65" hidden="1" customHeight="1">
      <c r="A436" s="401" t="s">
        <v>396</v>
      </c>
      <c r="B436" s="501" t="s">
        <v>1282</v>
      </c>
      <c r="C436" s="501" t="s">
        <v>1513</v>
      </c>
      <c r="D436" s="443" t="s">
        <v>1543</v>
      </c>
      <c r="E436" s="456">
        <f>+F436+I436</f>
        <v>0</v>
      </c>
      <c r="F436" s="456"/>
      <c r="G436" s="456"/>
      <c r="H436" s="456"/>
      <c r="I436" s="456"/>
      <c r="J436" s="464">
        <f>+L436+O436</f>
        <v>0</v>
      </c>
      <c r="K436" s="456"/>
      <c r="L436" s="456"/>
      <c r="M436" s="456"/>
      <c r="N436" s="456"/>
      <c r="O436" s="456"/>
      <c r="P436" s="464">
        <f t="shared" si="100"/>
        <v>0</v>
      </c>
      <c r="Q436" s="691">
        <f t="shared" si="98"/>
        <v>0</v>
      </c>
      <c r="R436" s="4"/>
      <c r="S436" s="69"/>
      <c r="T436" s="69"/>
      <c r="U436" s="69"/>
      <c r="V436" s="69"/>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row>
    <row r="437" spans="1:66" ht="46.5" customHeight="1">
      <c r="A437" s="292" t="s">
        <v>959</v>
      </c>
      <c r="B437" s="292" t="s">
        <v>960</v>
      </c>
      <c r="C437" s="292"/>
      <c r="D437" s="318" t="s">
        <v>1094</v>
      </c>
      <c r="E437" s="192">
        <f>+E445+E449+E465+E446+E454+E452+E453+E455+E456+E447+E461+E438+E459+E439+E442+E440+E460+E441+E457+E458+E443+E444</f>
        <v>0</v>
      </c>
      <c r="F437" s="192">
        <f t="shared" ref="F437:O437" si="101">+F445+F449+F465+F446+F454+F452+F453+F455+F456+F447+F461+F438+F459+F439+F442+F440+F460+F441+F457+F458+F443+F444</f>
        <v>0</v>
      </c>
      <c r="G437" s="192">
        <f t="shared" si="101"/>
        <v>0</v>
      </c>
      <c r="H437" s="192">
        <f t="shared" si="101"/>
        <v>0</v>
      </c>
      <c r="I437" s="192">
        <f t="shared" si="101"/>
        <v>0</v>
      </c>
      <c r="J437" s="192">
        <f t="shared" si="101"/>
        <v>-235272</v>
      </c>
      <c r="K437" s="192">
        <f t="shared" si="101"/>
        <v>-235272</v>
      </c>
      <c r="L437" s="192">
        <f t="shared" si="101"/>
        <v>0</v>
      </c>
      <c r="M437" s="192">
        <f t="shared" si="101"/>
        <v>0</v>
      </c>
      <c r="N437" s="192">
        <f t="shared" si="101"/>
        <v>0</v>
      </c>
      <c r="O437" s="192">
        <f t="shared" si="101"/>
        <v>-235272</v>
      </c>
      <c r="P437" s="192">
        <f t="shared" si="100"/>
        <v>-235272</v>
      </c>
      <c r="Q437" s="713">
        <f>+P437</f>
        <v>-235272</v>
      </c>
      <c r="R437" s="725"/>
      <c r="S437" s="725"/>
      <c r="T437" s="726"/>
      <c r="U437" s="727"/>
      <c r="V437" s="727"/>
      <c r="W437" s="363"/>
      <c r="X437" s="363"/>
      <c r="Y437" s="363"/>
      <c r="Z437" s="363"/>
      <c r="AA437" s="363"/>
      <c r="AB437" s="363"/>
      <c r="AC437" s="363"/>
      <c r="AD437" s="363"/>
      <c r="AE437" s="363"/>
      <c r="AF437" s="363"/>
      <c r="AG437" s="363"/>
      <c r="AH437" s="363"/>
      <c r="AI437" s="363"/>
      <c r="AJ437" s="363"/>
      <c r="AK437" s="363"/>
      <c r="AL437" s="363"/>
      <c r="AM437" s="363"/>
      <c r="AN437" s="363"/>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row>
    <row r="438" spans="1:66" ht="31" hidden="1">
      <c r="A438" s="133" t="s">
        <v>840</v>
      </c>
      <c r="B438" s="133" t="s">
        <v>276</v>
      </c>
      <c r="C438" s="133" t="s">
        <v>649</v>
      </c>
      <c r="D438" s="254" t="s">
        <v>277</v>
      </c>
      <c r="E438" s="107"/>
      <c r="F438" s="107"/>
      <c r="G438" s="107"/>
      <c r="H438" s="107"/>
      <c r="I438" s="107"/>
      <c r="J438" s="108">
        <f t="shared" ref="J438:J447" si="102">+L438+O438</f>
        <v>0</v>
      </c>
      <c r="K438" s="108"/>
      <c r="L438" s="107"/>
      <c r="M438" s="107"/>
      <c r="N438" s="107"/>
      <c r="O438" s="108"/>
      <c r="P438" s="108">
        <f t="shared" si="100"/>
        <v>0</v>
      </c>
      <c r="Q438" s="691">
        <f t="shared" si="98"/>
        <v>0</v>
      </c>
      <c r="R438" s="4"/>
      <c r="S438" s="69"/>
      <c r="T438" s="69"/>
      <c r="U438" s="69"/>
      <c r="V438" s="69"/>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row>
    <row r="439" spans="1:66" ht="31" hidden="1">
      <c r="A439" s="226">
        <v>2717110</v>
      </c>
      <c r="B439" s="226" t="s">
        <v>920</v>
      </c>
      <c r="C439" s="293" t="s">
        <v>41</v>
      </c>
      <c r="D439" s="2" t="s">
        <v>221</v>
      </c>
      <c r="E439" s="108">
        <f>+F439+I439</f>
        <v>0</v>
      </c>
      <c r="F439" s="108">
        <f>500000-500000</f>
        <v>0</v>
      </c>
      <c r="G439" s="108"/>
      <c r="H439" s="108"/>
      <c r="I439" s="108"/>
      <c r="J439" s="108">
        <f t="shared" si="102"/>
        <v>0</v>
      </c>
      <c r="K439" s="108"/>
      <c r="L439" s="108"/>
      <c r="M439" s="108"/>
      <c r="N439" s="108"/>
      <c r="O439" s="108"/>
      <c r="P439" s="108">
        <f t="shared" si="100"/>
        <v>0</v>
      </c>
      <c r="Q439" s="691">
        <f t="shared" si="98"/>
        <v>0</v>
      </c>
      <c r="R439" s="4"/>
      <c r="S439" s="69"/>
      <c r="T439" s="69"/>
      <c r="U439" s="69"/>
      <c r="V439" s="69"/>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row>
    <row r="440" spans="1:66" ht="64.5" hidden="1" customHeight="1">
      <c r="A440" s="226" t="s">
        <v>1629</v>
      </c>
      <c r="B440" s="226" t="s">
        <v>244</v>
      </c>
      <c r="C440" s="293" t="s">
        <v>243</v>
      </c>
      <c r="D440" s="2" t="s">
        <v>919</v>
      </c>
      <c r="E440" s="201">
        <f>+F440+I440</f>
        <v>0</v>
      </c>
      <c r="F440" s="201"/>
      <c r="G440" s="201"/>
      <c r="H440" s="201"/>
      <c r="I440" s="201"/>
      <c r="J440" s="201">
        <f t="shared" si="102"/>
        <v>0</v>
      </c>
      <c r="K440" s="201"/>
      <c r="L440" s="201"/>
      <c r="M440" s="201"/>
      <c r="N440" s="201"/>
      <c r="O440" s="201"/>
      <c r="P440" s="201">
        <f t="shared" si="100"/>
        <v>0</v>
      </c>
      <c r="Q440" s="691">
        <f t="shared" si="98"/>
        <v>0</v>
      </c>
      <c r="R440" s="351"/>
      <c r="S440" s="353"/>
      <c r="T440" s="355"/>
      <c r="U440" s="69"/>
      <c r="V440" s="69"/>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row>
    <row r="441" spans="1:66" ht="71.25" hidden="1" customHeight="1">
      <c r="A441" s="226" t="s">
        <v>841</v>
      </c>
      <c r="B441" s="226" t="s">
        <v>1598</v>
      </c>
      <c r="C441" s="293" t="s">
        <v>380</v>
      </c>
      <c r="D441" s="317" t="s">
        <v>1358</v>
      </c>
      <c r="E441" s="201"/>
      <c r="F441" s="201"/>
      <c r="G441" s="201"/>
      <c r="H441" s="201"/>
      <c r="I441" s="201"/>
      <c r="J441" s="201">
        <f>+L441+O441</f>
        <v>0</v>
      </c>
      <c r="K441" s="201"/>
      <c r="L441" s="201"/>
      <c r="M441" s="201"/>
      <c r="N441" s="201"/>
      <c r="O441" s="201"/>
      <c r="P441" s="201">
        <f>+E441+J441</f>
        <v>0</v>
      </c>
      <c r="Q441" s="691">
        <f t="shared" si="98"/>
        <v>0</v>
      </c>
      <c r="R441" s="351"/>
      <c r="S441" s="353"/>
      <c r="T441" s="355"/>
      <c r="U441" s="69"/>
      <c r="V441" s="69"/>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row>
    <row r="442" spans="1:66" ht="48" hidden="1" customHeight="1">
      <c r="A442" s="226" t="s">
        <v>1630</v>
      </c>
      <c r="B442" s="226" t="s">
        <v>1631</v>
      </c>
      <c r="C442" s="293" t="s">
        <v>649</v>
      </c>
      <c r="D442" s="2" t="s">
        <v>632</v>
      </c>
      <c r="E442" s="108"/>
      <c r="F442" s="108"/>
      <c r="G442" s="108"/>
      <c r="H442" s="108"/>
      <c r="I442" s="108"/>
      <c r="J442" s="108">
        <f t="shared" si="102"/>
        <v>0</v>
      </c>
      <c r="K442" s="108"/>
      <c r="L442" s="108"/>
      <c r="M442" s="108"/>
      <c r="N442" s="108"/>
      <c r="O442" s="108"/>
      <c r="P442" s="108">
        <f t="shared" si="100"/>
        <v>0</v>
      </c>
      <c r="Q442" s="691">
        <f t="shared" si="98"/>
        <v>0</v>
      </c>
      <c r="R442" s="4"/>
      <c r="S442" s="69"/>
      <c r="T442" s="69"/>
      <c r="U442" s="69"/>
      <c r="V442" s="69"/>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row>
    <row r="443" spans="1:66" ht="54.75" hidden="1" customHeight="1">
      <c r="A443" s="226" t="s">
        <v>363</v>
      </c>
      <c r="B443" s="226" t="s">
        <v>1316</v>
      </c>
      <c r="C443" s="121" t="s">
        <v>402</v>
      </c>
      <c r="D443" s="258" t="s">
        <v>816</v>
      </c>
      <c r="E443" s="201"/>
      <c r="F443" s="201"/>
      <c r="G443" s="201"/>
      <c r="H443" s="201"/>
      <c r="I443" s="201"/>
      <c r="J443" s="201">
        <f>+L443+O443</f>
        <v>0</v>
      </c>
      <c r="K443" s="201"/>
      <c r="L443" s="201"/>
      <c r="M443" s="201"/>
      <c r="N443" s="201"/>
      <c r="O443" s="201"/>
      <c r="P443" s="201">
        <f>+E443+J443</f>
        <v>0</v>
      </c>
      <c r="Q443" s="691">
        <f t="shared" si="98"/>
        <v>0</v>
      </c>
      <c r="R443" s="4"/>
      <c r="S443" s="69"/>
      <c r="T443" s="69"/>
      <c r="U443" s="69"/>
      <c r="V443" s="69"/>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row>
    <row r="444" spans="1:66" ht="54.75" hidden="1" customHeight="1">
      <c r="A444" s="226" t="s">
        <v>653</v>
      </c>
      <c r="B444" s="226" t="s">
        <v>734</v>
      </c>
      <c r="C444" s="121" t="s">
        <v>1102</v>
      </c>
      <c r="D444" s="258" t="s">
        <v>736</v>
      </c>
      <c r="E444" s="201"/>
      <c r="F444" s="201"/>
      <c r="G444" s="201"/>
      <c r="H444" s="201"/>
      <c r="I444" s="201"/>
      <c r="J444" s="201">
        <f>+L444+O444</f>
        <v>0</v>
      </c>
      <c r="K444" s="201"/>
      <c r="L444" s="201"/>
      <c r="M444" s="201"/>
      <c r="N444" s="201"/>
      <c r="O444" s="201"/>
      <c r="P444" s="201">
        <f>+E444+J444</f>
        <v>0</v>
      </c>
      <c r="Q444" s="691">
        <f t="shared" si="98"/>
        <v>0</v>
      </c>
      <c r="R444" s="4"/>
      <c r="S444" s="69"/>
      <c r="T444" s="69"/>
      <c r="U444" s="69"/>
      <c r="V444" s="69"/>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row>
    <row r="445" spans="1:66" ht="28" hidden="1">
      <c r="A445" s="127">
        <v>2717610</v>
      </c>
      <c r="B445" s="127" t="s">
        <v>54</v>
      </c>
      <c r="C445" s="127" t="s">
        <v>324</v>
      </c>
      <c r="D445" s="254" t="s">
        <v>628</v>
      </c>
      <c r="E445" s="108">
        <f t="shared" ref="E445:E466" si="103">+F445+I445</f>
        <v>0</v>
      </c>
      <c r="F445" s="108">
        <f>500000-500000</f>
        <v>0</v>
      </c>
      <c r="G445" s="108"/>
      <c r="H445" s="108"/>
      <c r="I445" s="108"/>
      <c r="J445" s="108">
        <f t="shared" si="102"/>
        <v>0</v>
      </c>
      <c r="K445" s="108"/>
      <c r="L445" s="108"/>
      <c r="M445" s="108"/>
      <c r="N445" s="108"/>
      <c r="O445" s="108"/>
      <c r="P445" s="108">
        <f t="shared" ref="P445:P451" si="104">+E445+J445</f>
        <v>0</v>
      </c>
      <c r="Q445" s="691">
        <f t="shared" si="98"/>
        <v>0</v>
      </c>
      <c r="R445" s="4"/>
      <c r="S445" s="69"/>
      <c r="T445" s="69"/>
      <c r="U445" s="69"/>
      <c r="V445" s="69"/>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row>
    <row r="446" spans="1:66" ht="28" hidden="1">
      <c r="A446" s="127">
        <v>2717640</v>
      </c>
      <c r="B446" s="127" t="s">
        <v>1544</v>
      </c>
      <c r="C446" s="127" t="s">
        <v>232</v>
      </c>
      <c r="D446" s="241" t="s">
        <v>1456</v>
      </c>
      <c r="E446" s="108">
        <f>+F446+I446</f>
        <v>0</v>
      </c>
      <c r="F446" s="108"/>
      <c r="G446" s="108"/>
      <c r="H446" s="108"/>
      <c r="I446" s="108"/>
      <c r="J446" s="108">
        <f t="shared" si="102"/>
        <v>0</v>
      </c>
      <c r="K446" s="108"/>
      <c r="L446" s="108"/>
      <c r="M446" s="108"/>
      <c r="N446" s="108"/>
      <c r="O446" s="108">
        <f>30000000-10000000-20000000</f>
        <v>0</v>
      </c>
      <c r="P446" s="108">
        <f>+E446+J446</f>
        <v>0</v>
      </c>
      <c r="Q446" s="691">
        <f t="shared" si="98"/>
        <v>0</v>
      </c>
      <c r="R446" s="4"/>
      <c r="S446" s="69"/>
      <c r="T446" s="69"/>
      <c r="U446" s="69"/>
      <c r="V446" s="69"/>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row>
    <row r="447" spans="1:66" ht="28" hidden="1">
      <c r="A447" s="123">
        <v>2717670</v>
      </c>
      <c r="B447" s="127" t="s">
        <v>807</v>
      </c>
      <c r="C447" s="127" t="s">
        <v>806</v>
      </c>
      <c r="D447" s="268" t="s">
        <v>1093</v>
      </c>
      <c r="E447" s="108">
        <f t="shared" si="103"/>
        <v>0</v>
      </c>
      <c r="F447" s="108"/>
      <c r="G447" s="108"/>
      <c r="H447" s="108"/>
      <c r="I447" s="108"/>
      <c r="J447" s="108">
        <f t="shared" si="102"/>
        <v>0</v>
      </c>
      <c r="K447" s="108"/>
      <c r="L447" s="108"/>
      <c r="M447" s="108"/>
      <c r="N447" s="108"/>
      <c r="O447" s="108"/>
      <c r="P447" s="108">
        <f t="shared" si="104"/>
        <v>0</v>
      </c>
      <c r="Q447" s="691">
        <f t="shared" si="98"/>
        <v>0</v>
      </c>
      <c r="R447" s="4"/>
      <c r="S447" s="69"/>
      <c r="T447" s="69"/>
      <c r="U447" s="69"/>
      <c r="V447" s="69"/>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M447" s="4"/>
      <c r="BN447" s="4"/>
    </row>
    <row r="448" spans="1:66" ht="42" hidden="1">
      <c r="A448" s="128"/>
      <c r="B448" s="127"/>
      <c r="C448" s="127"/>
      <c r="D448" s="278" t="s">
        <v>400</v>
      </c>
      <c r="E448" s="108">
        <f t="shared" si="103"/>
        <v>0</v>
      </c>
      <c r="F448" s="108"/>
      <c r="G448" s="108"/>
      <c r="H448" s="108"/>
      <c r="I448" s="108"/>
      <c r="J448" s="108"/>
      <c r="K448" s="108"/>
      <c r="L448" s="108"/>
      <c r="M448" s="108"/>
      <c r="N448" s="108"/>
      <c r="O448" s="108"/>
      <c r="P448" s="108">
        <f t="shared" si="104"/>
        <v>0</v>
      </c>
      <c r="Q448" s="691">
        <f t="shared" si="98"/>
        <v>0</v>
      </c>
      <c r="R448" s="4"/>
      <c r="S448" s="69"/>
      <c r="T448" s="69"/>
      <c r="U448" s="69"/>
      <c r="V448" s="69"/>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M448" s="4"/>
      <c r="BN448" s="4"/>
    </row>
    <row r="449" spans="1:66" ht="40.15" hidden="1" customHeight="1">
      <c r="A449" s="133" t="s">
        <v>47</v>
      </c>
      <c r="B449" s="133" t="s">
        <v>239</v>
      </c>
      <c r="C449" s="133" t="s">
        <v>438</v>
      </c>
      <c r="D449" s="259" t="s">
        <v>51</v>
      </c>
      <c r="E449" s="201">
        <f t="shared" si="103"/>
        <v>0</v>
      </c>
      <c r="F449" s="201"/>
      <c r="G449" s="201"/>
      <c r="H449" s="201"/>
      <c r="I449" s="201"/>
      <c r="J449" s="201">
        <f>+L449+O449</f>
        <v>0</v>
      </c>
      <c r="K449" s="201"/>
      <c r="L449" s="201"/>
      <c r="M449" s="201"/>
      <c r="N449" s="201"/>
      <c r="O449" s="201"/>
      <c r="P449" s="201">
        <f t="shared" si="104"/>
        <v>0</v>
      </c>
      <c r="Q449" s="691">
        <f t="shared" si="98"/>
        <v>0</v>
      </c>
      <c r="R449" s="351"/>
      <c r="S449" s="353"/>
      <c r="T449" s="355"/>
      <c r="U449" s="69"/>
      <c r="V449" s="69"/>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M449" s="4"/>
      <c r="BN449" s="4"/>
    </row>
    <row r="450" spans="1:66" ht="34.5" hidden="1">
      <c r="A450" s="128"/>
      <c r="B450" s="128"/>
      <c r="C450" s="128"/>
      <c r="D450" s="255" t="s">
        <v>724</v>
      </c>
      <c r="E450" s="137">
        <f t="shared" si="103"/>
        <v>0</v>
      </c>
      <c r="F450" s="137"/>
      <c r="G450" s="137"/>
      <c r="H450" s="137"/>
      <c r="I450" s="137"/>
      <c r="J450" s="137">
        <f>+L450+O450</f>
        <v>0</v>
      </c>
      <c r="K450" s="137"/>
      <c r="L450" s="137"/>
      <c r="M450" s="137"/>
      <c r="N450" s="137"/>
      <c r="O450" s="137"/>
      <c r="P450" s="115">
        <f t="shared" si="104"/>
        <v>0</v>
      </c>
      <c r="Q450" s="691">
        <f t="shared" si="98"/>
        <v>0</v>
      </c>
      <c r="R450" s="4"/>
      <c r="S450" s="69"/>
      <c r="T450" s="69"/>
      <c r="U450" s="69"/>
      <c r="V450" s="69"/>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M450" s="4"/>
      <c r="BN450" s="4"/>
    </row>
    <row r="451" spans="1:66" ht="23" hidden="1">
      <c r="A451" s="128"/>
      <c r="B451" s="128"/>
      <c r="C451" s="128"/>
      <c r="D451" s="255" t="s">
        <v>586</v>
      </c>
      <c r="E451" s="137">
        <f t="shared" si="103"/>
        <v>0</v>
      </c>
      <c r="F451" s="137"/>
      <c r="G451" s="137"/>
      <c r="H451" s="137"/>
      <c r="I451" s="137"/>
      <c r="J451" s="137">
        <f>+L451+O451</f>
        <v>0</v>
      </c>
      <c r="K451" s="137"/>
      <c r="L451" s="137"/>
      <c r="M451" s="137"/>
      <c r="N451" s="137"/>
      <c r="O451" s="137"/>
      <c r="P451" s="137">
        <f t="shared" si="104"/>
        <v>0</v>
      </c>
      <c r="Q451" s="691">
        <f t="shared" si="98"/>
        <v>0</v>
      </c>
      <c r="R451" s="4"/>
      <c r="S451" s="69"/>
      <c r="T451" s="69"/>
      <c r="U451" s="69"/>
      <c r="V451" s="69"/>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M451" s="4"/>
      <c r="BN451" s="4"/>
    </row>
    <row r="452" spans="1:66" ht="28" hidden="1">
      <c r="A452" s="127">
        <v>2718312</v>
      </c>
      <c r="B452" s="127" t="s">
        <v>227</v>
      </c>
      <c r="C452" s="127" t="s">
        <v>43</v>
      </c>
      <c r="D452" s="187" t="s">
        <v>847</v>
      </c>
      <c r="E452" s="108">
        <f t="shared" si="103"/>
        <v>0</v>
      </c>
      <c r="F452" s="108"/>
      <c r="G452" s="108"/>
      <c r="H452" s="108"/>
      <c r="I452" s="108"/>
      <c r="J452" s="108">
        <f t="shared" ref="J452:J461" si="105">+L452+O452</f>
        <v>0</v>
      </c>
      <c r="K452" s="108"/>
      <c r="L452" s="108"/>
      <c r="M452" s="108"/>
      <c r="N452" s="108"/>
      <c r="O452" s="108"/>
      <c r="P452" s="108">
        <f t="shared" ref="P452:P461" si="106">+E452+J452</f>
        <v>0</v>
      </c>
      <c r="Q452" s="691">
        <f t="shared" si="98"/>
        <v>0</v>
      </c>
      <c r="R452" s="4"/>
      <c r="S452" s="69"/>
      <c r="T452" s="69"/>
      <c r="U452" s="69"/>
      <c r="V452" s="69"/>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row>
    <row r="453" spans="1:66" ht="28" hidden="1">
      <c r="A453" s="123">
        <v>2718313</v>
      </c>
      <c r="B453" s="121" t="s">
        <v>53</v>
      </c>
      <c r="C453" s="121" t="s">
        <v>585</v>
      </c>
      <c r="D453" s="279" t="s">
        <v>1286</v>
      </c>
      <c r="E453" s="115">
        <f t="shared" si="103"/>
        <v>0</v>
      </c>
      <c r="F453" s="115"/>
      <c r="G453" s="115"/>
      <c r="H453" s="115"/>
      <c r="I453" s="115"/>
      <c r="J453" s="116">
        <f t="shared" si="105"/>
        <v>0</v>
      </c>
      <c r="K453" s="116"/>
      <c r="L453" s="116"/>
      <c r="M453" s="116"/>
      <c r="N453" s="116"/>
      <c r="O453" s="108"/>
      <c r="P453" s="116">
        <f t="shared" si="106"/>
        <v>0</v>
      </c>
      <c r="Q453" s="691">
        <f t="shared" si="98"/>
        <v>0</v>
      </c>
      <c r="R453" s="4"/>
      <c r="S453" s="69"/>
      <c r="T453" s="69"/>
      <c r="U453" s="69"/>
      <c r="V453" s="69"/>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M453" s="4"/>
      <c r="BN453" s="4"/>
    </row>
    <row r="454" spans="1:66" ht="28" hidden="1">
      <c r="A454" s="127">
        <v>2718320</v>
      </c>
      <c r="B454" s="127" t="s">
        <v>1280</v>
      </c>
      <c r="C454" s="127" t="s">
        <v>42</v>
      </c>
      <c r="D454" s="240" t="s">
        <v>1044</v>
      </c>
      <c r="E454" s="108">
        <f>+F454+I454</f>
        <v>0</v>
      </c>
      <c r="F454" s="108"/>
      <c r="G454" s="108"/>
      <c r="H454" s="108"/>
      <c r="I454" s="108"/>
      <c r="J454" s="108">
        <f>+L454+O454</f>
        <v>0</v>
      </c>
      <c r="K454" s="108"/>
      <c r="L454" s="108"/>
      <c r="M454" s="108"/>
      <c r="N454" s="108"/>
      <c r="O454" s="108"/>
      <c r="P454" s="108">
        <f>+E454+J454</f>
        <v>0</v>
      </c>
      <c r="Q454" s="691">
        <f t="shared" si="98"/>
        <v>0</v>
      </c>
      <c r="R454" s="4"/>
      <c r="S454" s="69"/>
      <c r="T454" s="69"/>
      <c r="U454" s="69"/>
      <c r="V454" s="69"/>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c r="BM454" s="4"/>
      <c r="BN454" s="4"/>
    </row>
    <row r="455" spans="1:66" ht="28" hidden="1">
      <c r="A455" s="121">
        <v>2718330</v>
      </c>
      <c r="B455" s="121" t="s">
        <v>1281</v>
      </c>
      <c r="C455" s="121" t="s">
        <v>1627</v>
      </c>
      <c r="D455" s="280" t="s">
        <v>267</v>
      </c>
      <c r="E455" s="115">
        <f t="shared" si="103"/>
        <v>0</v>
      </c>
      <c r="F455" s="115"/>
      <c r="G455" s="115"/>
      <c r="H455" s="115"/>
      <c r="I455" s="115"/>
      <c r="J455" s="115">
        <f t="shared" si="105"/>
        <v>0</v>
      </c>
      <c r="K455" s="115"/>
      <c r="L455" s="115"/>
      <c r="M455" s="115"/>
      <c r="N455" s="115"/>
      <c r="O455" s="108"/>
      <c r="P455" s="115">
        <f t="shared" si="106"/>
        <v>0</v>
      </c>
      <c r="Q455" s="691">
        <f t="shared" si="98"/>
        <v>0</v>
      </c>
      <c r="R455" s="4"/>
      <c r="S455" s="69"/>
      <c r="T455" s="69"/>
      <c r="U455" s="69"/>
      <c r="V455" s="69"/>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row>
    <row r="456" spans="1:66" ht="28" hidden="1">
      <c r="A456" s="123">
        <v>2718340</v>
      </c>
      <c r="B456" s="121" t="s">
        <v>1282</v>
      </c>
      <c r="C456" s="121" t="s">
        <v>268</v>
      </c>
      <c r="D456" s="280" t="s">
        <v>1543</v>
      </c>
      <c r="E456" s="109">
        <f t="shared" si="103"/>
        <v>0</v>
      </c>
      <c r="F456" s="109"/>
      <c r="G456" s="109"/>
      <c r="H456" s="109"/>
      <c r="I456" s="109"/>
      <c r="J456" s="109">
        <f t="shared" si="105"/>
        <v>0</v>
      </c>
      <c r="K456" s="109"/>
      <c r="L456" s="109"/>
      <c r="M456" s="109"/>
      <c r="N456" s="109"/>
      <c r="O456" s="108"/>
      <c r="P456" s="109">
        <f t="shared" si="106"/>
        <v>0</v>
      </c>
      <c r="Q456" s="691">
        <f t="shared" si="98"/>
        <v>0</v>
      </c>
      <c r="R456" s="4"/>
      <c r="S456" s="69"/>
      <c r="T456" s="69"/>
      <c r="U456" s="69"/>
      <c r="V456" s="69"/>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c r="BM456" s="4"/>
      <c r="BN456" s="4"/>
    </row>
    <row r="457" spans="1:66" ht="86.25" hidden="1" customHeight="1">
      <c r="A457" s="127" t="s">
        <v>1103</v>
      </c>
      <c r="B457" s="127" t="s">
        <v>1104</v>
      </c>
      <c r="C457" s="127" t="s">
        <v>1102</v>
      </c>
      <c r="D457" s="187" t="s">
        <v>971</v>
      </c>
      <c r="E457" s="108">
        <f>+F457+I457</f>
        <v>0</v>
      </c>
      <c r="F457" s="109"/>
      <c r="G457" s="109"/>
      <c r="H457" s="109"/>
      <c r="I457" s="109"/>
      <c r="J457" s="108">
        <f>+L457+O457</f>
        <v>0</v>
      </c>
      <c r="K457" s="109"/>
      <c r="L457" s="109"/>
      <c r="M457" s="109"/>
      <c r="N457" s="109"/>
      <c r="O457" s="108"/>
      <c r="P457" s="108">
        <f>+E457+J457</f>
        <v>0</v>
      </c>
      <c r="Q457" s="691">
        <f t="shared" si="98"/>
        <v>0</v>
      </c>
      <c r="R457" s="4"/>
      <c r="S457" s="69"/>
      <c r="T457" s="69"/>
      <c r="U457" s="69"/>
      <c r="V457" s="69"/>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row>
    <row r="458" spans="1:66" ht="120" hidden="1" customHeight="1">
      <c r="A458" s="127" t="s">
        <v>566</v>
      </c>
      <c r="B458" s="127" t="s">
        <v>567</v>
      </c>
      <c r="C458" s="127" t="s">
        <v>1102</v>
      </c>
      <c r="D458" s="187" t="s">
        <v>1411</v>
      </c>
      <c r="E458" s="108">
        <f>+F458+I458</f>
        <v>0</v>
      </c>
      <c r="F458" s="109"/>
      <c r="G458" s="109"/>
      <c r="H458" s="109"/>
      <c r="I458" s="109"/>
      <c r="J458" s="108">
        <f>+L458+O458</f>
        <v>0</v>
      </c>
      <c r="K458" s="109">
        <f>5436245-5436245</f>
        <v>0</v>
      </c>
      <c r="L458" s="109"/>
      <c r="M458" s="109"/>
      <c r="N458" s="109"/>
      <c r="O458" s="108">
        <f>5436245-5436245</f>
        <v>0</v>
      </c>
      <c r="P458" s="108">
        <f>+E458+J458</f>
        <v>0</v>
      </c>
      <c r="Q458" s="691">
        <f t="shared" si="98"/>
        <v>0</v>
      </c>
      <c r="R458" s="4"/>
      <c r="S458" s="69"/>
      <c r="T458" s="69"/>
      <c r="U458" s="69"/>
      <c r="V458" s="69"/>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row>
    <row r="459" spans="1:66" ht="48.65" hidden="1" customHeight="1">
      <c r="A459" s="133">
        <v>2719720</v>
      </c>
      <c r="B459" s="133" t="s">
        <v>1</v>
      </c>
      <c r="C459" s="133" t="s">
        <v>1556</v>
      </c>
      <c r="D459" s="242" t="s">
        <v>851</v>
      </c>
      <c r="E459" s="201">
        <f t="shared" si="103"/>
        <v>0</v>
      </c>
      <c r="F459" s="201"/>
      <c r="G459" s="201"/>
      <c r="H459" s="201"/>
      <c r="I459" s="201"/>
      <c r="J459" s="201">
        <f t="shared" si="105"/>
        <v>0</v>
      </c>
      <c r="K459" s="201"/>
      <c r="L459" s="201"/>
      <c r="M459" s="201"/>
      <c r="N459" s="201"/>
      <c r="O459" s="201"/>
      <c r="P459" s="201">
        <f t="shared" si="106"/>
        <v>0</v>
      </c>
      <c r="Q459" s="691">
        <f t="shared" si="98"/>
        <v>0</v>
      </c>
      <c r="R459" s="363"/>
      <c r="S459" s="727"/>
      <c r="T459" s="727"/>
      <c r="U459" s="727"/>
      <c r="V459" s="727"/>
      <c r="W459" s="363"/>
      <c r="X459" s="363"/>
      <c r="Y459" s="363"/>
      <c r="Z459" s="363"/>
      <c r="AA459" s="363"/>
      <c r="AB459" s="363"/>
      <c r="AC459" s="363"/>
      <c r="AD459" s="363"/>
      <c r="AE459" s="363"/>
      <c r="AF459" s="363"/>
      <c r="AG459" s="363"/>
      <c r="AH459" s="363"/>
      <c r="AI459" s="363"/>
      <c r="AJ459" s="363"/>
      <c r="AK459" s="363"/>
      <c r="AL459" s="363"/>
      <c r="AM459" s="363"/>
      <c r="AN459" s="363"/>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row>
    <row r="460" spans="1:66" ht="48" hidden="1" customHeight="1">
      <c r="A460" s="127" t="s">
        <v>667</v>
      </c>
      <c r="B460" s="127" t="s">
        <v>668</v>
      </c>
      <c r="C460" s="127" t="s">
        <v>562</v>
      </c>
      <c r="D460" s="187" t="s">
        <v>669</v>
      </c>
      <c r="E460" s="108">
        <f>+F460+I460</f>
        <v>0</v>
      </c>
      <c r="F460" s="109"/>
      <c r="G460" s="109"/>
      <c r="H460" s="109"/>
      <c r="I460" s="109"/>
      <c r="J460" s="108">
        <f>+L460+O460</f>
        <v>0</v>
      </c>
      <c r="K460" s="109"/>
      <c r="L460" s="109"/>
      <c r="M460" s="109"/>
      <c r="N460" s="109"/>
      <c r="O460" s="108">
        <f>434500+693829+6000000+1400000+782878+8531600-200000-17642807</f>
        <v>0</v>
      </c>
      <c r="P460" s="108">
        <f>+E460+J460</f>
        <v>0</v>
      </c>
      <c r="Q460" s="691">
        <f t="shared" si="98"/>
        <v>0</v>
      </c>
      <c r="R460" s="4"/>
      <c r="S460" s="69"/>
      <c r="T460" s="69"/>
      <c r="U460" s="69"/>
      <c r="V460" s="69"/>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c r="BE460" s="4"/>
      <c r="BF460" s="4"/>
      <c r="BG460" s="4"/>
      <c r="BH460" s="4"/>
      <c r="BI460" s="4"/>
      <c r="BJ460" s="4"/>
      <c r="BK460" s="4"/>
      <c r="BL460" s="4"/>
      <c r="BM460" s="4"/>
      <c r="BN460" s="4"/>
    </row>
    <row r="461" spans="1:66" ht="36" customHeight="1">
      <c r="A461" s="133">
        <v>2719770</v>
      </c>
      <c r="B461" s="133" t="s">
        <v>1602</v>
      </c>
      <c r="C461" s="133" t="s">
        <v>648</v>
      </c>
      <c r="D461" s="242" t="s">
        <v>1251</v>
      </c>
      <c r="E461" s="201">
        <f t="shared" si="103"/>
        <v>0</v>
      </c>
      <c r="F461" s="201"/>
      <c r="G461" s="201"/>
      <c r="H461" s="201"/>
      <c r="I461" s="201"/>
      <c r="J461" s="201">
        <f t="shared" si="105"/>
        <v>-235272</v>
      </c>
      <c r="K461" s="201">
        <v>-235272</v>
      </c>
      <c r="L461" s="201"/>
      <c r="M461" s="201"/>
      <c r="N461" s="201"/>
      <c r="O461" s="201">
        <v>-235272</v>
      </c>
      <c r="P461" s="201">
        <f t="shared" si="106"/>
        <v>-235272</v>
      </c>
      <c r="Q461" s="714">
        <f t="shared" si="98"/>
        <v>-235272</v>
      </c>
      <c r="R461" s="363"/>
      <c r="S461" s="727"/>
      <c r="T461" s="727"/>
      <c r="U461" s="727"/>
      <c r="V461" s="727"/>
      <c r="W461" s="363"/>
      <c r="X461" s="363"/>
      <c r="Y461" s="363"/>
      <c r="Z461" s="363"/>
      <c r="AA461" s="363"/>
      <c r="AB461" s="363"/>
      <c r="AC461" s="363"/>
      <c r="AD461" s="363"/>
      <c r="AE461" s="363"/>
      <c r="AF461" s="363"/>
      <c r="AG461" s="363"/>
      <c r="AH461" s="363"/>
      <c r="AI461" s="363"/>
      <c r="AJ461" s="363"/>
      <c r="AK461" s="363"/>
      <c r="AL461" s="363"/>
      <c r="AM461" s="363"/>
      <c r="AN461" s="363"/>
      <c r="AO461" s="4"/>
      <c r="AP461" s="4"/>
      <c r="AQ461" s="4"/>
      <c r="AR461" s="4"/>
      <c r="AS461" s="4"/>
      <c r="AT461" s="4"/>
      <c r="AU461" s="4"/>
      <c r="AV461" s="4"/>
      <c r="AW461" s="4"/>
      <c r="AX461" s="4"/>
      <c r="AY461" s="4"/>
      <c r="AZ461" s="4"/>
      <c r="BA461" s="4"/>
      <c r="BB461" s="4"/>
      <c r="BC461" s="4"/>
      <c r="BD461" s="4"/>
      <c r="BE461" s="4"/>
      <c r="BF461" s="4"/>
      <c r="BG461" s="4"/>
      <c r="BH461" s="4"/>
      <c r="BI461" s="4"/>
      <c r="BJ461" s="4"/>
      <c r="BK461" s="4"/>
      <c r="BL461" s="4"/>
      <c r="BM461" s="4"/>
      <c r="BN461" s="4"/>
    </row>
    <row r="462" spans="1:66" ht="14" hidden="1">
      <c r="A462" s="127"/>
      <c r="B462" s="127"/>
      <c r="C462" s="127"/>
      <c r="D462" s="187" t="s">
        <v>1023</v>
      </c>
      <c r="E462" s="108">
        <f t="shared" si="103"/>
        <v>0</v>
      </c>
      <c r="F462" s="108"/>
      <c r="G462" s="108"/>
      <c r="H462" s="108"/>
      <c r="I462" s="108"/>
      <c r="J462" s="108"/>
      <c r="K462" s="108"/>
      <c r="L462" s="108"/>
      <c r="M462" s="108"/>
      <c r="N462" s="108"/>
      <c r="O462" s="108"/>
      <c r="P462" s="108"/>
      <c r="Q462" s="691">
        <f t="shared" si="98"/>
        <v>0</v>
      </c>
      <c r="R462" s="4"/>
      <c r="S462" s="69"/>
      <c r="T462" s="69"/>
      <c r="U462" s="69"/>
      <c r="V462" s="69"/>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M462" s="4"/>
      <c r="BN462" s="4"/>
    </row>
    <row r="463" spans="1:66" ht="56" hidden="1">
      <c r="A463" s="127"/>
      <c r="B463" s="127"/>
      <c r="C463" s="127"/>
      <c r="D463" s="280" t="s">
        <v>715</v>
      </c>
      <c r="E463" s="108">
        <f t="shared" si="103"/>
        <v>0</v>
      </c>
      <c r="F463" s="108"/>
      <c r="G463" s="108"/>
      <c r="H463" s="108"/>
      <c r="I463" s="108"/>
      <c r="J463" s="108">
        <f>+L463+O463</f>
        <v>0</v>
      </c>
      <c r="K463" s="108"/>
      <c r="L463" s="108"/>
      <c r="M463" s="108"/>
      <c r="N463" s="108"/>
      <c r="O463" s="108"/>
      <c r="P463" s="108">
        <f t="shared" ref="P463:P470" si="107">+E463+J463</f>
        <v>0</v>
      </c>
      <c r="Q463" s="691">
        <f t="shared" si="98"/>
        <v>0</v>
      </c>
      <c r="R463" s="4"/>
      <c r="S463" s="69"/>
      <c r="T463" s="69"/>
      <c r="U463" s="69"/>
      <c r="V463" s="69"/>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s="4"/>
      <c r="BD463" s="4"/>
      <c r="BE463" s="4"/>
      <c r="BF463" s="4"/>
      <c r="BG463" s="4"/>
      <c r="BH463" s="4"/>
      <c r="BI463" s="4"/>
      <c r="BJ463" s="4"/>
      <c r="BK463" s="4"/>
      <c r="BL463" s="4"/>
      <c r="BM463" s="4"/>
      <c r="BN463" s="4"/>
    </row>
    <row r="464" spans="1:66" ht="42" hidden="1">
      <c r="A464" s="127"/>
      <c r="B464" s="127"/>
      <c r="C464" s="127"/>
      <c r="D464" s="257" t="s">
        <v>165</v>
      </c>
      <c r="E464" s="108">
        <f t="shared" si="103"/>
        <v>0</v>
      </c>
      <c r="F464" s="108"/>
      <c r="G464" s="108"/>
      <c r="H464" s="108"/>
      <c r="I464" s="108"/>
      <c r="J464" s="108">
        <f>+L464+O464</f>
        <v>0</v>
      </c>
      <c r="K464" s="108"/>
      <c r="L464" s="108"/>
      <c r="M464" s="108"/>
      <c r="N464" s="108"/>
      <c r="O464" s="108"/>
      <c r="P464" s="108">
        <f t="shared" si="107"/>
        <v>0</v>
      </c>
      <c r="Q464" s="691">
        <f t="shared" si="98"/>
        <v>0</v>
      </c>
      <c r="R464" s="4"/>
      <c r="S464" s="69"/>
      <c r="T464" s="69"/>
      <c r="U464" s="69"/>
      <c r="V464" s="69"/>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s="4"/>
      <c r="BD464" s="4"/>
      <c r="BE464" s="4"/>
      <c r="BF464" s="4"/>
      <c r="BG464" s="4"/>
      <c r="BH464" s="4"/>
      <c r="BI464" s="4"/>
      <c r="BJ464" s="4"/>
      <c r="BK464" s="4"/>
      <c r="BL464" s="4"/>
      <c r="BM464" s="4"/>
      <c r="BN464" s="4"/>
    </row>
    <row r="465" spans="1:66" ht="28" hidden="1">
      <c r="A465" s="123">
        <v>2719800</v>
      </c>
      <c r="B465" s="121" t="s">
        <v>758</v>
      </c>
      <c r="C465" s="121" t="s">
        <v>1363</v>
      </c>
      <c r="D465" s="281" t="s">
        <v>271</v>
      </c>
      <c r="E465" s="109">
        <f t="shared" si="103"/>
        <v>0</v>
      </c>
      <c r="F465" s="109"/>
      <c r="G465" s="109"/>
      <c r="H465" s="109"/>
      <c r="I465" s="109"/>
      <c r="J465" s="109">
        <f>+L465+O465</f>
        <v>0</v>
      </c>
      <c r="K465" s="109"/>
      <c r="L465" s="109"/>
      <c r="M465" s="109"/>
      <c r="N465" s="109"/>
      <c r="O465" s="109"/>
      <c r="P465" s="109">
        <f t="shared" si="107"/>
        <v>0</v>
      </c>
      <c r="Q465" s="691">
        <f t="shared" si="98"/>
        <v>0</v>
      </c>
      <c r="R465" s="4"/>
      <c r="S465" s="69"/>
      <c r="T465" s="69"/>
      <c r="U465" s="69"/>
      <c r="V465" s="69"/>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c r="BE465" s="4"/>
      <c r="BF465" s="4"/>
      <c r="BG465" s="4"/>
      <c r="BH465" s="4"/>
      <c r="BI465" s="4"/>
      <c r="BJ465" s="4"/>
      <c r="BK465" s="4"/>
      <c r="BL465" s="4"/>
      <c r="BM465" s="4"/>
      <c r="BN465" s="4"/>
    </row>
    <row r="466" spans="1:66" ht="28" hidden="1">
      <c r="A466" s="123"/>
      <c r="B466" s="128"/>
      <c r="C466" s="128"/>
      <c r="D466" s="273" t="s">
        <v>768</v>
      </c>
      <c r="E466" s="137">
        <f t="shared" si="103"/>
        <v>0</v>
      </c>
      <c r="F466" s="137"/>
      <c r="G466" s="137"/>
      <c r="H466" s="137"/>
      <c r="I466" s="137"/>
      <c r="J466" s="109">
        <f>+L466+O466</f>
        <v>0</v>
      </c>
      <c r="K466" s="137"/>
      <c r="L466" s="137"/>
      <c r="M466" s="137"/>
      <c r="N466" s="137"/>
      <c r="O466" s="108">
        <f>1450000-1450000</f>
        <v>0</v>
      </c>
      <c r="P466" s="109">
        <f t="shared" si="107"/>
        <v>0</v>
      </c>
      <c r="Q466" s="691">
        <f t="shared" si="98"/>
        <v>0</v>
      </c>
      <c r="R466" s="4"/>
      <c r="S466" s="69"/>
      <c r="T466" s="69"/>
      <c r="U466" s="69"/>
      <c r="V466" s="69"/>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M466" s="4"/>
      <c r="BN466" s="4"/>
    </row>
    <row r="467" spans="1:66" ht="51" hidden="1" customHeight="1">
      <c r="A467" s="292" t="s">
        <v>80</v>
      </c>
      <c r="B467" s="292" t="s">
        <v>81</v>
      </c>
      <c r="C467" s="292"/>
      <c r="D467" s="318" t="s">
        <v>208</v>
      </c>
      <c r="E467" s="192">
        <f>+E470+E469+E468+E472+E471+E474+E473</f>
        <v>0</v>
      </c>
      <c r="F467" s="192">
        <f t="shared" ref="F467:O467" si="108">+F470+F469+F468+F472+F471+F474+F473</f>
        <v>0</v>
      </c>
      <c r="G467" s="192">
        <f t="shared" si="108"/>
        <v>0</v>
      </c>
      <c r="H467" s="192">
        <f t="shared" si="108"/>
        <v>0</v>
      </c>
      <c r="I467" s="192">
        <f t="shared" si="108"/>
        <v>0</v>
      </c>
      <c r="J467" s="192">
        <f t="shared" si="108"/>
        <v>0</v>
      </c>
      <c r="K467" s="192">
        <f t="shared" si="108"/>
        <v>0</v>
      </c>
      <c r="L467" s="192">
        <f t="shared" si="108"/>
        <v>0</v>
      </c>
      <c r="M467" s="192">
        <f t="shared" si="108"/>
        <v>0</v>
      </c>
      <c r="N467" s="192">
        <f t="shared" si="108"/>
        <v>0</v>
      </c>
      <c r="O467" s="192">
        <f t="shared" si="108"/>
        <v>0</v>
      </c>
      <c r="P467" s="192">
        <f>+E467+J467</f>
        <v>0</v>
      </c>
      <c r="Q467" s="691">
        <f t="shared" si="98"/>
        <v>0</v>
      </c>
      <c r="R467" s="353">
        <v>35476100</v>
      </c>
      <c r="S467" s="353">
        <f>+R467-P467</f>
        <v>35476100</v>
      </c>
      <c r="T467" s="355"/>
      <c r="U467" s="69"/>
      <c r="V467" s="69"/>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M467" s="4"/>
      <c r="BN467" s="4"/>
    </row>
    <row r="468" spans="1:66" ht="28" hidden="1">
      <c r="A468" s="127">
        <v>2818311</v>
      </c>
      <c r="B468" s="127" t="s">
        <v>1314</v>
      </c>
      <c r="C468" s="127" t="s">
        <v>650</v>
      </c>
      <c r="D468" s="240" t="s">
        <v>1315</v>
      </c>
      <c r="E468" s="108">
        <f>+F468+I468</f>
        <v>0</v>
      </c>
      <c r="F468" s="108">
        <f>300000-300000</f>
        <v>0</v>
      </c>
      <c r="G468" s="107"/>
      <c r="H468" s="107"/>
      <c r="I468" s="107"/>
      <c r="J468" s="108">
        <f t="shared" ref="J468:J474" si="109">+L468+O468</f>
        <v>0</v>
      </c>
      <c r="K468" s="107"/>
      <c r="L468" s="107"/>
      <c r="M468" s="107"/>
      <c r="N468" s="107"/>
      <c r="O468" s="107"/>
      <c r="P468" s="108">
        <f t="shared" si="107"/>
        <v>0</v>
      </c>
      <c r="Q468" s="691">
        <f t="shared" si="98"/>
        <v>0</v>
      </c>
      <c r="R468" s="4"/>
      <c r="S468" s="69"/>
      <c r="T468" s="69"/>
      <c r="U468" s="69"/>
      <c r="V468" s="69"/>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row>
    <row r="469" spans="1:66" ht="31" hidden="1">
      <c r="A469" s="133">
        <v>2818312</v>
      </c>
      <c r="B469" s="133" t="s">
        <v>227</v>
      </c>
      <c r="C469" s="133" t="s">
        <v>43</v>
      </c>
      <c r="D469" s="187" t="s">
        <v>847</v>
      </c>
      <c r="E469" s="108">
        <f>+F469+I469</f>
        <v>0</v>
      </c>
      <c r="F469" s="108"/>
      <c r="G469" s="108"/>
      <c r="H469" s="108"/>
      <c r="I469" s="108"/>
      <c r="J469" s="108">
        <f t="shared" si="109"/>
        <v>0</v>
      </c>
      <c r="K469" s="108"/>
      <c r="L469" s="108"/>
      <c r="M469" s="108"/>
      <c r="N469" s="108"/>
      <c r="O469" s="108"/>
      <c r="P469" s="108">
        <f t="shared" si="107"/>
        <v>0</v>
      </c>
      <c r="Q469" s="691">
        <f t="shared" si="98"/>
        <v>0</v>
      </c>
      <c r="R469" s="4"/>
      <c r="S469" s="69"/>
      <c r="T469" s="69"/>
      <c r="U469" s="69"/>
      <c r="V469" s="69"/>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c r="BM469" s="4"/>
      <c r="BN469" s="4"/>
    </row>
    <row r="470" spans="1:66" ht="51" hidden="1" customHeight="1">
      <c r="A470" s="133">
        <v>2818320</v>
      </c>
      <c r="B470" s="133" t="s">
        <v>1280</v>
      </c>
      <c r="C470" s="133" t="s">
        <v>42</v>
      </c>
      <c r="D470" s="2" t="s">
        <v>1044</v>
      </c>
      <c r="E470" s="201">
        <f>+F470+I470</f>
        <v>0</v>
      </c>
      <c r="F470" s="201"/>
      <c r="G470" s="201"/>
      <c r="H470" s="201"/>
      <c r="I470" s="201"/>
      <c r="J470" s="201">
        <f t="shared" si="109"/>
        <v>0</v>
      </c>
      <c r="K470" s="201"/>
      <c r="L470" s="201"/>
      <c r="M470" s="201"/>
      <c r="N470" s="201"/>
      <c r="O470" s="201"/>
      <c r="P470" s="201">
        <f t="shared" si="107"/>
        <v>0</v>
      </c>
      <c r="Q470" s="691">
        <f t="shared" si="98"/>
        <v>0</v>
      </c>
      <c r="R470" s="351"/>
      <c r="S470" s="353"/>
      <c r="T470" s="355"/>
      <c r="U470" s="69"/>
      <c r="V470" s="69"/>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c r="BM470" s="4"/>
      <c r="BN470" s="4"/>
    </row>
    <row r="471" spans="1:66" ht="51" hidden="1" customHeight="1">
      <c r="A471" s="133" t="s">
        <v>1450</v>
      </c>
      <c r="B471" s="133" t="s">
        <v>1281</v>
      </c>
      <c r="C471" s="133" t="s">
        <v>814</v>
      </c>
      <c r="D471" s="240" t="s">
        <v>1451</v>
      </c>
      <c r="E471" s="108">
        <f>+F471+I471</f>
        <v>0</v>
      </c>
      <c r="F471" s="108"/>
      <c r="G471" s="108"/>
      <c r="H471" s="108"/>
      <c r="I471" s="108">
        <f>8775000-8775000</f>
        <v>0</v>
      </c>
      <c r="J471" s="108">
        <f t="shared" si="109"/>
        <v>0</v>
      </c>
      <c r="K471" s="108"/>
      <c r="L471" s="108"/>
      <c r="M471" s="108"/>
      <c r="N471" s="108"/>
      <c r="O471" s="108"/>
      <c r="P471" s="108">
        <f>+E471+J471</f>
        <v>0</v>
      </c>
      <c r="Q471" s="691">
        <f t="shared" si="98"/>
        <v>0</v>
      </c>
      <c r="R471" s="4"/>
      <c r="S471" s="69"/>
      <c r="T471" s="69"/>
      <c r="U471" s="69"/>
      <c r="V471" s="69"/>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c r="BM471" s="4"/>
      <c r="BN471" s="4"/>
    </row>
    <row r="472" spans="1:66" ht="51" hidden="1" customHeight="1">
      <c r="A472" s="133" t="s">
        <v>750</v>
      </c>
      <c r="B472" s="133" t="s">
        <v>1282</v>
      </c>
      <c r="C472" s="133" t="s">
        <v>52</v>
      </c>
      <c r="D472" s="2" t="s">
        <v>1543</v>
      </c>
      <c r="E472" s="201"/>
      <c r="F472" s="201"/>
      <c r="G472" s="201"/>
      <c r="H472" s="201"/>
      <c r="I472" s="201"/>
      <c r="J472" s="201">
        <f t="shared" si="109"/>
        <v>0</v>
      </c>
      <c r="K472" s="201"/>
      <c r="L472" s="201"/>
      <c r="M472" s="201"/>
      <c r="N472" s="201"/>
      <c r="O472" s="201"/>
      <c r="P472" s="201">
        <f>+E472+J472</f>
        <v>0</v>
      </c>
      <c r="Q472" s="691">
        <f t="shared" si="98"/>
        <v>0</v>
      </c>
      <c r="R472" s="351"/>
      <c r="S472" s="353"/>
      <c r="T472" s="355"/>
      <c r="U472" s="69"/>
      <c r="V472" s="69"/>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c r="BM472" s="4"/>
      <c r="BN472" s="4"/>
    </row>
    <row r="473" spans="1:66" ht="51" hidden="1" customHeight="1">
      <c r="A473" s="133" t="s">
        <v>407</v>
      </c>
      <c r="B473" s="133" t="s">
        <v>1</v>
      </c>
      <c r="C473" s="127" t="s">
        <v>1556</v>
      </c>
      <c r="D473" s="187" t="s">
        <v>851</v>
      </c>
      <c r="E473" s="108"/>
      <c r="F473" s="108"/>
      <c r="G473" s="108"/>
      <c r="H473" s="108"/>
      <c r="I473" s="108"/>
      <c r="J473" s="108">
        <f>+L473+O473</f>
        <v>0</v>
      </c>
      <c r="K473" s="108"/>
      <c r="L473" s="108"/>
      <c r="M473" s="108"/>
      <c r="N473" s="108"/>
      <c r="O473" s="108"/>
      <c r="P473" s="108">
        <f>+E473+J473</f>
        <v>0</v>
      </c>
      <c r="Q473" s="691">
        <f t="shared" si="98"/>
        <v>0</v>
      </c>
      <c r="R473" s="351"/>
      <c r="S473" s="353"/>
      <c r="T473" s="355"/>
      <c r="U473" s="69"/>
      <c r="V473" s="69"/>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c r="BM473" s="4"/>
      <c r="BN473" s="4"/>
    </row>
    <row r="474" spans="1:66" ht="51" hidden="1" customHeight="1">
      <c r="A474" s="133" t="s">
        <v>512</v>
      </c>
      <c r="B474" s="133" t="s">
        <v>513</v>
      </c>
      <c r="C474" s="133" t="s">
        <v>1020</v>
      </c>
      <c r="D474" s="240" t="s">
        <v>149</v>
      </c>
      <c r="E474" s="108"/>
      <c r="F474" s="108"/>
      <c r="G474" s="108"/>
      <c r="H474" s="108"/>
      <c r="I474" s="108"/>
      <c r="J474" s="108">
        <f t="shared" si="109"/>
        <v>0</v>
      </c>
      <c r="K474" s="108"/>
      <c r="L474" s="108"/>
      <c r="M474" s="108"/>
      <c r="N474" s="108"/>
      <c r="O474" s="108"/>
      <c r="P474" s="108">
        <f>+E474+J474</f>
        <v>0</v>
      </c>
      <c r="Q474" s="691">
        <f t="shared" si="98"/>
        <v>0</v>
      </c>
      <c r="R474" s="4"/>
      <c r="S474" s="69"/>
      <c r="T474" s="69"/>
      <c r="U474" s="69"/>
      <c r="V474" s="69"/>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c r="BM474" s="4"/>
      <c r="BN474" s="4"/>
    </row>
    <row r="475" spans="1:66" ht="43.5" hidden="1" customHeight="1">
      <c r="A475" s="292" t="s">
        <v>957</v>
      </c>
      <c r="B475" s="292" t="s">
        <v>958</v>
      </c>
      <c r="C475" s="292"/>
      <c r="D475" s="348" t="s">
        <v>951</v>
      </c>
      <c r="E475" s="192">
        <f>++E476+E478+E481+E479+E480</f>
        <v>0</v>
      </c>
      <c r="F475" s="192">
        <f t="shared" ref="F475:O476" si="110">++F476+F478+F481+F479+F480</f>
        <v>0</v>
      </c>
      <c r="G475" s="192">
        <f t="shared" si="110"/>
        <v>0</v>
      </c>
      <c r="H475" s="192">
        <f t="shared" si="110"/>
        <v>0</v>
      </c>
      <c r="I475" s="192">
        <f t="shared" si="110"/>
        <v>0</v>
      </c>
      <c r="J475" s="192">
        <f t="shared" si="110"/>
        <v>0</v>
      </c>
      <c r="K475" s="192">
        <f t="shared" si="110"/>
        <v>0</v>
      </c>
      <c r="L475" s="192">
        <f t="shared" si="110"/>
        <v>0</v>
      </c>
      <c r="M475" s="192">
        <f t="shared" si="110"/>
        <v>0</v>
      </c>
      <c r="N475" s="192">
        <f t="shared" si="110"/>
        <v>0</v>
      </c>
      <c r="O475" s="192">
        <f t="shared" si="110"/>
        <v>0</v>
      </c>
      <c r="P475" s="192">
        <f t="shared" ref="P475:P481" si="111">+E475+J475</f>
        <v>0</v>
      </c>
      <c r="Q475" s="380">
        <f>+P475</f>
        <v>0</v>
      </c>
      <c r="R475" s="353">
        <v>70927070</v>
      </c>
      <c r="S475" s="353">
        <f>+R475-P475</f>
        <v>70927070</v>
      </c>
      <c r="T475" s="355"/>
      <c r="U475" s="47"/>
      <c r="V475" s="47"/>
    </row>
    <row r="476" spans="1:66" ht="57" hidden="1" customHeight="1">
      <c r="A476" s="133">
        <v>2918110</v>
      </c>
      <c r="B476" s="133" t="s">
        <v>818</v>
      </c>
      <c r="C476" s="133" t="s">
        <v>852</v>
      </c>
      <c r="D476" s="259" t="s">
        <v>1160</v>
      </c>
      <c r="E476" s="201">
        <f t="shared" ref="E476:E481" si="112">+F476+I476</f>
        <v>0</v>
      </c>
      <c r="F476" s="201"/>
      <c r="G476" s="201"/>
      <c r="H476" s="201"/>
      <c r="I476" s="201"/>
      <c r="J476" s="201">
        <f>+L476+O476</f>
        <v>0</v>
      </c>
      <c r="K476" s="201"/>
      <c r="L476" s="192">
        <f t="shared" si="110"/>
        <v>0</v>
      </c>
      <c r="M476" s="201"/>
      <c r="N476" s="201"/>
      <c r="O476" s="201"/>
      <c r="P476" s="201">
        <f t="shared" si="111"/>
        <v>0</v>
      </c>
      <c r="Q476" s="713">
        <f>+P476</f>
        <v>0</v>
      </c>
      <c r="S476" s="353"/>
      <c r="T476" s="355"/>
      <c r="U476" s="47"/>
      <c r="V476" s="47"/>
    </row>
    <row r="477" spans="1:66" ht="15.5" hidden="1">
      <c r="A477" s="128"/>
      <c r="B477" s="128"/>
      <c r="C477" s="128"/>
      <c r="D477" s="243"/>
      <c r="E477" s="137">
        <f t="shared" si="112"/>
        <v>0</v>
      </c>
      <c r="F477" s="137"/>
      <c r="G477" s="137"/>
      <c r="H477" s="137"/>
      <c r="I477" s="137"/>
      <c r="J477" s="137"/>
      <c r="K477" s="137"/>
      <c r="L477" s="137"/>
      <c r="M477" s="137"/>
      <c r="N477" s="137"/>
      <c r="O477" s="137"/>
      <c r="P477" s="137">
        <f t="shared" si="111"/>
        <v>0</v>
      </c>
      <c r="Q477" s="691">
        <f t="shared" si="98"/>
        <v>0</v>
      </c>
      <c r="R477" s="26"/>
      <c r="S477" s="47"/>
      <c r="T477" s="47"/>
      <c r="U477" s="47"/>
      <c r="V477" s="47"/>
    </row>
    <row r="478" spans="1:66" ht="57" hidden="1" customHeight="1">
      <c r="A478" s="133">
        <v>2918120</v>
      </c>
      <c r="B478" s="133" t="s">
        <v>1614</v>
      </c>
      <c r="C478" s="133" t="s">
        <v>231</v>
      </c>
      <c r="D478" s="259" t="s">
        <v>584</v>
      </c>
      <c r="E478" s="201">
        <f t="shared" si="112"/>
        <v>0</v>
      </c>
      <c r="F478" s="201"/>
      <c r="G478" s="201"/>
      <c r="H478" s="201"/>
      <c r="I478" s="201"/>
      <c r="J478" s="201">
        <f>+L478+O478</f>
        <v>0</v>
      </c>
      <c r="K478" s="201"/>
      <c r="L478" s="201"/>
      <c r="M478" s="201"/>
      <c r="N478" s="201"/>
      <c r="O478" s="201"/>
      <c r="P478" s="201">
        <f t="shared" si="111"/>
        <v>0</v>
      </c>
      <c r="Q478" s="691">
        <f t="shared" si="98"/>
        <v>0</v>
      </c>
      <c r="S478" s="353"/>
      <c r="T478" s="355"/>
      <c r="U478" s="47"/>
      <c r="V478" s="47"/>
    </row>
    <row r="479" spans="1:66" ht="43.5" hidden="1" customHeight="1">
      <c r="A479" s="133" t="s">
        <v>481</v>
      </c>
      <c r="B479" s="133" t="s">
        <v>1320</v>
      </c>
      <c r="C479" s="133" t="s">
        <v>1321</v>
      </c>
      <c r="D479" s="360" t="s">
        <v>480</v>
      </c>
      <c r="E479" s="201">
        <f t="shared" si="112"/>
        <v>0</v>
      </c>
      <c r="F479" s="201"/>
      <c r="G479" s="201"/>
      <c r="H479" s="201"/>
      <c r="I479" s="201"/>
      <c r="J479" s="201">
        <f>+L479+O479</f>
        <v>0</v>
      </c>
      <c r="K479" s="201"/>
      <c r="L479" s="201"/>
      <c r="M479" s="201"/>
      <c r="N479" s="201"/>
      <c r="O479" s="201"/>
      <c r="P479" s="201">
        <f>+E479+J479</f>
        <v>0</v>
      </c>
      <c r="Q479" s="691">
        <f t="shared" si="98"/>
        <v>0</v>
      </c>
      <c r="R479" s="26"/>
      <c r="S479" s="47"/>
      <c r="T479" s="47"/>
      <c r="U479" s="47"/>
      <c r="V479" s="47"/>
    </row>
    <row r="480" spans="1:66" ht="43.5" hidden="1" customHeight="1">
      <c r="A480" s="133" t="s">
        <v>316</v>
      </c>
      <c r="B480" s="133" t="s">
        <v>1602</v>
      </c>
      <c r="C480" s="133" t="s">
        <v>648</v>
      </c>
      <c r="D480" s="242" t="s">
        <v>1251</v>
      </c>
      <c r="E480" s="201">
        <f t="shared" si="112"/>
        <v>0</v>
      </c>
      <c r="F480" s="201"/>
      <c r="G480" s="201"/>
      <c r="H480" s="201"/>
      <c r="I480" s="201"/>
      <c r="J480" s="201">
        <f>+L480+O480</f>
        <v>0</v>
      </c>
      <c r="K480" s="201"/>
      <c r="L480" s="201"/>
      <c r="M480" s="201"/>
      <c r="N480" s="201"/>
      <c r="O480" s="201"/>
      <c r="P480" s="201">
        <f>+E480+J480</f>
        <v>0</v>
      </c>
      <c r="Q480" s="691">
        <f t="shared" si="98"/>
        <v>0</v>
      </c>
      <c r="R480" s="26"/>
      <c r="S480" s="47"/>
      <c r="T480" s="47"/>
      <c r="U480" s="47"/>
      <c r="V480" s="47"/>
    </row>
    <row r="481" spans="1:66" s="301" customFormat="1" ht="78" hidden="1" customHeight="1">
      <c r="A481" s="133">
        <v>2919800</v>
      </c>
      <c r="B481" s="133" t="s">
        <v>758</v>
      </c>
      <c r="C481" s="133" t="s">
        <v>1363</v>
      </c>
      <c r="D481" s="242" t="s">
        <v>853</v>
      </c>
      <c r="E481" s="315">
        <f t="shared" si="112"/>
        <v>0</v>
      </c>
      <c r="F481" s="315"/>
      <c r="G481" s="315"/>
      <c r="H481" s="315"/>
      <c r="I481" s="315"/>
      <c r="J481" s="315">
        <f>+L481+O481</f>
        <v>0</v>
      </c>
      <c r="K481" s="315"/>
      <c r="L481" s="315"/>
      <c r="M481" s="315"/>
      <c r="N481" s="315"/>
      <c r="O481" s="315"/>
      <c r="P481" s="315">
        <f t="shared" si="111"/>
        <v>0</v>
      </c>
      <c r="Q481" s="380">
        <f>+P481</f>
        <v>0</v>
      </c>
      <c r="R481" s="297"/>
      <c r="S481" s="298"/>
      <c r="T481" s="298"/>
      <c r="U481" s="298"/>
      <c r="V481" s="298"/>
      <c r="W481" s="297"/>
      <c r="X481" s="299"/>
      <c r="Y481" s="299"/>
      <c r="Z481" s="299"/>
      <c r="AA481" s="299"/>
      <c r="AB481" s="299"/>
      <c r="AC481" s="299"/>
      <c r="AD481" s="299"/>
      <c r="AE481" s="299"/>
      <c r="AF481" s="299"/>
      <c r="AG481" s="299"/>
      <c r="AH481" s="299"/>
      <c r="AI481" s="299"/>
      <c r="AJ481" s="299"/>
      <c r="AK481" s="299"/>
      <c r="AL481" s="299"/>
      <c r="AM481" s="299"/>
      <c r="AN481" s="299"/>
      <c r="AO481" s="299"/>
      <c r="AP481" s="299"/>
      <c r="AQ481" s="299"/>
      <c r="AR481" s="299"/>
      <c r="AS481" s="300"/>
      <c r="AT481" s="300"/>
      <c r="AU481" s="300"/>
      <c r="AV481" s="300"/>
      <c r="AW481" s="300"/>
      <c r="AX481" s="300"/>
      <c r="AY481" s="300"/>
      <c r="AZ481" s="300"/>
      <c r="BA481" s="300"/>
      <c r="BB481" s="300"/>
      <c r="BC481" s="300"/>
      <c r="BD481" s="300"/>
      <c r="BE481" s="300"/>
      <c r="BF481" s="300"/>
      <c r="BG481" s="300"/>
      <c r="BH481" s="300"/>
      <c r="BI481" s="300"/>
      <c r="BJ481" s="300"/>
      <c r="BK481" s="300"/>
      <c r="BL481" s="300"/>
      <c r="BM481" s="300"/>
      <c r="BN481" s="300"/>
    </row>
    <row r="482" spans="1:66" s="301" customFormat="1" ht="48" hidden="1" customHeight="1">
      <c r="A482" s="292" t="s">
        <v>408</v>
      </c>
      <c r="B482" s="292" t="s">
        <v>409</v>
      </c>
      <c r="C482" s="292"/>
      <c r="D482" s="341" t="s">
        <v>731</v>
      </c>
      <c r="E482" s="639">
        <f>+E483+E484+E485+E486+E487+E488</f>
        <v>0</v>
      </c>
      <c r="F482" s="639">
        <f t="shared" ref="F482:O482" si="113">+F483+F484+F485+F486+F487+F488</f>
        <v>0</v>
      </c>
      <c r="G482" s="639">
        <f t="shared" si="113"/>
        <v>0</v>
      </c>
      <c r="H482" s="639">
        <f t="shared" si="113"/>
        <v>0</v>
      </c>
      <c r="I482" s="639">
        <f t="shared" si="113"/>
        <v>0</v>
      </c>
      <c r="J482" s="639">
        <f t="shared" si="113"/>
        <v>0</v>
      </c>
      <c r="K482" s="639">
        <f t="shared" si="113"/>
        <v>0</v>
      </c>
      <c r="L482" s="639">
        <f t="shared" si="113"/>
        <v>0</v>
      </c>
      <c r="M482" s="639">
        <f t="shared" si="113"/>
        <v>0</v>
      </c>
      <c r="N482" s="639">
        <f t="shared" si="113"/>
        <v>0</v>
      </c>
      <c r="O482" s="639">
        <f t="shared" si="113"/>
        <v>0</v>
      </c>
      <c r="P482" s="639">
        <f t="shared" ref="P482:P488" si="114">+E482+J482</f>
        <v>0</v>
      </c>
      <c r="Q482" s="691">
        <f t="shared" si="98"/>
        <v>0</v>
      </c>
      <c r="R482" s="297">
        <v>6000000</v>
      </c>
      <c r="S482" s="353">
        <f>+R482-P482</f>
        <v>6000000</v>
      </c>
      <c r="T482" s="298"/>
      <c r="U482" s="298"/>
      <c r="V482" s="298"/>
      <c r="W482" s="297"/>
      <c r="X482" s="299"/>
      <c r="Y482" s="299"/>
      <c r="Z482" s="299"/>
      <c r="AA482" s="299"/>
      <c r="AB482" s="299"/>
      <c r="AC482" s="299"/>
      <c r="AD482" s="299"/>
      <c r="AE482" s="299"/>
      <c r="AF482" s="299"/>
      <c r="AG482" s="299"/>
      <c r="AH482" s="299"/>
      <c r="AI482" s="299"/>
      <c r="AJ482" s="299"/>
      <c r="AK482" s="299"/>
      <c r="AL482" s="299"/>
      <c r="AM482" s="299"/>
      <c r="AN482" s="299"/>
      <c r="AO482" s="299"/>
      <c r="AP482" s="299"/>
      <c r="AQ482" s="299"/>
      <c r="AR482" s="299"/>
      <c r="AS482" s="300"/>
      <c r="AT482" s="300"/>
      <c r="AU482" s="300"/>
      <c r="AV482" s="300"/>
      <c r="AW482" s="300"/>
      <c r="AX482" s="300"/>
      <c r="AY482" s="300"/>
      <c r="AZ482" s="300"/>
      <c r="BA482" s="300"/>
      <c r="BB482" s="300"/>
      <c r="BC482" s="300"/>
      <c r="BD482" s="300"/>
      <c r="BE482" s="300"/>
      <c r="BF482" s="300"/>
      <c r="BG482" s="300"/>
      <c r="BH482" s="300"/>
      <c r="BI482" s="300"/>
      <c r="BJ482" s="300"/>
      <c r="BK482" s="300"/>
      <c r="BL482" s="300"/>
      <c r="BM482" s="300"/>
      <c r="BN482" s="300"/>
    </row>
    <row r="483" spans="1:66" s="301" customFormat="1" ht="68.25" hidden="1" customHeight="1">
      <c r="A483" s="123" t="s">
        <v>410</v>
      </c>
      <c r="B483" s="123" t="s">
        <v>1029</v>
      </c>
      <c r="C483" s="123" t="s">
        <v>230</v>
      </c>
      <c r="D483" s="2" t="s">
        <v>1384</v>
      </c>
      <c r="E483" s="109">
        <f t="shared" ref="E483:E488" si="115">+F483+I483</f>
        <v>0</v>
      </c>
      <c r="F483" s="109"/>
      <c r="G483" s="109"/>
      <c r="H483" s="109"/>
      <c r="I483" s="109"/>
      <c r="J483" s="109"/>
      <c r="K483" s="109"/>
      <c r="L483" s="109"/>
      <c r="M483" s="109"/>
      <c r="N483" s="109"/>
      <c r="O483" s="109"/>
      <c r="P483" s="109">
        <f t="shared" si="114"/>
        <v>0</v>
      </c>
      <c r="Q483" s="691">
        <f t="shared" si="98"/>
        <v>0</v>
      </c>
      <c r="R483" s="297"/>
      <c r="S483" s="298"/>
      <c r="T483" s="298"/>
      <c r="U483" s="298"/>
      <c r="V483" s="298"/>
      <c r="W483" s="297"/>
      <c r="X483" s="299"/>
      <c r="Y483" s="299"/>
      <c r="Z483" s="299"/>
      <c r="AA483" s="299"/>
      <c r="AB483" s="299"/>
      <c r="AC483" s="299"/>
      <c r="AD483" s="299"/>
      <c r="AE483" s="299"/>
      <c r="AF483" s="299"/>
      <c r="AG483" s="299"/>
      <c r="AH483" s="299"/>
      <c r="AI483" s="299"/>
      <c r="AJ483" s="299"/>
      <c r="AK483" s="299"/>
      <c r="AL483" s="299"/>
      <c r="AM483" s="299"/>
      <c r="AN483" s="299"/>
      <c r="AO483" s="299"/>
      <c r="AP483" s="299"/>
      <c r="AQ483" s="299"/>
      <c r="AR483" s="299"/>
      <c r="AS483" s="300"/>
      <c r="AT483" s="300"/>
      <c r="AU483" s="300"/>
      <c r="AV483" s="300"/>
      <c r="AW483" s="300"/>
      <c r="AX483" s="300"/>
      <c r="AY483" s="300"/>
      <c r="AZ483" s="300"/>
      <c r="BA483" s="300"/>
      <c r="BB483" s="300"/>
      <c r="BC483" s="300"/>
      <c r="BD483" s="300"/>
      <c r="BE483" s="300"/>
      <c r="BF483" s="300"/>
      <c r="BG483" s="300"/>
      <c r="BH483" s="300"/>
      <c r="BI483" s="300"/>
      <c r="BJ483" s="300"/>
      <c r="BK483" s="300"/>
      <c r="BL483" s="300"/>
      <c r="BM483" s="300"/>
      <c r="BN483" s="300"/>
    </row>
    <row r="484" spans="1:66" s="301" customFormat="1" ht="78" hidden="1" customHeight="1">
      <c r="A484" s="123" t="s">
        <v>1252</v>
      </c>
      <c r="B484" s="123" t="s">
        <v>162</v>
      </c>
      <c r="C484" s="123" t="s">
        <v>230</v>
      </c>
      <c r="D484" s="2" t="s">
        <v>1169</v>
      </c>
      <c r="E484" s="109">
        <f t="shared" si="115"/>
        <v>0</v>
      </c>
      <c r="F484" s="109"/>
      <c r="G484" s="109"/>
      <c r="H484" s="109"/>
      <c r="I484" s="109"/>
      <c r="J484" s="109"/>
      <c r="K484" s="109"/>
      <c r="L484" s="109"/>
      <c r="M484" s="109"/>
      <c r="N484" s="109"/>
      <c r="O484" s="109"/>
      <c r="P484" s="109">
        <f t="shared" si="114"/>
        <v>0</v>
      </c>
      <c r="Q484" s="691">
        <f t="shared" si="98"/>
        <v>0</v>
      </c>
      <c r="R484" s="297"/>
      <c r="S484" s="298"/>
      <c r="T484" s="298"/>
      <c r="U484" s="298"/>
      <c r="V484" s="298"/>
      <c r="W484" s="297"/>
      <c r="X484" s="299"/>
      <c r="Y484" s="299"/>
      <c r="Z484" s="299"/>
      <c r="AA484" s="299"/>
      <c r="AB484" s="299"/>
      <c r="AC484" s="299"/>
      <c r="AD484" s="299"/>
      <c r="AE484" s="299"/>
      <c r="AF484" s="299"/>
      <c r="AG484" s="299"/>
      <c r="AH484" s="299"/>
      <c r="AI484" s="299"/>
      <c r="AJ484" s="299"/>
      <c r="AK484" s="299"/>
      <c r="AL484" s="299"/>
      <c r="AM484" s="299"/>
      <c r="AN484" s="299"/>
      <c r="AO484" s="299"/>
      <c r="AP484" s="299"/>
      <c r="AQ484" s="299"/>
      <c r="AR484" s="299"/>
      <c r="AS484" s="300"/>
      <c r="AT484" s="300"/>
      <c r="AU484" s="300"/>
      <c r="AV484" s="300"/>
      <c r="AW484" s="300"/>
      <c r="AX484" s="300"/>
      <c r="AY484" s="300"/>
      <c r="AZ484" s="300"/>
      <c r="BA484" s="300"/>
      <c r="BB484" s="300"/>
      <c r="BC484" s="300"/>
      <c r="BD484" s="300"/>
      <c r="BE484" s="300"/>
      <c r="BF484" s="300"/>
      <c r="BG484" s="300"/>
      <c r="BH484" s="300"/>
      <c r="BI484" s="300"/>
      <c r="BJ484" s="300"/>
      <c r="BK484" s="300"/>
      <c r="BL484" s="300"/>
      <c r="BM484" s="300"/>
      <c r="BN484" s="300"/>
    </row>
    <row r="485" spans="1:66" s="301" customFormat="1" ht="49.5" hidden="1" customHeight="1">
      <c r="A485" s="123" t="s">
        <v>1253</v>
      </c>
      <c r="B485" s="123" t="s">
        <v>1256</v>
      </c>
      <c r="C485" s="123" t="s">
        <v>1258</v>
      </c>
      <c r="D485" s="242" t="s">
        <v>1259</v>
      </c>
      <c r="E485" s="109">
        <f t="shared" si="115"/>
        <v>0</v>
      </c>
      <c r="F485" s="109"/>
      <c r="G485" s="109"/>
      <c r="H485" s="109"/>
      <c r="I485" s="109"/>
      <c r="J485" s="109"/>
      <c r="K485" s="109"/>
      <c r="L485" s="109"/>
      <c r="M485" s="109"/>
      <c r="N485" s="109"/>
      <c r="O485" s="109"/>
      <c r="P485" s="109">
        <f t="shared" si="114"/>
        <v>0</v>
      </c>
      <c r="Q485" s="691">
        <f t="shared" si="98"/>
        <v>0</v>
      </c>
      <c r="R485" s="297"/>
      <c r="S485" s="298"/>
      <c r="T485" s="298"/>
      <c r="U485" s="298"/>
      <c r="V485" s="298"/>
      <c r="W485" s="297"/>
      <c r="X485" s="299"/>
      <c r="Y485" s="299"/>
      <c r="Z485" s="299"/>
      <c r="AA485" s="299"/>
      <c r="AB485" s="299"/>
      <c r="AC485" s="299"/>
      <c r="AD485" s="299"/>
      <c r="AE485" s="299"/>
      <c r="AF485" s="299"/>
      <c r="AG485" s="299"/>
      <c r="AH485" s="299"/>
      <c r="AI485" s="299"/>
      <c r="AJ485" s="299"/>
      <c r="AK485" s="299"/>
      <c r="AL485" s="299"/>
      <c r="AM485" s="299"/>
      <c r="AN485" s="299"/>
      <c r="AO485" s="299"/>
      <c r="AP485" s="299"/>
      <c r="AQ485" s="299"/>
      <c r="AR485" s="299"/>
      <c r="AS485" s="300"/>
      <c r="AT485" s="300"/>
      <c r="AU485" s="300"/>
      <c r="AV485" s="300"/>
      <c r="AW485" s="300"/>
      <c r="AX485" s="300"/>
      <c r="AY485" s="300"/>
      <c r="AZ485" s="300"/>
      <c r="BA485" s="300"/>
      <c r="BB485" s="300"/>
      <c r="BC485" s="300"/>
      <c r="BD485" s="300"/>
      <c r="BE485" s="300"/>
      <c r="BF485" s="300"/>
      <c r="BG485" s="300"/>
      <c r="BH485" s="300"/>
      <c r="BI485" s="300"/>
      <c r="BJ485" s="300"/>
      <c r="BK485" s="300"/>
      <c r="BL485" s="300"/>
      <c r="BM485" s="300"/>
      <c r="BN485" s="300"/>
    </row>
    <row r="486" spans="1:66" s="301" customFormat="1" ht="57" hidden="1" customHeight="1">
      <c r="A486" s="133" t="s">
        <v>1254</v>
      </c>
      <c r="B486" s="133" t="s">
        <v>1257</v>
      </c>
      <c r="C486" s="133" t="s">
        <v>444</v>
      </c>
      <c r="D486" s="242" t="s">
        <v>1260</v>
      </c>
      <c r="E486" s="201">
        <f t="shared" si="115"/>
        <v>0</v>
      </c>
      <c r="F486" s="201"/>
      <c r="G486" s="201"/>
      <c r="H486" s="201"/>
      <c r="I486" s="201">
        <f>1500000-1500000</f>
        <v>0</v>
      </c>
      <c r="J486" s="201"/>
      <c r="K486" s="201"/>
      <c r="L486" s="201"/>
      <c r="M486" s="201"/>
      <c r="N486" s="201"/>
      <c r="O486" s="201"/>
      <c r="P486" s="201">
        <f t="shared" si="114"/>
        <v>0</v>
      </c>
      <c r="Q486" s="691">
        <f t="shared" si="98"/>
        <v>0</v>
      </c>
      <c r="R486" s="297"/>
      <c r="S486" s="298"/>
      <c r="T486" s="298"/>
      <c r="U486" s="298"/>
      <c r="V486" s="298"/>
      <c r="W486" s="297"/>
      <c r="X486" s="299"/>
      <c r="Y486" s="299"/>
      <c r="Z486" s="299"/>
      <c r="AA486" s="299"/>
      <c r="AB486" s="299"/>
      <c r="AC486" s="299"/>
      <c r="AD486" s="299"/>
      <c r="AE486" s="299"/>
      <c r="AF486" s="299"/>
      <c r="AG486" s="299"/>
      <c r="AH486" s="299"/>
      <c r="AI486" s="299"/>
      <c r="AJ486" s="299"/>
      <c r="AK486" s="299"/>
      <c r="AL486" s="299"/>
      <c r="AM486" s="299"/>
      <c r="AN486" s="299"/>
      <c r="AO486" s="299"/>
      <c r="AP486" s="299"/>
      <c r="AQ486" s="299"/>
      <c r="AR486" s="299"/>
      <c r="AS486" s="300"/>
      <c r="AT486" s="300"/>
      <c r="AU486" s="300"/>
      <c r="AV486" s="300"/>
      <c r="AW486" s="300"/>
      <c r="AX486" s="300"/>
      <c r="AY486" s="300"/>
      <c r="AZ486" s="300"/>
      <c r="BA486" s="300"/>
      <c r="BB486" s="300"/>
      <c r="BC486" s="300"/>
      <c r="BD486" s="300"/>
      <c r="BE486" s="300"/>
      <c r="BF486" s="300"/>
      <c r="BG486" s="300"/>
      <c r="BH486" s="300"/>
      <c r="BI486" s="300"/>
      <c r="BJ486" s="300"/>
      <c r="BK486" s="300"/>
      <c r="BL486" s="300"/>
      <c r="BM486" s="300"/>
      <c r="BN486" s="300"/>
    </row>
    <row r="487" spans="1:66" s="301" customFormat="1" ht="59.25" hidden="1" customHeight="1">
      <c r="A487" s="123" t="s">
        <v>1255</v>
      </c>
      <c r="B487" s="123" t="s">
        <v>1643</v>
      </c>
      <c r="C487" s="123" t="s">
        <v>1591</v>
      </c>
      <c r="D487" s="242" t="s">
        <v>1261</v>
      </c>
      <c r="E487" s="109">
        <f t="shared" si="115"/>
        <v>0</v>
      </c>
      <c r="F487" s="109"/>
      <c r="G487" s="109"/>
      <c r="H487" s="109"/>
      <c r="I487" s="109"/>
      <c r="J487" s="109"/>
      <c r="K487" s="109"/>
      <c r="L487" s="109"/>
      <c r="M487" s="109"/>
      <c r="N487" s="109"/>
      <c r="O487" s="109"/>
      <c r="P487" s="109">
        <f t="shared" si="114"/>
        <v>0</v>
      </c>
      <c r="Q487" s="691">
        <f t="shared" si="98"/>
        <v>0</v>
      </c>
      <c r="R487" s="297"/>
      <c r="S487" s="298"/>
      <c r="T487" s="298"/>
      <c r="U487" s="298"/>
      <c r="V487" s="298"/>
      <c r="W487" s="297"/>
      <c r="X487" s="299"/>
      <c r="Y487" s="299"/>
      <c r="Z487" s="299"/>
      <c r="AA487" s="299"/>
      <c r="AB487" s="299"/>
      <c r="AC487" s="299"/>
      <c r="AD487" s="299"/>
      <c r="AE487" s="299"/>
      <c r="AF487" s="299"/>
      <c r="AG487" s="299"/>
      <c r="AH487" s="299"/>
      <c r="AI487" s="299"/>
      <c r="AJ487" s="299"/>
      <c r="AK487" s="299"/>
      <c r="AL487" s="299"/>
      <c r="AM487" s="299"/>
      <c r="AN487" s="299"/>
      <c r="AO487" s="299"/>
      <c r="AP487" s="299"/>
      <c r="AQ487" s="299"/>
      <c r="AR487" s="299"/>
      <c r="AS487" s="300"/>
      <c r="AT487" s="300"/>
      <c r="AU487" s="300"/>
      <c r="AV487" s="300"/>
      <c r="AW487" s="300"/>
      <c r="AX487" s="300"/>
      <c r="AY487" s="300"/>
      <c r="AZ487" s="300"/>
      <c r="BA487" s="300"/>
      <c r="BB487" s="300"/>
      <c r="BC487" s="300"/>
      <c r="BD487" s="300"/>
      <c r="BE487" s="300"/>
      <c r="BF487" s="300"/>
      <c r="BG487" s="300"/>
      <c r="BH487" s="300"/>
      <c r="BI487" s="300"/>
      <c r="BJ487" s="300"/>
      <c r="BK487" s="300"/>
      <c r="BL487" s="300"/>
      <c r="BM487" s="300"/>
      <c r="BN487" s="300"/>
    </row>
    <row r="488" spans="1:66" s="301" customFormat="1" ht="78" hidden="1" customHeight="1">
      <c r="A488" s="123" t="s">
        <v>1124</v>
      </c>
      <c r="B488" s="123" t="s">
        <v>1602</v>
      </c>
      <c r="C488" s="133" t="s">
        <v>648</v>
      </c>
      <c r="D488" s="242" t="s">
        <v>1251</v>
      </c>
      <c r="E488" s="109">
        <f t="shared" si="115"/>
        <v>0</v>
      </c>
      <c r="F488" s="109"/>
      <c r="G488" s="109"/>
      <c r="H488" s="109"/>
      <c r="I488" s="109"/>
      <c r="J488" s="109"/>
      <c r="K488" s="109"/>
      <c r="L488" s="109"/>
      <c r="M488" s="109"/>
      <c r="N488" s="109"/>
      <c r="O488" s="109"/>
      <c r="P488" s="109">
        <f t="shared" si="114"/>
        <v>0</v>
      </c>
      <c r="Q488" s="691">
        <f t="shared" si="98"/>
        <v>0</v>
      </c>
      <c r="R488" s="297"/>
      <c r="S488" s="298"/>
      <c r="T488" s="298"/>
      <c r="U488" s="298"/>
      <c r="V488" s="298"/>
      <c r="W488" s="297"/>
      <c r="X488" s="299"/>
      <c r="Y488" s="299"/>
      <c r="Z488" s="299"/>
      <c r="AA488" s="299"/>
      <c r="AB488" s="299"/>
      <c r="AC488" s="299"/>
      <c r="AD488" s="299"/>
      <c r="AE488" s="299"/>
      <c r="AF488" s="299"/>
      <c r="AG488" s="299"/>
      <c r="AH488" s="299"/>
      <c r="AI488" s="299"/>
      <c r="AJ488" s="299"/>
      <c r="AK488" s="299"/>
      <c r="AL488" s="299"/>
      <c r="AM488" s="299"/>
      <c r="AN488" s="299"/>
      <c r="AO488" s="299"/>
      <c r="AP488" s="299"/>
      <c r="AQ488" s="299"/>
      <c r="AR488" s="299"/>
      <c r="AS488" s="300"/>
      <c r="AT488" s="300"/>
      <c r="AU488" s="300"/>
      <c r="AV488" s="300"/>
      <c r="AW488" s="300"/>
      <c r="AX488" s="300"/>
      <c r="AY488" s="300"/>
      <c r="AZ488" s="300"/>
      <c r="BA488" s="300"/>
      <c r="BB488" s="300"/>
      <c r="BC488" s="300"/>
      <c r="BD488" s="300"/>
      <c r="BE488" s="300"/>
      <c r="BF488" s="300"/>
      <c r="BG488" s="300"/>
      <c r="BH488" s="300"/>
      <c r="BI488" s="300"/>
      <c r="BJ488" s="300"/>
      <c r="BK488" s="300"/>
      <c r="BL488" s="300"/>
      <c r="BM488" s="300"/>
      <c r="BN488" s="300"/>
    </row>
    <row r="489" spans="1:66" ht="41.25" customHeight="1">
      <c r="A489" s="292" t="s">
        <v>961</v>
      </c>
      <c r="B489" s="292" t="s">
        <v>962</v>
      </c>
      <c r="C489" s="292"/>
      <c r="D489" s="341" t="s">
        <v>1640</v>
      </c>
      <c r="E489" s="192">
        <f>+E491+E494+E495+E501+E500+E513+E515+E502+E524+E521+E519+E520+E522+E528+E505+E511+E503+E514+E499+E573+E523+E517+E512+E509+E510+E518+E516</f>
        <v>-29562049</v>
      </c>
      <c r="F489" s="192">
        <f t="shared" ref="F489:O489" si="116">+F491+F494+F495+F501+F500+F513+F515+F502+F524+F521+F519+F520+F522+F528+F505+F511+F503+F514+F499+F573+F523+F517+F512+F509+F510+F518+F516</f>
        <v>0</v>
      </c>
      <c r="G489" s="192">
        <f t="shared" si="116"/>
        <v>0</v>
      </c>
      <c r="H489" s="192">
        <f t="shared" si="116"/>
        <v>0</v>
      </c>
      <c r="I489" s="192">
        <f t="shared" si="116"/>
        <v>0</v>
      </c>
      <c r="J489" s="192">
        <f t="shared" si="116"/>
        <v>0</v>
      </c>
      <c r="K489" s="192">
        <f t="shared" si="116"/>
        <v>0</v>
      </c>
      <c r="L489" s="192">
        <f t="shared" si="116"/>
        <v>0</v>
      </c>
      <c r="M489" s="192">
        <f t="shared" si="116"/>
        <v>0</v>
      </c>
      <c r="N489" s="192">
        <f t="shared" si="116"/>
        <v>0</v>
      </c>
      <c r="O489" s="192">
        <f t="shared" si="116"/>
        <v>0</v>
      </c>
      <c r="P489" s="192">
        <f t="shared" ref="P489:P508" si="117">+E489+J489</f>
        <v>-29562049</v>
      </c>
      <c r="Q489" s="714">
        <f t="shared" si="98"/>
        <v>-29562049</v>
      </c>
      <c r="R489" s="725"/>
      <c r="S489" s="725"/>
      <c r="T489" s="726"/>
      <c r="U489" s="727"/>
      <c r="V489" s="727"/>
      <c r="W489" s="366"/>
      <c r="X489" s="366"/>
      <c r="Y489" s="366"/>
      <c r="Z489" s="366"/>
      <c r="AA489" s="366"/>
      <c r="AB489" s="366"/>
      <c r="AC489" s="366"/>
      <c r="AD489" s="366"/>
      <c r="AE489" s="366"/>
      <c r="AF489" s="366"/>
      <c r="AG489" s="366"/>
      <c r="AH489" s="366"/>
      <c r="AI489" s="366"/>
      <c r="AJ489" s="366"/>
      <c r="AK489" s="366"/>
      <c r="AL489" s="366"/>
      <c r="AM489" s="366"/>
      <c r="AN489" s="366"/>
    </row>
    <row r="490" spans="1:66" ht="42" hidden="1">
      <c r="A490" s="128"/>
      <c r="B490" s="128"/>
      <c r="C490" s="128"/>
      <c r="D490" s="261" t="s">
        <v>726</v>
      </c>
      <c r="E490" s="107">
        <f t="shared" ref="E490:E522" si="118">+F490+I490</f>
        <v>0</v>
      </c>
      <c r="F490" s="107"/>
      <c r="G490" s="107"/>
      <c r="H490" s="107"/>
      <c r="I490" s="107"/>
      <c r="J490" s="251"/>
      <c r="K490" s="117"/>
      <c r="L490" s="117"/>
      <c r="M490" s="117"/>
      <c r="N490" s="117"/>
      <c r="O490" s="119"/>
      <c r="P490" s="251">
        <f t="shared" si="117"/>
        <v>0</v>
      </c>
      <c r="Q490" s="691">
        <f t="shared" si="98"/>
        <v>0</v>
      </c>
      <c r="R490" s="26"/>
      <c r="S490" s="47"/>
      <c r="T490" s="47"/>
      <c r="U490" s="47"/>
      <c r="V490" s="47"/>
    </row>
    <row r="491" spans="1:66" s="314" customFormat="1" ht="45" hidden="1" customHeight="1">
      <c r="A491" s="121"/>
      <c r="B491" s="121"/>
      <c r="C491" s="121"/>
      <c r="D491" s="316" t="s">
        <v>279</v>
      </c>
      <c r="E491" s="109">
        <f t="shared" si="118"/>
        <v>0</v>
      </c>
      <c r="F491" s="109"/>
      <c r="G491" s="109"/>
      <c r="H491" s="109"/>
      <c r="I491" s="109"/>
      <c r="J491" s="109">
        <f>+L491+O491</f>
        <v>0</v>
      </c>
      <c r="K491" s="109"/>
      <c r="L491" s="109"/>
      <c r="M491" s="109"/>
      <c r="N491" s="109"/>
      <c r="O491" s="109"/>
      <c r="P491" s="109">
        <f t="shared" si="117"/>
        <v>0</v>
      </c>
      <c r="Q491" s="691">
        <f t="shared" si="98"/>
        <v>0</v>
      </c>
      <c r="R491" s="310"/>
      <c r="S491" s="311"/>
      <c r="T491" s="311"/>
      <c r="U491" s="311"/>
      <c r="V491" s="311"/>
      <c r="W491" s="310"/>
      <c r="X491" s="312"/>
      <c r="Y491" s="312"/>
      <c r="Z491" s="312"/>
      <c r="AA491" s="312"/>
      <c r="AB491" s="312"/>
      <c r="AC491" s="312"/>
      <c r="AD491" s="312"/>
      <c r="AE491" s="312"/>
      <c r="AF491" s="312"/>
      <c r="AG491" s="312"/>
      <c r="AH491" s="312"/>
      <c r="AI491" s="312"/>
      <c r="AJ491" s="312"/>
      <c r="AK491" s="312"/>
      <c r="AL491" s="312"/>
      <c r="AM491" s="312"/>
      <c r="AN491" s="312"/>
      <c r="AO491" s="312"/>
      <c r="AP491" s="312"/>
      <c r="AQ491" s="312"/>
      <c r="AR491" s="312"/>
      <c r="AS491" s="313"/>
      <c r="AT491" s="313"/>
      <c r="AU491" s="313"/>
      <c r="AV491" s="313"/>
      <c r="AW491" s="313"/>
      <c r="AX491" s="313"/>
      <c r="AY491" s="313"/>
      <c r="AZ491" s="313"/>
      <c r="BA491" s="313"/>
      <c r="BB491" s="313"/>
      <c r="BC491" s="313"/>
      <c r="BD491" s="313"/>
      <c r="BE491" s="313"/>
      <c r="BF491" s="313"/>
      <c r="BG491" s="313"/>
      <c r="BH491" s="313"/>
      <c r="BI491" s="313"/>
      <c r="BJ491" s="313"/>
      <c r="BK491" s="313"/>
      <c r="BL491" s="313"/>
      <c r="BM491" s="313"/>
      <c r="BN491" s="313"/>
    </row>
    <row r="492" spans="1:66" ht="23" hidden="1">
      <c r="A492" s="128"/>
      <c r="B492" s="128"/>
      <c r="C492" s="128"/>
      <c r="D492" s="255" t="s">
        <v>1500</v>
      </c>
      <c r="E492" s="137">
        <f t="shared" si="118"/>
        <v>0</v>
      </c>
      <c r="F492" s="137"/>
      <c r="G492" s="137"/>
      <c r="H492" s="230"/>
      <c r="I492" s="230"/>
      <c r="J492" s="137">
        <f>+L492+O492</f>
        <v>0</v>
      </c>
      <c r="K492" s="137"/>
      <c r="L492" s="137"/>
      <c r="M492" s="137"/>
      <c r="N492" s="137"/>
      <c r="O492" s="137"/>
      <c r="P492" s="137">
        <f t="shared" si="117"/>
        <v>0</v>
      </c>
      <c r="Q492" s="691">
        <f t="shared" si="98"/>
        <v>0</v>
      </c>
      <c r="R492" s="26"/>
      <c r="S492" s="47"/>
      <c r="T492" s="47"/>
      <c r="U492" s="47"/>
      <c r="V492" s="47"/>
    </row>
    <row r="493" spans="1:66" ht="15.5" hidden="1">
      <c r="A493" s="128"/>
      <c r="B493" s="128"/>
      <c r="C493" s="128"/>
      <c r="D493" s="255" t="s">
        <v>1501</v>
      </c>
      <c r="E493" s="137">
        <f t="shared" si="118"/>
        <v>0</v>
      </c>
      <c r="F493" s="137"/>
      <c r="G493" s="137"/>
      <c r="H493" s="230"/>
      <c r="I493" s="230"/>
      <c r="J493" s="137">
        <f>+L493+O493</f>
        <v>0</v>
      </c>
      <c r="K493" s="137"/>
      <c r="L493" s="137"/>
      <c r="M493" s="137"/>
      <c r="N493" s="137"/>
      <c r="O493" s="137"/>
      <c r="P493" s="137">
        <f t="shared" si="117"/>
        <v>0</v>
      </c>
      <c r="Q493" s="691">
        <f t="shared" si="98"/>
        <v>0</v>
      </c>
      <c r="R493" s="26"/>
      <c r="S493" s="47"/>
      <c r="T493" s="47"/>
      <c r="U493" s="47"/>
      <c r="V493" s="47"/>
    </row>
    <row r="494" spans="1:66" ht="28" hidden="1">
      <c r="A494" s="123">
        <v>3713070</v>
      </c>
      <c r="B494" s="121" t="s">
        <v>314</v>
      </c>
      <c r="C494" s="121" t="s">
        <v>1215</v>
      </c>
      <c r="D494" s="258" t="s">
        <v>437</v>
      </c>
      <c r="E494" s="109">
        <f t="shared" si="118"/>
        <v>0</v>
      </c>
      <c r="F494" s="109"/>
      <c r="G494" s="109"/>
      <c r="H494" s="109"/>
      <c r="I494" s="109"/>
      <c r="J494" s="109"/>
      <c r="K494" s="109"/>
      <c r="L494" s="109"/>
      <c r="M494" s="109"/>
      <c r="N494" s="109"/>
      <c r="O494" s="109"/>
      <c r="P494" s="109">
        <f t="shared" si="117"/>
        <v>0</v>
      </c>
      <c r="Q494" s="691">
        <f t="shared" si="98"/>
        <v>0</v>
      </c>
      <c r="R494" s="26"/>
      <c r="S494" s="47"/>
      <c r="T494" s="47"/>
      <c r="U494" s="47"/>
      <c r="V494" s="47"/>
    </row>
    <row r="495" spans="1:66" ht="28" hidden="1">
      <c r="A495" s="121">
        <v>3713230</v>
      </c>
      <c r="B495" s="121" t="s">
        <v>319</v>
      </c>
      <c r="C495" s="121" t="s">
        <v>378</v>
      </c>
      <c r="D495" s="258" t="s">
        <v>629</v>
      </c>
      <c r="E495" s="137">
        <f t="shared" si="118"/>
        <v>0</v>
      </c>
      <c r="F495" s="137"/>
      <c r="G495" s="137"/>
      <c r="H495" s="137"/>
      <c r="I495" s="137"/>
      <c r="J495" s="137">
        <f>+L495+O495</f>
        <v>0</v>
      </c>
      <c r="K495" s="137"/>
      <c r="L495" s="137"/>
      <c r="M495" s="137"/>
      <c r="N495" s="137"/>
      <c r="O495" s="137"/>
      <c r="P495" s="137">
        <f t="shared" si="117"/>
        <v>0</v>
      </c>
      <c r="Q495" s="691">
        <f t="shared" si="98"/>
        <v>0</v>
      </c>
      <c r="R495" s="15"/>
      <c r="S495" s="23"/>
      <c r="T495" s="23"/>
      <c r="U495" s="23"/>
      <c r="V495" s="23"/>
      <c r="W495" s="15"/>
    </row>
    <row r="496" spans="1:66" ht="69" hidden="1">
      <c r="A496" s="128"/>
      <c r="B496" s="128"/>
      <c r="C496" s="128"/>
      <c r="D496" s="294" t="s">
        <v>511</v>
      </c>
      <c r="E496" s="137">
        <f t="shared" si="118"/>
        <v>0</v>
      </c>
      <c r="F496" s="137"/>
      <c r="G496" s="137"/>
      <c r="H496" s="137"/>
      <c r="I496" s="137"/>
      <c r="J496" s="137">
        <f>+L496+O496</f>
        <v>0</v>
      </c>
      <c r="K496" s="137"/>
      <c r="L496" s="137"/>
      <c r="M496" s="137"/>
      <c r="N496" s="137"/>
      <c r="O496" s="137"/>
      <c r="P496" s="137">
        <f t="shared" si="117"/>
        <v>0</v>
      </c>
      <c r="Q496" s="691">
        <f t="shared" si="98"/>
        <v>0</v>
      </c>
      <c r="R496" s="15"/>
      <c r="S496" s="23"/>
      <c r="T496" s="23"/>
      <c r="U496" s="23"/>
      <c r="V496" s="23"/>
      <c r="W496" s="15"/>
    </row>
    <row r="497" spans="1:23" ht="34.5" hidden="1">
      <c r="A497" s="128"/>
      <c r="B497" s="128"/>
      <c r="C497" s="128"/>
      <c r="D497" s="255" t="s">
        <v>1619</v>
      </c>
      <c r="E497" s="137">
        <f t="shared" si="118"/>
        <v>0</v>
      </c>
      <c r="F497" s="137"/>
      <c r="G497" s="137"/>
      <c r="H497" s="137"/>
      <c r="I497" s="137"/>
      <c r="J497" s="137">
        <f>+L497+O497</f>
        <v>0</v>
      </c>
      <c r="K497" s="137"/>
      <c r="L497" s="137"/>
      <c r="M497" s="137"/>
      <c r="N497" s="137"/>
      <c r="O497" s="137"/>
      <c r="P497" s="137">
        <f t="shared" si="117"/>
        <v>0</v>
      </c>
      <c r="Q497" s="691">
        <f t="shared" si="98"/>
        <v>0</v>
      </c>
      <c r="R497" s="15"/>
      <c r="S497" s="23"/>
      <c r="T497" s="23"/>
      <c r="U497" s="23"/>
      <c r="V497" s="23"/>
      <c r="W497" s="15"/>
    </row>
    <row r="498" spans="1:23" ht="46" hidden="1">
      <c r="A498" s="128"/>
      <c r="B498" s="128"/>
      <c r="C498" s="128"/>
      <c r="D498" s="255" t="s">
        <v>373</v>
      </c>
      <c r="E498" s="137">
        <f t="shared" si="118"/>
        <v>0</v>
      </c>
      <c r="F498" s="137"/>
      <c r="G498" s="137"/>
      <c r="H498" s="137"/>
      <c r="I498" s="137"/>
      <c r="J498" s="137"/>
      <c r="K498" s="137"/>
      <c r="L498" s="137"/>
      <c r="M498" s="137"/>
      <c r="N498" s="137"/>
      <c r="O498" s="137"/>
      <c r="P498" s="137">
        <f t="shared" si="117"/>
        <v>0</v>
      </c>
      <c r="Q498" s="691">
        <f t="shared" si="98"/>
        <v>0</v>
      </c>
      <c r="R498" s="15"/>
      <c r="S498" s="23"/>
      <c r="T498" s="23"/>
      <c r="U498" s="23"/>
      <c r="V498" s="23"/>
      <c r="W498" s="15"/>
    </row>
    <row r="499" spans="1:23" ht="28" hidden="1">
      <c r="A499" s="127">
        <v>3713740</v>
      </c>
      <c r="B499" s="127" t="s">
        <v>1544</v>
      </c>
      <c r="C499" s="127" t="s">
        <v>232</v>
      </c>
      <c r="D499" s="241" t="s">
        <v>1456</v>
      </c>
      <c r="E499" s="108">
        <f>+F499+I499</f>
        <v>0</v>
      </c>
      <c r="F499" s="108"/>
      <c r="G499" s="108"/>
      <c r="H499" s="108"/>
      <c r="I499" s="108"/>
      <c r="J499" s="108">
        <f t="shared" ref="J499:J504" si="119">+L499+O499</f>
        <v>0</v>
      </c>
      <c r="K499" s="108"/>
      <c r="L499" s="108"/>
      <c r="M499" s="108"/>
      <c r="N499" s="108"/>
      <c r="O499" s="108"/>
      <c r="P499" s="108">
        <f>+E499+J499</f>
        <v>0</v>
      </c>
      <c r="Q499" s="691">
        <f t="shared" si="98"/>
        <v>0</v>
      </c>
      <c r="R499" s="15"/>
      <c r="S499" s="23"/>
      <c r="T499" s="23"/>
      <c r="U499" s="23"/>
      <c r="V499" s="23"/>
      <c r="W499" s="15"/>
    </row>
    <row r="500" spans="1:23" ht="31" hidden="1">
      <c r="A500" s="123">
        <v>3713770</v>
      </c>
      <c r="B500" s="123" t="s">
        <v>807</v>
      </c>
      <c r="C500" s="123" t="s">
        <v>806</v>
      </c>
      <c r="D500" s="282" t="s">
        <v>1093</v>
      </c>
      <c r="E500" s="137">
        <f>+F500+I500</f>
        <v>0</v>
      </c>
      <c r="F500" s="137"/>
      <c r="G500" s="137"/>
      <c r="H500" s="137"/>
      <c r="I500" s="137"/>
      <c r="J500" s="137">
        <f t="shared" si="119"/>
        <v>0</v>
      </c>
      <c r="K500" s="137"/>
      <c r="L500" s="137"/>
      <c r="M500" s="137"/>
      <c r="N500" s="137"/>
      <c r="O500" s="137">
        <f>3000-3000</f>
        <v>0</v>
      </c>
      <c r="P500" s="137">
        <f>+E500+J500</f>
        <v>0</v>
      </c>
      <c r="Q500" s="691">
        <f t="shared" si="98"/>
        <v>0</v>
      </c>
      <c r="R500" s="15"/>
      <c r="S500" s="23"/>
      <c r="T500" s="23"/>
      <c r="U500" s="23"/>
      <c r="V500" s="23"/>
      <c r="W500" s="15"/>
    </row>
    <row r="501" spans="1:23" ht="28" hidden="1">
      <c r="A501" s="127">
        <v>3713790</v>
      </c>
      <c r="B501" s="127" t="s">
        <v>809</v>
      </c>
      <c r="C501" s="127" t="s">
        <v>324</v>
      </c>
      <c r="D501" s="240" t="s">
        <v>1593</v>
      </c>
      <c r="E501" s="108">
        <f>+F501+I501</f>
        <v>0</v>
      </c>
      <c r="F501" s="108"/>
      <c r="G501" s="108"/>
      <c r="H501" s="108"/>
      <c r="I501" s="108"/>
      <c r="J501" s="108">
        <f t="shared" si="119"/>
        <v>0</v>
      </c>
      <c r="K501" s="108"/>
      <c r="L501" s="108"/>
      <c r="M501" s="108"/>
      <c r="N501" s="108"/>
      <c r="O501" s="108"/>
      <c r="P501" s="108">
        <f>+E501+J501</f>
        <v>0</v>
      </c>
      <c r="Q501" s="691">
        <f t="shared" si="98"/>
        <v>0</v>
      </c>
      <c r="R501" s="15"/>
      <c r="S501" s="23"/>
      <c r="T501" s="23"/>
      <c r="U501" s="23"/>
      <c r="V501" s="23"/>
      <c r="W501" s="15"/>
    </row>
    <row r="502" spans="1:23" ht="84" hidden="1">
      <c r="A502" s="123">
        <v>3716084</v>
      </c>
      <c r="B502" s="127" t="s">
        <v>1150</v>
      </c>
      <c r="C502" s="127" t="s">
        <v>1149</v>
      </c>
      <c r="D502" s="254" t="s">
        <v>159</v>
      </c>
      <c r="E502" s="108">
        <f>+F502+I502</f>
        <v>0</v>
      </c>
      <c r="F502" s="108"/>
      <c r="G502" s="108"/>
      <c r="H502" s="108"/>
      <c r="I502" s="108"/>
      <c r="J502" s="108">
        <f t="shared" si="119"/>
        <v>0</v>
      </c>
      <c r="K502" s="108"/>
      <c r="L502" s="108"/>
      <c r="M502" s="108"/>
      <c r="N502" s="108"/>
      <c r="O502" s="108"/>
      <c r="P502" s="108">
        <f>+E502+J502</f>
        <v>0</v>
      </c>
      <c r="Q502" s="691">
        <f t="shared" si="98"/>
        <v>0</v>
      </c>
      <c r="R502" s="15"/>
      <c r="S502" s="23"/>
      <c r="T502" s="23"/>
      <c r="U502" s="23"/>
      <c r="V502" s="23"/>
      <c r="W502" s="15"/>
    </row>
    <row r="503" spans="1:23" ht="28" hidden="1">
      <c r="A503" s="127">
        <v>3717300</v>
      </c>
      <c r="B503" s="127" t="s">
        <v>276</v>
      </c>
      <c r="C503" s="127" t="s">
        <v>649</v>
      </c>
      <c r="D503" s="240" t="s">
        <v>277</v>
      </c>
      <c r="E503" s="108">
        <f t="shared" si="118"/>
        <v>0</v>
      </c>
      <c r="F503" s="108"/>
      <c r="G503" s="108"/>
      <c r="H503" s="108"/>
      <c r="I503" s="108"/>
      <c r="J503" s="108">
        <f t="shared" si="119"/>
        <v>0</v>
      </c>
      <c r="K503" s="108"/>
      <c r="L503" s="108"/>
      <c r="M503" s="108"/>
      <c r="N503" s="108"/>
      <c r="O503" s="108"/>
      <c r="P503" s="108">
        <f t="shared" si="117"/>
        <v>0</v>
      </c>
      <c r="Q503" s="691">
        <f t="shared" si="98"/>
        <v>0</v>
      </c>
      <c r="R503" s="26"/>
      <c r="S503" s="47"/>
      <c r="T503" s="47"/>
      <c r="U503" s="47"/>
      <c r="V503" s="47"/>
    </row>
    <row r="504" spans="1:23" ht="28" hidden="1">
      <c r="A504" s="127">
        <v>3717340</v>
      </c>
      <c r="B504" s="127" t="s">
        <v>598</v>
      </c>
      <c r="C504" s="127" t="s">
        <v>651</v>
      </c>
      <c r="D504" s="275" t="s">
        <v>805</v>
      </c>
      <c r="E504" s="109"/>
      <c r="F504" s="109"/>
      <c r="G504" s="109"/>
      <c r="H504" s="109"/>
      <c r="I504" s="109"/>
      <c r="J504" s="108">
        <f t="shared" si="119"/>
        <v>0</v>
      </c>
      <c r="K504" s="109"/>
      <c r="L504" s="109"/>
      <c r="M504" s="109"/>
      <c r="N504" s="109"/>
      <c r="O504" s="109"/>
      <c r="P504" s="109">
        <f>+E504+J504</f>
        <v>0</v>
      </c>
      <c r="Q504" s="691">
        <f t="shared" si="98"/>
        <v>0</v>
      </c>
      <c r="R504" s="26"/>
      <c r="S504" s="47"/>
      <c r="T504" s="47"/>
      <c r="U504" s="47"/>
      <c r="V504" s="47"/>
    </row>
    <row r="505" spans="1:23" ht="28" hidden="1">
      <c r="A505" s="127">
        <v>3717440</v>
      </c>
      <c r="B505" s="127" t="s">
        <v>228</v>
      </c>
      <c r="C505" s="127" t="s">
        <v>44</v>
      </c>
      <c r="D505" s="240" t="s">
        <v>158</v>
      </c>
      <c r="E505" s="139">
        <f t="shared" si="118"/>
        <v>0</v>
      </c>
      <c r="F505" s="139"/>
      <c r="G505" s="139"/>
      <c r="H505" s="139"/>
      <c r="I505" s="139"/>
      <c r="J505" s="108">
        <f t="shared" ref="J505:J514" si="120">+L505+O505</f>
        <v>0</v>
      </c>
      <c r="K505" s="108"/>
      <c r="L505" s="108"/>
      <c r="M505" s="108"/>
      <c r="N505" s="108"/>
      <c r="O505" s="108"/>
      <c r="P505" s="108">
        <f t="shared" si="117"/>
        <v>0</v>
      </c>
      <c r="Q505" s="691">
        <f t="shared" ref="Q505:Q520" si="121">+P505</f>
        <v>0</v>
      </c>
      <c r="R505" s="26"/>
      <c r="S505" s="47"/>
      <c r="T505" s="47"/>
      <c r="U505" s="47"/>
      <c r="V505" s="47"/>
    </row>
    <row r="506" spans="1:23" ht="14" hidden="1">
      <c r="A506" s="140"/>
      <c r="B506" s="127"/>
      <c r="C506" s="127"/>
      <c r="D506" s="240" t="s">
        <v>574</v>
      </c>
      <c r="E506" s="141">
        <f t="shared" si="118"/>
        <v>0</v>
      </c>
      <c r="F506" s="141"/>
      <c r="G506" s="141"/>
      <c r="H506" s="141"/>
      <c r="I506" s="141"/>
      <c r="J506" s="105">
        <f t="shared" si="120"/>
        <v>0</v>
      </c>
      <c r="K506" s="105"/>
      <c r="L506" s="105"/>
      <c r="M506" s="105"/>
      <c r="N506" s="105"/>
      <c r="O506" s="105"/>
      <c r="P506" s="105">
        <f t="shared" si="117"/>
        <v>0</v>
      </c>
      <c r="Q506" s="691">
        <f t="shared" si="121"/>
        <v>0</v>
      </c>
      <c r="R506" s="26"/>
      <c r="S506" s="47"/>
      <c r="T506" s="47"/>
      <c r="U506" s="47"/>
      <c r="V506" s="47"/>
    </row>
    <row r="507" spans="1:23" ht="84" hidden="1">
      <c r="A507" s="140"/>
      <c r="B507" s="127"/>
      <c r="C507" s="127"/>
      <c r="D507" s="240" t="s">
        <v>96</v>
      </c>
      <c r="E507" s="141">
        <f t="shared" si="118"/>
        <v>0</v>
      </c>
      <c r="F507" s="141"/>
      <c r="G507" s="141"/>
      <c r="H507" s="141"/>
      <c r="I507" s="141"/>
      <c r="J507" s="105">
        <f t="shared" si="120"/>
        <v>0</v>
      </c>
      <c r="K507" s="105"/>
      <c r="L507" s="105"/>
      <c r="M507" s="105"/>
      <c r="N507" s="105"/>
      <c r="O507" s="105"/>
      <c r="P507" s="105">
        <f t="shared" si="117"/>
        <v>0</v>
      </c>
      <c r="Q507" s="691">
        <f t="shared" si="121"/>
        <v>0</v>
      </c>
      <c r="R507" s="26"/>
      <c r="S507" s="47"/>
      <c r="T507" s="47"/>
      <c r="U507" s="47"/>
      <c r="V507" s="47"/>
    </row>
    <row r="508" spans="1:23" ht="42" hidden="1">
      <c r="A508" s="140"/>
      <c r="B508" s="127"/>
      <c r="C508" s="127"/>
      <c r="D508" s="240" t="s">
        <v>573</v>
      </c>
      <c r="E508" s="141">
        <f t="shared" si="118"/>
        <v>0</v>
      </c>
      <c r="F508" s="141"/>
      <c r="G508" s="141"/>
      <c r="H508" s="141"/>
      <c r="I508" s="141"/>
      <c r="J508" s="105">
        <f t="shared" si="120"/>
        <v>0</v>
      </c>
      <c r="K508" s="105"/>
      <c r="L508" s="105"/>
      <c r="M508" s="105"/>
      <c r="N508" s="105"/>
      <c r="O508" s="105"/>
      <c r="P508" s="105">
        <f t="shared" si="117"/>
        <v>0</v>
      </c>
      <c r="Q508" s="691">
        <f t="shared" si="121"/>
        <v>0</v>
      </c>
      <c r="R508" s="26"/>
      <c r="S508" s="47"/>
      <c r="T508" s="47"/>
      <c r="U508" s="47"/>
      <c r="V508" s="47"/>
    </row>
    <row r="509" spans="1:23" ht="60.75" hidden="1" customHeight="1">
      <c r="A509" s="133" t="s">
        <v>631</v>
      </c>
      <c r="B509" s="133" t="s">
        <v>239</v>
      </c>
      <c r="C509" s="133" t="s">
        <v>438</v>
      </c>
      <c r="D509" s="259" t="s">
        <v>411</v>
      </c>
      <c r="E509" s="291">
        <f>+F509+I509</f>
        <v>0</v>
      </c>
      <c r="F509" s="291"/>
      <c r="G509" s="344"/>
      <c r="H509" s="344"/>
      <c r="I509" s="344"/>
      <c r="J509" s="315">
        <f>+L509+O509</f>
        <v>0</v>
      </c>
      <c r="K509" s="315"/>
      <c r="L509" s="315"/>
      <c r="M509" s="315"/>
      <c r="N509" s="315"/>
      <c r="O509" s="315"/>
      <c r="P509" s="201">
        <f t="shared" ref="P509:P517" si="122">+E509+J509</f>
        <v>0</v>
      </c>
      <c r="Q509" s="691">
        <f t="shared" si="121"/>
        <v>0</v>
      </c>
      <c r="S509" s="353"/>
      <c r="T509" s="355">
        <f>+S509-R509</f>
        <v>0</v>
      </c>
      <c r="U509" s="47"/>
      <c r="V509" s="47"/>
    </row>
    <row r="510" spans="1:23" ht="36.75" hidden="1" customHeight="1">
      <c r="A510" s="133" t="s">
        <v>176</v>
      </c>
      <c r="B510" s="133" t="s">
        <v>177</v>
      </c>
      <c r="C510" s="133" t="s">
        <v>230</v>
      </c>
      <c r="D510" s="2" t="s">
        <v>1115</v>
      </c>
      <c r="E510" s="315">
        <f>+F510+I510</f>
        <v>0</v>
      </c>
      <c r="F510" s="315"/>
      <c r="G510" s="315"/>
      <c r="H510" s="315"/>
      <c r="I510" s="315"/>
      <c r="J510" s="315">
        <f>+L510+O510</f>
        <v>0</v>
      </c>
      <c r="K510" s="315"/>
      <c r="L510" s="315"/>
      <c r="M510" s="315"/>
      <c r="N510" s="315"/>
      <c r="O510" s="315"/>
      <c r="P510" s="201">
        <f>+E510+J510</f>
        <v>0</v>
      </c>
      <c r="Q510" s="691">
        <f t="shared" si="121"/>
        <v>0</v>
      </c>
      <c r="R510" s="26"/>
      <c r="S510" s="47"/>
      <c r="T510" s="47"/>
      <c r="U510" s="47"/>
      <c r="V510" s="47"/>
    </row>
    <row r="511" spans="1:23" ht="38.25" customHeight="1">
      <c r="A511" s="133" t="s">
        <v>117</v>
      </c>
      <c r="B511" s="133" t="s">
        <v>759</v>
      </c>
      <c r="C511" s="133" t="s">
        <v>59</v>
      </c>
      <c r="D511" s="2" t="s">
        <v>116</v>
      </c>
      <c r="E511" s="315">
        <v>-29562049</v>
      </c>
      <c r="F511" s="315"/>
      <c r="G511" s="315"/>
      <c r="H511" s="315"/>
      <c r="I511" s="315"/>
      <c r="J511" s="315">
        <f>+L511+O511</f>
        <v>0</v>
      </c>
      <c r="K511" s="315"/>
      <c r="L511" s="315"/>
      <c r="M511" s="315"/>
      <c r="N511" s="315"/>
      <c r="O511" s="315"/>
      <c r="P511" s="201">
        <f t="shared" si="122"/>
        <v>-29562049</v>
      </c>
      <c r="Q511" s="714">
        <f t="shared" si="121"/>
        <v>-29562049</v>
      </c>
      <c r="S511" s="353"/>
      <c r="T511" s="355"/>
      <c r="U511" s="47"/>
      <c r="V511" s="47"/>
    </row>
    <row r="512" spans="1:23" ht="46.5" hidden="1" customHeight="1">
      <c r="A512" s="121"/>
      <c r="B512" s="121"/>
      <c r="C512" s="121"/>
      <c r="D512" s="316" t="s">
        <v>279</v>
      </c>
      <c r="E512" s="109">
        <f>+F512+I512</f>
        <v>0</v>
      </c>
      <c r="F512" s="315"/>
      <c r="G512" s="109"/>
      <c r="H512" s="109"/>
      <c r="I512" s="109"/>
      <c r="J512" s="109">
        <f>+L512+O512</f>
        <v>0</v>
      </c>
      <c r="K512" s="109"/>
      <c r="L512" s="109"/>
      <c r="M512" s="109"/>
      <c r="N512" s="109"/>
      <c r="O512" s="109"/>
      <c r="P512" s="109">
        <f t="shared" si="122"/>
        <v>0</v>
      </c>
      <c r="Q512" s="691">
        <f t="shared" si="121"/>
        <v>0</v>
      </c>
      <c r="R512" s="26"/>
      <c r="S512" s="47"/>
      <c r="T512" s="47"/>
      <c r="U512" s="47"/>
      <c r="V512" s="47"/>
    </row>
    <row r="513" spans="1:66" ht="46.5" hidden="1" outlineLevel="1">
      <c r="A513" s="123">
        <v>3718110</v>
      </c>
      <c r="B513" s="123" t="s">
        <v>818</v>
      </c>
      <c r="C513" s="123" t="s">
        <v>852</v>
      </c>
      <c r="D513" s="283" t="s">
        <v>269</v>
      </c>
      <c r="E513" s="110">
        <f t="shared" si="118"/>
        <v>0</v>
      </c>
      <c r="F513" s="110"/>
      <c r="G513" s="110"/>
      <c r="H513" s="110"/>
      <c r="I513" s="110"/>
      <c r="J513" s="110">
        <f t="shared" si="120"/>
        <v>0</v>
      </c>
      <c r="K513" s="110"/>
      <c r="L513" s="110"/>
      <c r="M513" s="110"/>
      <c r="N513" s="110"/>
      <c r="O513" s="110"/>
      <c r="P513" s="110">
        <f t="shared" si="122"/>
        <v>0</v>
      </c>
      <c r="Q513" s="691">
        <f t="shared" si="121"/>
        <v>0</v>
      </c>
      <c r="R513" s="30"/>
      <c r="S513" s="67"/>
      <c r="T513" s="67"/>
      <c r="U513" s="67"/>
      <c r="V513" s="67"/>
      <c r="W513" s="30"/>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c r="BM513" s="4"/>
      <c r="BN513" s="4"/>
    </row>
    <row r="514" spans="1:66" ht="31" hidden="1" outlineLevel="1">
      <c r="A514" s="123">
        <v>3718311</v>
      </c>
      <c r="B514" s="123" t="s">
        <v>1314</v>
      </c>
      <c r="C514" s="123" t="s">
        <v>650</v>
      </c>
      <c r="D514" s="278" t="s">
        <v>588</v>
      </c>
      <c r="E514" s="110">
        <f t="shared" si="118"/>
        <v>0</v>
      </c>
      <c r="F514" s="110"/>
      <c r="G514" s="110"/>
      <c r="H514" s="110"/>
      <c r="I514" s="110"/>
      <c r="J514" s="110">
        <f t="shared" si="120"/>
        <v>0</v>
      </c>
      <c r="K514" s="110"/>
      <c r="L514" s="110"/>
      <c r="M514" s="110"/>
      <c r="N514" s="110"/>
      <c r="O514" s="110">
        <f>300000-300000</f>
        <v>0</v>
      </c>
      <c r="P514" s="110">
        <f t="shared" si="122"/>
        <v>0</v>
      </c>
      <c r="Q514" s="691">
        <f t="shared" si="121"/>
        <v>0</v>
      </c>
      <c r="R514" s="30"/>
      <c r="S514" s="47"/>
      <c r="T514" s="47"/>
      <c r="U514" s="47"/>
      <c r="V514" s="47"/>
      <c r="W514" s="30"/>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M514" s="4"/>
      <c r="BN514" s="4"/>
    </row>
    <row r="515" spans="1:66" ht="28" hidden="1">
      <c r="A515" s="127">
        <v>3718862</v>
      </c>
      <c r="B515" s="127" t="s">
        <v>1217</v>
      </c>
      <c r="C515" s="127" t="s">
        <v>1216</v>
      </c>
      <c r="D515" s="284" t="s">
        <v>1218</v>
      </c>
      <c r="E515" s="141">
        <f t="shared" si="118"/>
        <v>0</v>
      </c>
      <c r="F515" s="141"/>
      <c r="G515" s="141"/>
      <c r="H515" s="141"/>
      <c r="I515" s="141"/>
      <c r="J515" s="105">
        <f>+L515+O515</f>
        <v>0</v>
      </c>
      <c r="K515" s="105"/>
      <c r="L515" s="105"/>
      <c r="M515" s="105"/>
      <c r="N515" s="105"/>
      <c r="O515" s="105"/>
      <c r="P515" s="105">
        <f t="shared" si="122"/>
        <v>0</v>
      </c>
      <c r="Q515" s="691">
        <f t="shared" si="121"/>
        <v>0</v>
      </c>
      <c r="R515" s="30"/>
      <c r="S515" s="47"/>
      <c r="T515" s="47"/>
      <c r="U515" s="47"/>
      <c r="V515" s="47"/>
      <c r="W515" s="30"/>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c r="BM515" s="4"/>
      <c r="BN515" s="4"/>
    </row>
    <row r="516" spans="1:66" ht="25.5" hidden="1" customHeight="1">
      <c r="A516" s="133" t="s">
        <v>908</v>
      </c>
      <c r="B516" s="127" t="s">
        <v>909</v>
      </c>
      <c r="C516" s="133" t="s">
        <v>1020</v>
      </c>
      <c r="D516" s="284" t="s">
        <v>910</v>
      </c>
      <c r="E516" s="201">
        <f>+F516+I516</f>
        <v>0</v>
      </c>
      <c r="F516" s="201"/>
      <c r="G516" s="201"/>
      <c r="H516" s="201"/>
      <c r="I516" s="201"/>
      <c r="J516" s="315">
        <f>+L516+O516</f>
        <v>0</v>
      </c>
      <c r="K516" s="201"/>
      <c r="L516" s="201"/>
      <c r="M516" s="201"/>
      <c r="N516" s="201"/>
      <c r="O516" s="201"/>
      <c r="P516" s="201">
        <f>+E516+J516</f>
        <v>0</v>
      </c>
      <c r="Q516" s="691">
        <f t="shared" si="121"/>
        <v>0</v>
      </c>
      <c r="R516" s="30"/>
      <c r="S516" s="47"/>
      <c r="T516" s="47"/>
      <c r="U516" s="47"/>
      <c r="V516" s="47"/>
      <c r="W516" s="30"/>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c r="BM516" s="4"/>
      <c r="BN516" s="4"/>
    </row>
    <row r="517" spans="1:66" ht="116.25" hidden="1" customHeight="1">
      <c r="A517" s="133" t="s">
        <v>1018</v>
      </c>
      <c r="B517" s="133" t="s">
        <v>1019</v>
      </c>
      <c r="C517" s="133" t="s">
        <v>1020</v>
      </c>
      <c r="D517" s="242" t="s">
        <v>625</v>
      </c>
      <c r="E517" s="201"/>
      <c r="F517" s="201"/>
      <c r="G517" s="201"/>
      <c r="H517" s="201"/>
      <c r="I517" s="201"/>
      <c r="J517" s="315">
        <f>+L517+O517</f>
        <v>0</v>
      </c>
      <c r="K517" s="201"/>
      <c r="L517" s="201"/>
      <c r="M517" s="201"/>
      <c r="N517" s="201"/>
      <c r="O517" s="201"/>
      <c r="P517" s="201">
        <f t="shared" si="122"/>
        <v>0</v>
      </c>
      <c r="Q517" s="691">
        <f t="shared" si="121"/>
        <v>0</v>
      </c>
      <c r="R517" s="351"/>
      <c r="S517" s="353"/>
      <c r="T517" s="355"/>
      <c r="U517" s="47"/>
      <c r="V517" s="47"/>
      <c r="W517" s="30"/>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M517" s="4"/>
      <c r="BN517" s="4"/>
    </row>
    <row r="518" spans="1:66" ht="194.25" hidden="1" customHeight="1">
      <c r="A518" s="133" t="s">
        <v>864</v>
      </c>
      <c r="B518" s="133" t="s">
        <v>865</v>
      </c>
      <c r="C518" s="133" t="s">
        <v>1020</v>
      </c>
      <c r="D518" s="389" t="s">
        <v>217</v>
      </c>
      <c r="E518" s="201">
        <f>+F518+I518</f>
        <v>0</v>
      </c>
      <c r="F518" s="201"/>
      <c r="G518" s="201"/>
      <c r="H518" s="201"/>
      <c r="I518" s="201"/>
      <c r="J518" s="315">
        <f>+L518+O518</f>
        <v>0</v>
      </c>
      <c r="K518" s="201"/>
      <c r="L518" s="201"/>
      <c r="M518" s="201"/>
      <c r="N518" s="201"/>
      <c r="O518" s="201"/>
      <c r="P518" s="201">
        <f>+E518+J518</f>
        <v>0</v>
      </c>
      <c r="Q518" s="691">
        <f t="shared" si="121"/>
        <v>0</v>
      </c>
      <c r="R518" s="351"/>
      <c r="S518" s="353"/>
      <c r="T518" s="355"/>
      <c r="U518" s="47"/>
      <c r="V518" s="47"/>
      <c r="W518" s="30"/>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M518" s="4"/>
      <c r="BN518" s="4"/>
    </row>
    <row r="519" spans="1:66" ht="324" hidden="1" customHeight="1">
      <c r="A519" s="133">
        <v>3719210</v>
      </c>
      <c r="B519" s="133" t="s">
        <v>660</v>
      </c>
      <c r="C519" s="133" t="s">
        <v>61</v>
      </c>
      <c r="D519" s="187" t="s">
        <v>946</v>
      </c>
      <c r="E519" s="108">
        <f t="shared" si="118"/>
        <v>0</v>
      </c>
      <c r="F519" s="108"/>
      <c r="G519" s="108"/>
      <c r="H519" s="108"/>
      <c r="I519" s="108"/>
      <c r="J519" s="105">
        <f>+L519+O519</f>
        <v>0</v>
      </c>
      <c r="K519" s="108"/>
      <c r="L519" s="108"/>
      <c r="M519" s="108"/>
      <c r="N519" s="108"/>
      <c r="O519" s="108"/>
      <c r="P519" s="108">
        <f t="shared" ref="P519:P538" si="123">+E519+J519</f>
        <v>0</v>
      </c>
      <c r="Q519" s="691">
        <f t="shared" si="121"/>
        <v>0</v>
      </c>
      <c r="R519" s="26"/>
      <c r="S519" s="47"/>
      <c r="T519" s="47"/>
      <c r="U519" s="47"/>
      <c r="V519" s="47"/>
    </row>
    <row r="520" spans="1:66" ht="116.25" hidden="1" customHeight="1">
      <c r="A520" s="133">
        <v>3719220</v>
      </c>
      <c r="B520" s="133" t="s">
        <v>661</v>
      </c>
      <c r="C520" s="133" t="s">
        <v>62</v>
      </c>
      <c r="D520" s="187" t="s">
        <v>572</v>
      </c>
      <c r="E520" s="108">
        <f t="shared" si="118"/>
        <v>0</v>
      </c>
      <c r="F520" s="108"/>
      <c r="G520" s="108"/>
      <c r="H520" s="108"/>
      <c r="I520" s="108"/>
      <c r="J520" s="108">
        <f t="shared" ref="J520:J555" si="124">+L520+O520</f>
        <v>0</v>
      </c>
      <c r="K520" s="108"/>
      <c r="L520" s="108"/>
      <c r="M520" s="108"/>
      <c r="N520" s="108"/>
      <c r="O520" s="108"/>
      <c r="P520" s="108">
        <f t="shared" si="123"/>
        <v>0</v>
      </c>
      <c r="Q520" s="691">
        <f t="shared" si="121"/>
        <v>0</v>
      </c>
      <c r="R520" s="26"/>
      <c r="S520" s="47"/>
      <c r="T520" s="47"/>
      <c r="U520" s="47"/>
      <c r="V520" s="47"/>
    </row>
    <row r="521" spans="1:66" ht="300.75" hidden="1" customHeight="1">
      <c r="A521" s="133">
        <v>3719230</v>
      </c>
      <c r="B521" s="133" t="s">
        <v>659</v>
      </c>
      <c r="C521" s="133" t="s">
        <v>60</v>
      </c>
      <c r="D521" s="187" t="s">
        <v>1056</v>
      </c>
      <c r="E521" s="108">
        <f>+F521+I521</f>
        <v>0</v>
      </c>
      <c r="F521" s="108"/>
      <c r="G521" s="108"/>
      <c r="H521" s="108"/>
      <c r="I521" s="108"/>
      <c r="J521" s="108">
        <f>+L521+O521</f>
        <v>0</v>
      </c>
      <c r="K521" s="108"/>
      <c r="L521" s="108"/>
      <c r="M521" s="108"/>
      <c r="N521" s="108"/>
      <c r="O521" s="108"/>
      <c r="P521" s="108">
        <f>+E521+J521</f>
        <v>0</v>
      </c>
      <c r="Q521" s="691">
        <f>+P521</f>
        <v>0</v>
      </c>
      <c r="R521" s="26"/>
      <c r="S521" s="47"/>
      <c r="T521" s="47"/>
      <c r="U521" s="47"/>
      <c r="V521" s="47"/>
    </row>
    <row r="522" spans="1:66" ht="56" hidden="1">
      <c r="A522" s="123">
        <v>3719410</v>
      </c>
      <c r="B522" s="121" t="s">
        <v>956</v>
      </c>
      <c r="C522" s="121" t="s">
        <v>398</v>
      </c>
      <c r="D522" s="285" t="s">
        <v>1609</v>
      </c>
      <c r="E522" s="109">
        <f t="shared" si="118"/>
        <v>0</v>
      </c>
      <c r="F522" s="109"/>
      <c r="G522" s="109"/>
      <c r="H522" s="109"/>
      <c r="I522" s="109"/>
      <c r="J522" s="109">
        <f t="shared" si="124"/>
        <v>0</v>
      </c>
      <c r="K522" s="109"/>
      <c r="L522" s="109"/>
      <c r="M522" s="109"/>
      <c r="N522" s="109"/>
      <c r="O522" s="109"/>
      <c r="P522" s="109">
        <f t="shared" si="123"/>
        <v>0</v>
      </c>
      <c r="Q522" s="691">
        <f t="shared" ref="Q522:Q558" si="125">+P522</f>
        <v>0</v>
      </c>
      <c r="R522" s="26"/>
      <c r="S522" s="47"/>
      <c r="T522" s="47"/>
      <c r="U522" s="47"/>
      <c r="V522" s="47"/>
    </row>
    <row r="523" spans="1:66" ht="70" hidden="1">
      <c r="A523" s="123">
        <v>3719540</v>
      </c>
      <c r="B523" s="123" t="s">
        <v>216</v>
      </c>
      <c r="C523" s="123" t="s">
        <v>215</v>
      </c>
      <c r="D523" s="187" t="s">
        <v>971</v>
      </c>
      <c r="E523" s="109">
        <f>+F523+I523</f>
        <v>0</v>
      </c>
      <c r="F523" s="109"/>
      <c r="G523" s="109"/>
      <c r="H523" s="109"/>
      <c r="I523" s="109"/>
      <c r="J523" s="109">
        <f>+L523+O523</f>
        <v>0</v>
      </c>
      <c r="K523" s="109"/>
      <c r="L523" s="109"/>
      <c r="M523" s="109"/>
      <c r="N523" s="109"/>
      <c r="O523" s="109"/>
      <c r="P523" s="109">
        <f>+E523+J523</f>
        <v>0</v>
      </c>
      <c r="Q523" s="691">
        <f t="shared" si="125"/>
        <v>0</v>
      </c>
      <c r="R523" s="26"/>
      <c r="S523" s="47"/>
      <c r="T523" s="47"/>
      <c r="U523" s="47"/>
      <c r="V523" s="47"/>
    </row>
    <row r="524" spans="1:66" ht="70" hidden="1">
      <c r="A524" s="123">
        <v>3719710</v>
      </c>
      <c r="B524" s="127" t="s">
        <v>955</v>
      </c>
      <c r="C524" s="127" t="s">
        <v>1474</v>
      </c>
      <c r="D524" s="240" t="s">
        <v>341</v>
      </c>
      <c r="E524" s="108">
        <f>+F524+I524</f>
        <v>0</v>
      </c>
      <c r="F524" s="108"/>
      <c r="G524" s="108"/>
      <c r="H524" s="108"/>
      <c r="I524" s="108"/>
      <c r="J524" s="115">
        <f>+L524+O524</f>
        <v>0</v>
      </c>
      <c r="K524" s="108"/>
      <c r="L524" s="108"/>
      <c r="M524" s="108"/>
      <c r="N524" s="108"/>
      <c r="O524" s="108"/>
      <c r="P524" s="108">
        <f>+E524+J524</f>
        <v>0</v>
      </c>
      <c r="Q524" s="691">
        <f>+P524</f>
        <v>0</v>
      </c>
      <c r="R524" s="26"/>
      <c r="S524" s="47"/>
      <c r="T524" s="47"/>
      <c r="U524" s="47"/>
      <c r="V524" s="47"/>
    </row>
    <row r="525" spans="1:66" ht="15.5" hidden="1">
      <c r="A525" s="128"/>
      <c r="B525" s="121"/>
      <c r="C525" s="121"/>
      <c r="D525" s="262" t="s">
        <v>1496</v>
      </c>
      <c r="E525" s="110">
        <f>+F525+I525</f>
        <v>0</v>
      </c>
      <c r="F525" s="110"/>
      <c r="G525" s="110"/>
      <c r="H525" s="110"/>
      <c r="I525" s="110"/>
      <c r="J525" s="110">
        <f>+L525+O525</f>
        <v>0</v>
      </c>
      <c r="K525" s="110"/>
      <c r="L525" s="110"/>
      <c r="M525" s="110"/>
      <c r="N525" s="110"/>
      <c r="O525" s="110"/>
      <c r="P525" s="110">
        <f>+E525+J525</f>
        <v>0</v>
      </c>
      <c r="Q525" s="691">
        <f>+P525</f>
        <v>0</v>
      </c>
      <c r="R525" s="26"/>
      <c r="S525" s="47"/>
      <c r="T525" s="47"/>
      <c r="U525" s="47"/>
      <c r="V525" s="47"/>
    </row>
    <row r="526" spans="1:66" ht="28" hidden="1">
      <c r="A526" s="128"/>
      <c r="B526" s="127"/>
      <c r="C526" s="127"/>
      <c r="D526" s="240" t="s">
        <v>1151</v>
      </c>
      <c r="E526" s="105">
        <f>+F526+I526</f>
        <v>0</v>
      </c>
      <c r="F526" s="105"/>
      <c r="G526" s="105"/>
      <c r="H526" s="105"/>
      <c r="I526" s="105"/>
      <c r="J526" s="105">
        <f>+L526+O526</f>
        <v>0</v>
      </c>
      <c r="K526" s="105"/>
      <c r="L526" s="105"/>
      <c r="M526" s="105"/>
      <c r="N526" s="105"/>
      <c r="O526" s="105"/>
      <c r="P526" s="105">
        <f>+E526+J526</f>
        <v>0</v>
      </c>
      <c r="Q526" s="691">
        <f>+P526</f>
        <v>0</v>
      </c>
      <c r="R526" s="26"/>
      <c r="S526" s="47"/>
      <c r="T526" s="47"/>
      <c r="U526" s="47"/>
      <c r="V526" s="47"/>
    </row>
    <row r="527" spans="1:66" ht="42" hidden="1">
      <c r="A527" s="128"/>
      <c r="B527" s="127"/>
      <c r="C527" s="127"/>
      <c r="D527" s="254" t="s">
        <v>760</v>
      </c>
      <c r="E527" s="105">
        <f>+F527+I527</f>
        <v>0</v>
      </c>
      <c r="F527" s="105"/>
      <c r="G527" s="105"/>
      <c r="H527" s="105"/>
      <c r="I527" s="105"/>
      <c r="J527" s="105">
        <f>+L527+O527</f>
        <v>0</v>
      </c>
      <c r="K527" s="105"/>
      <c r="L527" s="105"/>
      <c r="M527" s="105"/>
      <c r="N527" s="105"/>
      <c r="O527" s="105"/>
      <c r="P527" s="105">
        <f>+E527+J527</f>
        <v>0</v>
      </c>
      <c r="Q527" s="691">
        <f>+P527</f>
        <v>0</v>
      </c>
      <c r="R527" s="26"/>
      <c r="S527" s="47"/>
      <c r="T527" s="47"/>
      <c r="U527" s="47"/>
      <c r="V527" s="47"/>
    </row>
    <row r="528" spans="1:66" ht="52.5" hidden="1" customHeight="1">
      <c r="A528" s="133">
        <v>3719770</v>
      </c>
      <c r="B528" s="133" t="s">
        <v>1602</v>
      </c>
      <c r="C528" s="133" t="s">
        <v>648</v>
      </c>
      <c r="D528" s="2" t="s">
        <v>1251</v>
      </c>
      <c r="E528" s="201">
        <f t="shared" ref="E528:E572" si="126">+F528+I528</f>
        <v>0</v>
      </c>
      <c r="F528" s="315">
        <f>8000000-8000000</f>
        <v>0</v>
      </c>
      <c r="G528" s="201"/>
      <c r="H528" s="201"/>
      <c r="I528" s="201"/>
      <c r="J528" s="201">
        <f t="shared" si="124"/>
        <v>0</v>
      </c>
      <c r="K528" s="201"/>
      <c r="L528" s="201"/>
      <c r="M528" s="201"/>
      <c r="N528" s="201"/>
      <c r="O528" s="201"/>
      <c r="P528" s="201">
        <f t="shared" si="123"/>
        <v>0</v>
      </c>
      <c r="Q528" s="691">
        <f>+P528</f>
        <v>0</v>
      </c>
      <c r="R528" s="26"/>
      <c r="S528" s="47"/>
      <c r="T528" s="47"/>
      <c r="U528" s="47"/>
      <c r="V528" s="47"/>
    </row>
    <row r="529" spans="1:22" ht="29.5" hidden="1" customHeight="1">
      <c r="A529" s="128"/>
      <c r="B529" s="128"/>
      <c r="C529" s="128"/>
      <c r="D529" s="240" t="s">
        <v>574</v>
      </c>
      <c r="E529" s="108">
        <f t="shared" si="126"/>
        <v>0</v>
      </c>
      <c r="F529" s="108"/>
      <c r="G529" s="108"/>
      <c r="H529" s="108"/>
      <c r="I529" s="108"/>
      <c r="J529" s="108">
        <f t="shared" si="124"/>
        <v>0</v>
      </c>
      <c r="K529" s="108"/>
      <c r="L529" s="108"/>
      <c r="M529" s="108"/>
      <c r="N529" s="108"/>
      <c r="O529" s="108"/>
      <c r="P529" s="108">
        <f t="shared" si="123"/>
        <v>0</v>
      </c>
      <c r="Q529" s="691">
        <f t="shared" si="125"/>
        <v>0</v>
      </c>
      <c r="R529" s="26"/>
      <c r="S529" s="47"/>
      <c r="T529" s="47"/>
      <c r="U529" s="47"/>
      <c r="V529" s="47"/>
    </row>
    <row r="530" spans="1:22" ht="64.150000000000006" hidden="1" customHeight="1">
      <c r="A530" s="128"/>
      <c r="B530" s="128"/>
      <c r="C530" s="128"/>
      <c r="D530" s="240" t="s">
        <v>718</v>
      </c>
      <c r="E530" s="113">
        <f t="shared" si="126"/>
        <v>0</v>
      </c>
      <c r="F530" s="113"/>
      <c r="G530" s="113"/>
      <c r="H530" s="113"/>
      <c r="I530" s="113"/>
      <c r="J530" s="108">
        <f t="shared" si="124"/>
        <v>0</v>
      </c>
      <c r="K530" s="113"/>
      <c r="L530" s="113"/>
      <c r="M530" s="113"/>
      <c r="N530" s="113"/>
      <c r="O530" s="113">
        <f>2767751-2767751</f>
        <v>0</v>
      </c>
      <c r="P530" s="108">
        <f t="shared" si="123"/>
        <v>0</v>
      </c>
      <c r="Q530" s="691">
        <f t="shared" si="125"/>
        <v>0</v>
      </c>
      <c r="R530" s="26"/>
      <c r="S530" s="47"/>
      <c r="T530" s="47"/>
      <c r="U530" s="47"/>
      <c r="V530" s="47"/>
    </row>
    <row r="531" spans="1:22" ht="28" hidden="1">
      <c r="A531" s="128"/>
      <c r="B531" s="127"/>
      <c r="C531" s="127"/>
      <c r="D531" s="262" t="s">
        <v>33</v>
      </c>
      <c r="E531" s="113">
        <f t="shared" si="126"/>
        <v>0</v>
      </c>
      <c r="F531" s="113"/>
      <c r="G531" s="113"/>
      <c r="H531" s="113"/>
      <c r="I531" s="113"/>
      <c r="J531" s="108">
        <f t="shared" si="124"/>
        <v>0</v>
      </c>
      <c r="K531" s="114">
        <f>519224-519224</f>
        <v>0</v>
      </c>
      <c r="L531" s="114">
        <f>519224-519224</f>
        <v>0</v>
      </c>
      <c r="M531" s="114"/>
      <c r="N531" s="114"/>
      <c r="O531" s="114"/>
      <c r="P531" s="108">
        <f t="shared" si="123"/>
        <v>0</v>
      </c>
      <c r="Q531" s="691">
        <f t="shared" si="125"/>
        <v>0</v>
      </c>
      <c r="R531" s="26"/>
      <c r="S531" s="47"/>
      <c r="T531" s="47"/>
      <c r="U531" s="47"/>
      <c r="V531" s="47"/>
    </row>
    <row r="532" spans="1:22" ht="15.5" hidden="1">
      <c r="A532" s="128"/>
      <c r="B532" s="127"/>
      <c r="C532" s="127"/>
      <c r="D532" s="262" t="s">
        <v>949</v>
      </c>
      <c r="E532" s="113">
        <f t="shared" si="126"/>
        <v>0</v>
      </c>
      <c r="F532" s="113"/>
      <c r="G532" s="113"/>
      <c r="H532" s="113"/>
      <c r="I532" s="113"/>
      <c r="J532" s="108">
        <f t="shared" si="124"/>
        <v>0</v>
      </c>
      <c r="K532" s="114"/>
      <c r="L532" s="114"/>
      <c r="M532" s="114"/>
      <c r="N532" s="114"/>
      <c r="O532" s="114"/>
      <c r="P532" s="108">
        <f t="shared" si="123"/>
        <v>0</v>
      </c>
      <c r="Q532" s="691">
        <f t="shared" si="125"/>
        <v>0</v>
      </c>
      <c r="R532" s="26"/>
      <c r="S532" s="47"/>
      <c r="T532" s="47"/>
      <c r="U532" s="47"/>
      <c r="V532" s="47"/>
    </row>
    <row r="533" spans="1:22" ht="28" hidden="1">
      <c r="A533" s="128"/>
      <c r="B533" s="127"/>
      <c r="C533" s="127"/>
      <c r="D533" s="262" t="s">
        <v>1502</v>
      </c>
      <c r="E533" s="113">
        <f t="shared" si="126"/>
        <v>0</v>
      </c>
      <c r="F533" s="113"/>
      <c r="G533" s="113"/>
      <c r="H533" s="113"/>
      <c r="I533" s="113"/>
      <c r="J533" s="108">
        <f t="shared" si="124"/>
        <v>0</v>
      </c>
      <c r="K533" s="114"/>
      <c r="L533" s="114"/>
      <c r="M533" s="114"/>
      <c r="N533" s="114"/>
      <c r="O533" s="114"/>
      <c r="P533" s="108">
        <f t="shared" si="123"/>
        <v>0</v>
      </c>
      <c r="Q533" s="691">
        <f t="shared" si="125"/>
        <v>0</v>
      </c>
      <c r="R533" s="26"/>
      <c r="S533" s="47"/>
      <c r="T533" s="47"/>
      <c r="U533" s="47"/>
      <c r="V533" s="47"/>
    </row>
    <row r="534" spans="1:22" ht="56" hidden="1">
      <c r="A534" s="128"/>
      <c r="B534" s="127"/>
      <c r="C534" s="127"/>
      <c r="D534" s="262" t="s">
        <v>456</v>
      </c>
      <c r="E534" s="113">
        <f t="shared" si="126"/>
        <v>0</v>
      </c>
      <c r="F534" s="113"/>
      <c r="G534" s="113"/>
      <c r="H534" s="113"/>
      <c r="I534" s="113"/>
      <c r="J534" s="108">
        <f t="shared" si="124"/>
        <v>0</v>
      </c>
      <c r="K534" s="114"/>
      <c r="L534" s="114"/>
      <c r="M534" s="114"/>
      <c r="N534" s="114"/>
      <c r="O534" s="114"/>
      <c r="P534" s="108">
        <f t="shared" si="123"/>
        <v>0</v>
      </c>
      <c r="Q534" s="691">
        <f t="shared" si="125"/>
        <v>0</v>
      </c>
      <c r="R534" s="26"/>
      <c r="S534" s="47"/>
      <c r="T534" s="47"/>
      <c r="U534" s="47"/>
      <c r="V534" s="47"/>
    </row>
    <row r="535" spans="1:22" ht="15.5" hidden="1">
      <c r="A535" s="128"/>
      <c r="B535" s="127"/>
      <c r="C535" s="127"/>
      <c r="D535" s="262" t="s">
        <v>457</v>
      </c>
      <c r="E535" s="113">
        <f t="shared" si="126"/>
        <v>0</v>
      </c>
      <c r="F535" s="113"/>
      <c r="G535" s="113"/>
      <c r="H535" s="113"/>
      <c r="I535" s="113"/>
      <c r="J535" s="108">
        <f t="shared" si="124"/>
        <v>0</v>
      </c>
      <c r="K535" s="114"/>
      <c r="L535" s="114"/>
      <c r="M535" s="114"/>
      <c r="N535" s="114"/>
      <c r="O535" s="114"/>
      <c r="P535" s="108">
        <f t="shared" si="123"/>
        <v>0</v>
      </c>
      <c r="Q535" s="691">
        <f t="shared" si="125"/>
        <v>0</v>
      </c>
      <c r="R535" s="26"/>
      <c r="S535" s="47"/>
      <c r="T535" s="47"/>
      <c r="U535" s="47"/>
      <c r="V535" s="47"/>
    </row>
    <row r="536" spans="1:22" ht="42" hidden="1">
      <c r="A536" s="128"/>
      <c r="B536" s="127"/>
      <c r="C536" s="127"/>
      <c r="D536" s="273" t="s">
        <v>245</v>
      </c>
      <c r="E536" s="113">
        <f t="shared" si="126"/>
        <v>0</v>
      </c>
      <c r="F536" s="113"/>
      <c r="G536" s="113"/>
      <c r="H536" s="113"/>
      <c r="I536" s="113"/>
      <c r="J536" s="108">
        <f t="shared" si="124"/>
        <v>0</v>
      </c>
      <c r="K536" s="114"/>
      <c r="L536" s="114"/>
      <c r="M536" s="114"/>
      <c r="N536" s="114"/>
      <c r="O536" s="114"/>
      <c r="P536" s="108">
        <f t="shared" si="123"/>
        <v>0</v>
      </c>
      <c r="Q536" s="691">
        <f t="shared" si="125"/>
        <v>0</v>
      </c>
      <c r="R536" s="26"/>
      <c r="S536" s="47"/>
      <c r="T536" s="47"/>
      <c r="U536" s="47"/>
      <c r="V536" s="47"/>
    </row>
    <row r="537" spans="1:22" ht="56" hidden="1">
      <c r="A537" s="128"/>
      <c r="B537" s="127"/>
      <c r="C537" s="127"/>
      <c r="D537" s="273" t="s">
        <v>464</v>
      </c>
      <c r="E537" s="113">
        <f t="shared" si="126"/>
        <v>0</v>
      </c>
      <c r="F537" s="113"/>
      <c r="G537" s="113"/>
      <c r="H537" s="113"/>
      <c r="I537" s="113"/>
      <c r="J537" s="108">
        <f t="shared" si="124"/>
        <v>0</v>
      </c>
      <c r="K537" s="114"/>
      <c r="L537" s="114"/>
      <c r="M537" s="114"/>
      <c r="N537" s="114"/>
      <c r="O537" s="114"/>
      <c r="P537" s="108">
        <f t="shared" si="123"/>
        <v>0</v>
      </c>
      <c r="Q537" s="691">
        <f t="shared" si="125"/>
        <v>0</v>
      </c>
      <c r="R537" s="26"/>
      <c r="S537" s="47"/>
      <c r="T537" s="47"/>
      <c r="U537" s="47"/>
      <c r="V537" s="47"/>
    </row>
    <row r="538" spans="1:22" ht="28" hidden="1">
      <c r="A538" s="128"/>
      <c r="B538" s="127"/>
      <c r="C538" s="127"/>
      <c r="D538" s="273" t="s">
        <v>811</v>
      </c>
      <c r="E538" s="113">
        <f t="shared" si="126"/>
        <v>0</v>
      </c>
      <c r="F538" s="113"/>
      <c r="G538" s="113"/>
      <c r="H538" s="113"/>
      <c r="I538" s="113"/>
      <c r="J538" s="108">
        <f t="shared" si="124"/>
        <v>0</v>
      </c>
      <c r="K538" s="114"/>
      <c r="L538" s="114"/>
      <c r="M538" s="114"/>
      <c r="N538" s="114"/>
      <c r="O538" s="114"/>
      <c r="P538" s="108">
        <f t="shared" si="123"/>
        <v>0</v>
      </c>
      <c r="Q538" s="691">
        <f t="shared" si="125"/>
        <v>0</v>
      </c>
      <c r="R538" s="26"/>
      <c r="S538" s="47"/>
      <c r="T538" s="47"/>
      <c r="U538" s="47"/>
      <c r="V538" s="47"/>
    </row>
    <row r="539" spans="1:22" ht="42" hidden="1">
      <c r="A539" s="128"/>
      <c r="B539" s="127"/>
      <c r="C539" s="127"/>
      <c r="D539" s="286" t="s">
        <v>132</v>
      </c>
      <c r="E539" s="113">
        <f t="shared" si="126"/>
        <v>0</v>
      </c>
      <c r="F539" s="113"/>
      <c r="G539" s="113"/>
      <c r="H539" s="113"/>
      <c r="I539" s="113"/>
      <c r="J539" s="108">
        <f t="shared" si="124"/>
        <v>0</v>
      </c>
      <c r="K539" s="114"/>
      <c r="L539" s="114"/>
      <c r="M539" s="114"/>
      <c r="N539" s="114"/>
      <c r="O539" s="114"/>
      <c r="P539" s="108">
        <f t="shared" ref="P539:P572" si="127">+E539+J539</f>
        <v>0</v>
      </c>
      <c r="Q539" s="691">
        <f t="shared" si="125"/>
        <v>0</v>
      </c>
      <c r="R539" s="26"/>
      <c r="S539" s="47"/>
      <c r="T539" s="47"/>
      <c r="U539" s="47"/>
      <c r="V539" s="47"/>
    </row>
    <row r="540" spans="1:22" ht="56" hidden="1">
      <c r="A540" s="128"/>
      <c r="B540" s="127"/>
      <c r="C540" s="127"/>
      <c r="D540" s="240" t="s">
        <v>1070</v>
      </c>
      <c r="E540" s="113">
        <f t="shared" si="126"/>
        <v>0</v>
      </c>
      <c r="F540" s="113"/>
      <c r="G540" s="113"/>
      <c r="H540" s="113"/>
      <c r="I540" s="113"/>
      <c r="J540" s="108">
        <f t="shared" si="124"/>
        <v>0</v>
      </c>
      <c r="K540" s="114"/>
      <c r="L540" s="114"/>
      <c r="M540" s="114"/>
      <c r="N540" s="114"/>
      <c r="O540" s="114"/>
      <c r="P540" s="108">
        <f t="shared" si="127"/>
        <v>0</v>
      </c>
      <c r="Q540" s="691">
        <f t="shared" si="125"/>
        <v>0</v>
      </c>
      <c r="R540" s="26"/>
      <c r="S540" s="47"/>
      <c r="T540" s="47"/>
      <c r="U540" s="47"/>
      <c r="V540" s="47"/>
    </row>
    <row r="541" spans="1:22" ht="28" hidden="1">
      <c r="A541" s="128"/>
      <c r="B541" s="127"/>
      <c r="C541" s="127"/>
      <c r="D541" s="262" t="s">
        <v>1060</v>
      </c>
      <c r="E541" s="113">
        <f t="shared" si="126"/>
        <v>0</v>
      </c>
      <c r="F541" s="113"/>
      <c r="G541" s="113"/>
      <c r="H541" s="113"/>
      <c r="I541" s="113"/>
      <c r="J541" s="108">
        <f t="shared" si="124"/>
        <v>0</v>
      </c>
      <c r="K541" s="114"/>
      <c r="L541" s="114"/>
      <c r="M541" s="114"/>
      <c r="N541" s="114"/>
      <c r="O541" s="114"/>
      <c r="P541" s="108">
        <f t="shared" si="127"/>
        <v>0</v>
      </c>
      <c r="Q541" s="691">
        <f t="shared" si="125"/>
        <v>0</v>
      </c>
      <c r="R541" s="26"/>
      <c r="S541" s="47"/>
      <c r="T541" s="47"/>
      <c r="U541" s="47"/>
      <c r="V541" s="47"/>
    </row>
    <row r="542" spans="1:22" ht="42" hidden="1">
      <c r="A542" s="128"/>
      <c r="B542" s="127"/>
      <c r="C542" s="127"/>
      <c r="D542" s="262" t="s">
        <v>915</v>
      </c>
      <c r="E542" s="113">
        <f t="shared" si="126"/>
        <v>0</v>
      </c>
      <c r="F542" s="113"/>
      <c r="G542" s="113"/>
      <c r="H542" s="113"/>
      <c r="I542" s="113"/>
      <c r="J542" s="108">
        <f t="shared" si="124"/>
        <v>0</v>
      </c>
      <c r="K542" s="114"/>
      <c r="L542" s="114"/>
      <c r="M542" s="114"/>
      <c r="N542" s="114"/>
      <c r="O542" s="114"/>
      <c r="P542" s="108">
        <f t="shared" si="127"/>
        <v>0</v>
      </c>
      <c r="Q542" s="691">
        <f t="shared" si="125"/>
        <v>0</v>
      </c>
      <c r="R542" s="26"/>
      <c r="S542" s="47"/>
      <c r="T542" s="47"/>
      <c r="U542" s="47"/>
      <c r="V542" s="47"/>
    </row>
    <row r="543" spans="1:22" ht="15.5" hidden="1">
      <c r="A543" s="128"/>
      <c r="B543" s="127"/>
      <c r="C543" s="127"/>
      <c r="D543" s="287" t="s">
        <v>248</v>
      </c>
      <c r="E543" s="113">
        <f t="shared" si="126"/>
        <v>0</v>
      </c>
      <c r="F543" s="113"/>
      <c r="G543" s="113"/>
      <c r="H543" s="113"/>
      <c r="I543" s="113"/>
      <c r="J543" s="108">
        <f t="shared" si="124"/>
        <v>0</v>
      </c>
      <c r="K543" s="114"/>
      <c r="L543" s="114"/>
      <c r="M543" s="114"/>
      <c r="N543" s="114"/>
      <c r="O543" s="114"/>
      <c r="P543" s="108">
        <f t="shared" si="127"/>
        <v>0</v>
      </c>
      <c r="Q543" s="691">
        <f t="shared" si="125"/>
        <v>0</v>
      </c>
      <c r="R543" s="26"/>
      <c r="S543" s="47"/>
      <c r="T543" s="47"/>
      <c r="U543" s="47"/>
      <c r="V543" s="47"/>
    </row>
    <row r="544" spans="1:22" ht="42" hidden="1">
      <c r="A544" s="128"/>
      <c r="B544" s="127"/>
      <c r="C544" s="127"/>
      <c r="D544" s="273" t="s">
        <v>1431</v>
      </c>
      <c r="E544" s="113">
        <f t="shared" si="126"/>
        <v>0</v>
      </c>
      <c r="F544" s="113"/>
      <c r="G544" s="113"/>
      <c r="H544" s="113"/>
      <c r="I544" s="113"/>
      <c r="J544" s="108">
        <f t="shared" si="124"/>
        <v>0</v>
      </c>
      <c r="K544" s="114"/>
      <c r="L544" s="114"/>
      <c r="M544" s="114"/>
      <c r="N544" s="114"/>
      <c r="O544" s="114"/>
      <c r="P544" s="108">
        <f t="shared" si="127"/>
        <v>0</v>
      </c>
      <c r="Q544" s="691">
        <f t="shared" si="125"/>
        <v>0</v>
      </c>
      <c r="R544" s="26"/>
      <c r="S544" s="47"/>
      <c r="T544" s="47"/>
      <c r="U544" s="47"/>
      <c r="V544" s="47"/>
    </row>
    <row r="545" spans="1:22" ht="42" hidden="1">
      <c r="A545" s="128"/>
      <c r="B545" s="127"/>
      <c r="C545" s="127"/>
      <c r="D545" s="273" t="s">
        <v>1148</v>
      </c>
      <c r="E545" s="113">
        <f t="shared" si="126"/>
        <v>0</v>
      </c>
      <c r="F545" s="113"/>
      <c r="G545" s="113"/>
      <c r="H545" s="113"/>
      <c r="I545" s="113"/>
      <c r="J545" s="108">
        <f t="shared" si="124"/>
        <v>0</v>
      </c>
      <c r="K545" s="114"/>
      <c r="L545" s="114"/>
      <c r="M545" s="114"/>
      <c r="N545" s="114"/>
      <c r="O545" s="114"/>
      <c r="P545" s="108">
        <f t="shared" si="127"/>
        <v>0</v>
      </c>
      <c r="Q545" s="691">
        <f t="shared" si="125"/>
        <v>0</v>
      </c>
      <c r="R545" s="26"/>
      <c r="S545" s="47"/>
      <c r="T545" s="47"/>
      <c r="U545" s="47"/>
      <c r="V545" s="47"/>
    </row>
    <row r="546" spans="1:22" ht="28" hidden="1">
      <c r="A546" s="128"/>
      <c r="B546" s="127"/>
      <c r="C546" s="127"/>
      <c r="D546" s="273" t="s">
        <v>642</v>
      </c>
      <c r="E546" s="113">
        <f t="shared" si="126"/>
        <v>0</v>
      </c>
      <c r="F546" s="113"/>
      <c r="G546" s="106"/>
      <c r="H546" s="106"/>
      <c r="I546" s="106"/>
      <c r="J546" s="108">
        <f t="shared" si="124"/>
        <v>0</v>
      </c>
      <c r="K546" s="114"/>
      <c r="L546" s="114"/>
      <c r="M546" s="114"/>
      <c r="N546" s="114"/>
      <c r="O546" s="114"/>
      <c r="P546" s="108">
        <f t="shared" si="127"/>
        <v>0</v>
      </c>
      <c r="Q546" s="691">
        <f t="shared" si="125"/>
        <v>0</v>
      </c>
      <c r="R546" s="26"/>
      <c r="S546" s="47"/>
      <c r="T546" s="47"/>
      <c r="U546" s="47"/>
      <c r="V546" s="47"/>
    </row>
    <row r="547" spans="1:22" ht="56" hidden="1">
      <c r="A547" s="128"/>
      <c r="B547" s="127"/>
      <c r="C547" s="127"/>
      <c r="D547" s="273" t="s">
        <v>167</v>
      </c>
      <c r="E547" s="113">
        <f t="shared" si="126"/>
        <v>0</v>
      </c>
      <c r="F547" s="113"/>
      <c r="G547" s="113"/>
      <c r="H547" s="113"/>
      <c r="I547" s="113"/>
      <c r="J547" s="108">
        <f t="shared" si="124"/>
        <v>0</v>
      </c>
      <c r="K547" s="114"/>
      <c r="L547" s="114"/>
      <c r="M547" s="114"/>
      <c r="N547" s="114"/>
      <c r="O547" s="114"/>
      <c r="P547" s="108">
        <f t="shared" si="127"/>
        <v>0</v>
      </c>
      <c r="Q547" s="691">
        <f t="shared" si="125"/>
        <v>0</v>
      </c>
      <c r="R547" s="26"/>
      <c r="S547" s="47"/>
      <c r="T547" s="47"/>
      <c r="U547" s="47"/>
      <c r="V547" s="47"/>
    </row>
    <row r="548" spans="1:22" ht="28" hidden="1">
      <c r="A548" s="128"/>
      <c r="B548" s="127"/>
      <c r="C548" s="127"/>
      <c r="D548" s="262" t="s">
        <v>247</v>
      </c>
      <c r="E548" s="113">
        <f t="shared" si="126"/>
        <v>0</v>
      </c>
      <c r="F548" s="113"/>
      <c r="G548" s="113"/>
      <c r="H548" s="113"/>
      <c r="I548" s="113"/>
      <c r="J548" s="108">
        <f t="shared" si="124"/>
        <v>0</v>
      </c>
      <c r="K548" s="114"/>
      <c r="L548" s="114"/>
      <c r="M548" s="114"/>
      <c r="N548" s="114"/>
      <c r="O548" s="114"/>
      <c r="P548" s="108">
        <f t="shared" si="127"/>
        <v>0</v>
      </c>
      <c r="Q548" s="691">
        <f t="shared" si="125"/>
        <v>0</v>
      </c>
      <c r="R548" s="26"/>
      <c r="S548" s="47"/>
      <c r="T548" s="47"/>
      <c r="U548" s="47"/>
      <c r="V548" s="47"/>
    </row>
    <row r="549" spans="1:22" ht="56" hidden="1">
      <c r="A549" s="128"/>
      <c r="B549" s="127"/>
      <c r="C549" s="127"/>
      <c r="D549" s="273" t="s">
        <v>1615</v>
      </c>
      <c r="E549" s="113">
        <f t="shared" si="126"/>
        <v>0</v>
      </c>
      <c r="F549" s="113"/>
      <c r="G549" s="113"/>
      <c r="H549" s="113"/>
      <c r="I549" s="113"/>
      <c r="J549" s="108">
        <f t="shared" si="124"/>
        <v>0</v>
      </c>
      <c r="K549" s="114"/>
      <c r="L549" s="114"/>
      <c r="M549" s="114"/>
      <c r="N549" s="114"/>
      <c r="O549" s="114"/>
      <c r="P549" s="108">
        <f t="shared" si="127"/>
        <v>0</v>
      </c>
      <c r="Q549" s="691">
        <f t="shared" si="125"/>
        <v>0</v>
      </c>
      <c r="R549" s="26"/>
      <c r="S549" s="47"/>
      <c r="T549" s="47"/>
      <c r="U549" s="47"/>
      <c r="V549" s="47"/>
    </row>
    <row r="550" spans="1:22" ht="28" hidden="1">
      <c r="A550" s="128"/>
      <c r="B550" s="127"/>
      <c r="C550" s="127"/>
      <c r="D550" s="273" t="s">
        <v>640</v>
      </c>
      <c r="E550" s="113">
        <f t="shared" si="126"/>
        <v>0</v>
      </c>
      <c r="F550" s="113"/>
      <c r="G550" s="113"/>
      <c r="H550" s="113"/>
      <c r="I550" s="113"/>
      <c r="J550" s="108">
        <f t="shared" si="124"/>
        <v>0</v>
      </c>
      <c r="K550" s="114"/>
      <c r="L550" s="114"/>
      <c r="M550" s="114"/>
      <c r="N550" s="114"/>
      <c r="O550" s="114"/>
      <c r="P550" s="108">
        <f t="shared" si="127"/>
        <v>0</v>
      </c>
      <c r="Q550" s="691">
        <f t="shared" si="125"/>
        <v>0</v>
      </c>
      <c r="R550" s="26"/>
      <c r="S550" s="47"/>
      <c r="T550" s="47"/>
      <c r="U550" s="47"/>
      <c r="V550" s="47"/>
    </row>
    <row r="551" spans="1:22" ht="56" hidden="1">
      <c r="A551" s="128"/>
      <c r="B551" s="127"/>
      <c r="C551" s="127"/>
      <c r="D551" s="273" t="s">
        <v>1147</v>
      </c>
      <c r="E551" s="113">
        <f t="shared" si="126"/>
        <v>0</v>
      </c>
      <c r="F551" s="113"/>
      <c r="G551" s="113"/>
      <c r="H551" s="113"/>
      <c r="I551" s="113"/>
      <c r="J551" s="108">
        <f t="shared" si="124"/>
        <v>0</v>
      </c>
      <c r="K551" s="114"/>
      <c r="L551" s="114"/>
      <c r="M551" s="114"/>
      <c r="N551" s="114"/>
      <c r="O551" s="114"/>
      <c r="P551" s="108">
        <f t="shared" si="127"/>
        <v>0</v>
      </c>
      <c r="Q551" s="691">
        <f t="shared" si="125"/>
        <v>0</v>
      </c>
      <c r="R551" s="26"/>
      <c r="S551" s="47"/>
      <c r="T551" s="47"/>
      <c r="U551" s="47"/>
      <c r="V551" s="47"/>
    </row>
    <row r="552" spans="1:22" ht="70" hidden="1">
      <c r="A552" s="128"/>
      <c r="B552" s="127"/>
      <c r="C552" s="127"/>
      <c r="D552" s="273" t="s">
        <v>740</v>
      </c>
      <c r="E552" s="113">
        <f t="shared" si="126"/>
        <v>0</v>
      </c>
      <c r="F552" s="113"/>
      <c r="G552" s="113"/>
      <c r="H552" s="113"/>
      <c r="I552" s="113"/>
      <c r="J552" s="108">
        <f t="shared" si="124"/>
        <v>0</v>
      </c>
      <c r="K552" s="114"/>
      <c r="L552" s="114"/>
      <c r="M552" s="114"/>
      <c r="N552" s="114"/>
      <c r="O552" s="114"/>
      <c r="P552" s="108">
        <f t="shared" si="127"/>
        <v>0</v>
      </c>
      <c r="Q552" s="691">
        <f t="shared" si="125"/>
        <v>0</v>
      </c>
      <c r="R552" s="26"/>
      <c r="S552" s="47"/>
      <c r="T552" s="47"/>
      <c r="U552" s="47"/>
      <c r="V552" s="47"/>
    </row>
    <row r="553" spans="1:22" ht="42" hidden="1">
      <c r="A553" s="128"/>
      <c r="B553" s="127"/>
      <c r="C553" s="127"/>
      <c r="D553" s="288" t="s">
        <v>858</v>
      </c>
      <c r="E553" s="252">
        <f t="shared" si="126"/>
        <v>0</v>
      </c>
      <c r="F553" s="252"/>
      <c r="G553" s="252"/>
      <c r="H553" s="252"/>
      <c r="I553" s="252"/>
      <c r="J553" s="108">
        <f t="shared" si="124"/>
        <v>0</v>
      </c>
      <c r="K553" s="253"/>
      <c r="L553" s="253"/>
      <c r="M553" s="253"/>
      <c r="N553" s="253"/>
      <c r="O553" s="253"/>
      <c r="P553" s="119">
        <f t="shared" si="127"/>
        <v>0</v>
      </c>
      <c r="Q553" s="691">
        <f t="shared" si="125"/>
        <v>0</v>
      </c>
      <c r="R553" s="26"/>
      <c r="S553" s="47"/>
      <c r="T553" s="47"/>
      <c r="U553" s="47"/>
      <c r="V553" s="47"/>
    </row>
    <row r="554" spans="1:22" ht="56" hidden="1">
      <c r="A554" s="128"/>
      <c r="B554" s="127"/>
      <c r="C554" s="127"/>
      <c r="D554" s="240" t="s">
        <v>645</v>
      </c>
      <c r="E554" s="252">
        <f t="shared" si="126"/>
        <v>0</v>
      </c>
      <c r="F554" s="252"/>
      <c r="G554" s="252"/>
      <c r="H554" s="252"/>
      <c r="I554" s="252"/>
      <c r="J554" s="108">
        <f t="shared" si="124"/>
        <v>0</v>
      </c>
      <c r="K554" s="253"/>
      <c r="L554" s="253"/>
      <c r="M554" s="253"/>
      <c r="N554" s="253"/>
      <c r="O554" s="114"/>
      <c r="P554" s="108">
        <f t="shared" si="127"/>
        <v>0</v>
      </c>
      <c r="Q554" s="691">
        <f t="shared" si="125"/>
        <v>0</v>
      </c>
      <c r="R554" s="26"/>
      <c r="S554" s="47"/>
      <c r="T554" s="47"/>
      <c r="U554" s="47"/>
      <c r="V554" s="47"/>
    </row>
    <row r="555" spans="1:22" hidden="1">
      <c r="A555" s="128"/>
      <c r="B555" s="127"/>
      <c r="C555" s="127"/>
      <c r="D555" s="104"/>
      <c r="E555" s="108">
        <f t="shared" si="126"/>
        <v>0</v>
      </c>
      <c r="F555" s="108"/>
      <c r="G555" s="108"/>
      <c r="H555" s="108"/>
      <c r="I555" s="108"/>
      <c r="J555" s="108">
        <f t="shared" si="124"/>
        <v>0</v>
      </c>
      <c r="K555" s="108"/>
      <c r="L555" s="108"/>
      <c r="M555" s="108"/>
      <c r="N555" s="108"/>
      <c r="O555" s="108"/>
      <c r="P555" s="108">
        <f t="shared" si="127"/>
        <v>0</v>
      </c>
      <c r="Q555" s="691">
        <f t="shared" si="125"/>
        <v>0</v>
      </c>
      <c r="R555" s="26"/>
      <c r="S555" s="47"/>
      <c r="T555" s="47"/>
      <c r="U555" s="47"/>
      <c r="V555" s="47"/>
    </row>
    <row r="556" spans="1:22" ht="15.5" hidden="1">
      <c r="A556" s="128"/>
      <c r="B556" s="127"/>
      <c r="C556" s="127"/>
      <c r="D556" s="273"/>
      <c r="E556" s="108">
        <f t="shared" si="126"/>
        <v>0</v>
      </c>
      <c r="F556" s="108"/>
      <c r="G556" s="108"/>
      <c r="H556" s="108"/>
      <c r="I556" s="108"/>
      <c r="J556" s="108">
        <f t="shared" ref="J556:J572" si="128">+L556+O556</f>
        <v>0</v>
      </c>
      <c r="K556" s="108"/>
      <c r="L556" s="108"/>
      <c r="M556" s="108"/>
      <c r="N556" s="108"/>
      <c r="O556" s="108"/>
      <c r="P556" s="108">
        <f t="shared" si="127"/>
        <v>0</v>
      </c>
      <c r="Q556" s="691">
        <f t="shared" si="125"/>
        <v>0</v>
      </c>
      <c r="R556" s="26"/>
      <c r="S556" s="47"/>
      <c r="T556" s="47"/>
      <c r="U556" s="47"/>
      <c r="V556" s="47"/>
    </row>
    <row r="557" spans="1:22" ht="28" hidden="1">
      <c r="A557" s="128"/>
      <c r="B557" s="127"/>
      <c r="C557" s="127"/>
      <c r="D557" s="262" t="s">
        <v>903</v>
      </c>
      <c r="E557" s="108">
        <f t="shared" si="126"/>
        <v>0</v>
      </c>
      <c r="F557" s="108"/>
      <c r="G557" s="108"/>
      <c r="H557" s="108"/>
      <c r="I557" s="108"/>
      <c r="J557" s="108">
        <f t="shared" si="128"/>
        <v>0</v>
      </c>
      <c r="K557" s="108"/>
      <c r="L557" s="108"/>
      <c r="M557" s="108"/>
      <c r="N557" s="108"/>
      <c r="O557" s="108"/>
      <c r="P557" s="108">
        <f t="shared" si="127"/>
        <v>0</v>
      </c>
      <c r="Q557" s="691">
        <f t="shared" si="125"/>
        <v>0</v>
      </c>
      <c r="R557" s="26"/>
      <c r="S557" s="47"/>
      <c r="T557" s="47"/>
      <c r="U557" s="47"/>
      <c r="V557" s="47"/>
    </row>
    <row r="558" spans="1:22" ht="42" hidden="1">
      <c r="A558" s="128"/>
      <c r="B558" s="127"/>
      <c r="C558" s="127"/>
      <c r="D558" s="257" t="s">
        <v>1246</v>
      </c>
      <c r="E558" s="108">
        <f t="shared" si="126"/>
        <v>0</v>
      </c>
      <c r="F558" s="108"/>
      <c r="G558" s="108"/>
      <c r="H558" s="108"/>
      <c r="I558" s="108"/>
      <c r="J558" s="108">
        <f t="shared" si="128"/>
        <v>0</v>
      </c>
      <c r="K558" s="108"/>
      <c r="L558" s="108"/>
      <c r="M558" s="108"/>
      <c r="N558" s="108"/>
      <c r="O558" s="108"/>
      <c r="P558" s="108">
        <f t="shared" si="127"/>
        <v>0</v>
      </c>
      <c r="Q558" s="691">
        <f t="shared" si="125"/>
        <v>0</v>
      </c>
      <c r="R558" s="26"/>
      <c r="S558" s="47"/>
      <c r="T558" s="47"/>
      <c r="U558" s="47"/>
      <c r="V558" s="47"/>
    </row>
    <row r="559" spans="1:22" ht="15.5" hidden="1">
      <c r="A559" s="128"/>
      <c r="B559" s="127"/>
      <c r="C559" s="127"/>
      <c r="D559" s="273"/>
      <c r="E559" s="108">
        <f t="shared" si="126"/>
        <v>0</v>
      </c>
      <c r="F559" s="108"/>
      <c r="G559" s="108"/>
      <c r="H559" s="108"/>
      <c r="I559" s="108"/>
      <c r="J559" s="108">
        <f t="shared" si="128"/>
        <v>0</v>
      </c>
      <c r="K559" s="108"/>
      <c r="L559" s="108"/>
      <c r="M559" s="108"/>
      <c r="N559" s="108"/>
      <c r="O559" s="108"/>
      <c r="P559" s="108">
        <f t="shared" si="127"/>
        <v>0</v>
      </c>
      <c r="Q559" s="691">
        <f t="shared" ref="Q559:Q574" si="129">+P559</f>
        <v>0</v>
      </c>
      <c r="R559" s="26"/>
      <c r="S559" s="47"/>
      <c r="T559" s="47"/>
      <c r="U559" s="47"/>
      <c r="V559" s="47"/>
    </row>
    <row r="560" spans="1:22" ht="70" hidden="1">
      <c r="A560" s="128"/>
      <c r="B560" s="127"/>
      <c r="C560" s="127"/>
      <c r="D560" s="240" t="s">
        <v>310</v>
      </c>
      <c r="E560" s="113">
        <f t="shared" si="126"/>
        <v>0</v>
      </c>
      <c r="F560" s="113"/>
      <c r="G560" s="108"/>
      <c r="H560" s="108"/>
      <c r="I560" s="108"/>
      <c r="J560" s="108">
        <f t="shared" si="128"/>
        <v>0</v>
      </c>
      <c r="K560" s="108"/>
      <c r="L560" s="108"/>
      <c r="M560" s="108"/>
      <c r="N560" s="108"/>
      <c r="O560" s="108"/>
      <c r="P560" s="108">
        <f t="shared" si="127"/>
        <v>0</v>
      </c>
      <c r="Q560" s="691">
        <f t="shared" si="129"/>
        <v>0</v>
      </c>
      <c r="R560" s="26"/>
      <c r="S560" s="47"/>
      <c r="T560" s="47"/>
      <c r="U560" s="47"/>
      <c r="V560" s="47"/>
    </row>
    <row r="561" spans="1:66" ht="112" hidden="1">
      <c r="A561" s="128"/>
      <c r="B561" s="127"/>
      <c r="C561" s="127"/>
      <c r="D561" s="271" t="s">
        <v>1031</v>
      </c>
      <c r="E561" s="108">
        <f t="shared" si="126"/>
        <v>0</v>
      </c>
      <c r="F561" s="108"/>
      <c r="G561" s="108"/>
      <c r="H561" s="108"/>
      <c r="I561" s="108"/>
      <c r="J561" s="108">
        <f t="shared" si="128"/>
        <v>0</v>
      </c>
      <c r="K561" s="108"/>
      <c r="L561" s="108"/>
      <c r="M561" s="108"/>
      <c r="N561" s="108"/>
      <c r="O561" s="108"/>
      <c r="P561" s="108">
        <f t="shared" si="127"/>
        <v>0</v>
      </c>
      <c r="Q561" s="691">
        <f t="shared" si="129"/>
        <v>0</v>
      </c>
      <c r="R561" s="26"/>
      <c r="S561" s="47"/>
      <c r="T561" s="47"/>
      <c r="U561" s="47"/>
      <c r="V561" s="47"/>
    </row>
    <row r="562" spans="1:66" ht="112" hidden="1">
      <c r="A562" s="128"/>
      <c r="B562" s="127"/>
      <c r="C562" s="127"/>
      <c r="D562" s="240" t="s">
        <v>306</v>
      </c>
      <c r="E562" s="113">
        <f t="shared" si="126"/>
        <v>0</v>
      </c>
      <c r="F562" s="113"/>
      <c r="G562" s="108"/>
      <c r="H562" s="108"/>
      <c r="I562" s="108"/>
      <c r="J562" s="108">
        <f t="shared" si="128"/>
        <v>0</v>
      </c>
      <c r="K562" s="108"/>
      <c r="L562" s="108"/>
      <c r="M562" s="108"/>
      <c r="N562" s="108"/>
      <c r="O562" s="108"/>
      <c r="P562" s="108">
        <f t="shared" si="127"/>
        <v>0</v>
      </c>
      <c r="Q562" s="691">
        <f t="shared" si="129"/>
        <v>0</v>
      </c>
      <c r="R562" s="26"/>
      <c r="S562" s="47"/>
      <c r="T562" s="47"/>
      <c r="U562" s="47"/>
      <c r="V562" s="47"/>
    </row>
    <row r="563" spans="1:66" ht="42" hidden="1">
      <c r="A563" s="128"/>
      <c r="B563" s="127"/>
      <c r="C563" s="127"/>
      <c r="D563" s="241" t="s">
        <v>940</v>
      </c>
      <c r="E563" s="108">
        <f t="shared" si="126"/>
        <v>0</v>
      </c>
      <c r="F563" s="108"/>
      <c r="G563" s="108"/>
      <c r="H563" s="108"/>
      <c r="I563" s="108"/>
      <c r="J563" s="108">
        <f t="shared" si="128"/>
        <v>0</v>
      </c>
      <c r="K563" s="108"/>
      <c r="L563" s="108"/>
      <c r="M563" s="108"/>
      <c r="N563" s="108"/>
      <c r="O563" s="108"/>
      <c r="P563" s="108">
        <f t="shared" si="127"/>
        <v>0</v>
      </c>
      <c r="Q563" s="691">
        <f t="shared" si="129"/>
        <v>0</v>
      </c>
      <c r="R563" s="26"/>
      <c r="S563" s="47"/>
      <c r="T563" s="47"/>
      <c r="U563" s="47"/>
      <c r="V563" s="47"/>
    </row>
    <row r="564" spans="1:66" ht="42" hidden="1">
      <c r="A564" s="128"/>
      <c r="B564" s="127"/>
      <c r="C564" s="127"/>
      <c r="D564" s="271" t="s">
        <v>503</v>
      </c>
      <c r="E564" s="108">
        <f t="shared" si="126"/>
        <v>0</v>
      </c>
      <c r="F564" s="108"/>
      <c r="G564" s="108"/>
      <c r="H564" s="108"/>
      <c r="I564" s="108"/>
      <c r="J564" s="108"/>
      <c r="K564" s="108"/>
      <c r="L564" s="108"/>
      <c r="M564" s="108"/>
      <c r="N564" s="108"/>
      <c r="O564" s="108"/>
      <c r="P564" s="108">
        <f t="shared" si="127"/>
        <v>0</v>
      </c>
      <c r="Q564" s="691">
        <f t="shared" si="129"/>
        <v>0</v>
      </c>
      <c r="R564" s="26"/>
      <c r="S564" s="47"/>
      <c r="T564" s="47"/>
      <c r="U564" s="47"/>
      <c r="V564" s="47"/>
    </row>
    <row r="565" spans="1:66" ht="15.5" hidden="1">
      <c r="A565" s="128"/>
      <c r="B565" s="127"/>
      <c r="C565" s="127"/>
      <c r="D565" s="240" t="s">
        <v>454</v>
      </c>
      <c r="E565" s="108">
        <f t="shared" si="126"/>
        <v>0</v>
      </c>
      <c r="F565" s="108"/>
      <c r="G565" s="108"/>
      <c r="H565" s="108"/>
      <c r="I565" s="108"/>
      <c r="J565" s="108">
        <f t="shared" si="128"/>
        <v>0</v>
      </c>
      <c r="K565" s="108"/>
      <c r="L565" s="108"/>
      <c r="M565" s="108"/>
      <c r="N565" s="108"/>
      <c r="O565" s="108"/>
      <c r="P565" s="108">
        <f t="shared" si="127"/>
        <v>0</v>
      </c>
      <c r="Q565" s="691">
        <f t="shared" si="129"/>
        <v>0</v>
      </c>
      <c r="R565" s="26"/>
      <c r="S565" s="47"/>
      <c r="T565" s="47"/>
      <c r="U565" s="47"/>
      <c r="V565" s="47"/>
    </row>
    <row r="566" spans="1:66" ht="42" hidden="1">
      <c r="A566" s="128"/>
      <c r="B566" s="127"/>
      <c r="C566" s="127"/>
      <c r="D566" s="240" t="s">
        <v>1168</v>
      </c>
      <c r="E566" s="108">
        <f t="shared" si="126"/>
        <v>0</v>
      </c>
      <c r="F566" s="108"/>
      <c r="G566" s="108"/>
      <c r="H566" s="108"/>
      <c r="I566" s="108"/>
      <c r="J566" s="108">
        <f t="shared" si="128"/>
        <v>0</v>
      </c>
      <c r="K566" s="108"/>
      <c r="L566" s="108"/>
      <c r="M566" s="108"/>
      <c r="N566" s="108"/>
      <c r="O566" s="108"/>
      <c r="P566" s="108">
        <f t="shared" si="127"/>
        <v>0</v>
      </c>
      <c r="Q566" s="691">
        <f t="shared" si="129"/>
        <v>0</v>
      </c>
      <c r="R566" s="26"/>
      <c r="S566" s="47"/>
      <c r="T566" s="47"/>
      <c r="U566" s="47"/>
      <c r="V566" s="47"/>
    </row>
    <row r="567" spans="1:66" ht="28" hidden="1">
      <c r="A567" s="128"/>
      <c r="B567" s="127"/>
      <c r="C567" s="127"/>
      <c r="D567" s="280" t="s">
        <v>118</v>
      </c>
      <c r="E567" s="108">
        <f t="shared" si="126"/>
        <v>0</v>
      </c>
      <c r="F567" s="108"/>
      <c r="G567" s="108"/>
      <c r="H567" s="108"/>
      <c r="I567" s="108"/>
      <c r="J567" s="108">
        <f t="shared" si="128"/>
        <v>0</v>
      </c>
      <c r="K567" s="108"/>
      <c r="L567" s="108"/>
      <c r="M567" s="108"/>
      <c r="N567" s="108"/>
      <c r="O567" s="108"/>
      <c r="P567" s="108">
        <f t="shared" si="127"/>
        <v>0</v>
      </c>
      <c r="Q567" s="691">
        <f t="shared" si="129"/>
        <v>0</v>
      </c>
      <c r="R567" s="26"/>
      <c r="S567" s="47"/>
      <c r="T567" s="47"/>
      <c r="U567" s="47"/>
      <c r="V567" s="47"/>
    </row>
    <row r="568" spans="1:66" ht="28" hidden="1">
      <c r="A568" s="128"/>
      <c r="B568" s="127"/>
      <c r="C568" s="127"/>
      <c r="D568" s="289" t="s">
        <v>1050</v>
      </c>
      <c r="E568" s="119">
        <f t="shared" si="126"/>
        <v>0</v>
      </c>
      <c r="F568" s="119"/>
      <c r="G568" s="119"/>
      <c r="H568" s="119"/>
      <c r="I568" s="119"/>
      <c r="J568" s="119"/>
      <c r="K568" s="119"/>
      <c r="L568" s="119"/>
      <c r="M568" s="119"/>
      <c r="N568" s="119"/>
      <c r="O568" s="119"/>
      <c r="P568" s="119">
        <f t="shared" si="127"/>
        <v>0</v>
      </c>
      <c r="Q568" s="691">
        <f t="shared" si="129"/>
        <v>0</v>
      </c>
      <c r="R568" s="26"/>
      <c r="S568" s="47"/>
      <c r="T568" s="47"/>
      <c r="U568" s="47"/>
      <c r="V568" s="47"/>
    </row>
    <row r="569" spans="1:66" ht="56" hidden="1">
      <c r="A569" s="128"/>
      <c r="B569" s="127"/>
      <c r="C569" s="127"/>
      <c r="D569" s="272" t="s">
        <v>266</v>
      </c>
      <c r="E569" s="108">
        <f t="shared" si="126"/>
        <v>0</v>
      </c>
      <c r="F569" s="108"/>
      <c r="G569" s="108"/>
      <c r="H569" s="108"/>
      <c r="I569" s="108"/>
      <c r="J569" s="108">
        <f t="shared" si="128"/>
        <v>0</v>
      </c>
      <c r="K569" s="108"/>
      <c r="L569" s="108"/>
      <c r="M569" s="108"/>
      <c r="N569" s="108"/>
      <c r="O569" s="108"/>
      <c r="P569" s="108">
        <f t="shared" si="127"/>
        <v>0</v>
      </c>
      <c r="Q569" s="691">
        <f t="shared" si="129"/>
        <v>0</v>
      </c>
      <c r="R569" s="26"/>
      <c r="S569" s="47"/>
      <c r="T569" s="47"/>
      <c r="U569" s="47"/>
      <c r="V569" s="47"/>
    </row>
    <row r="570" spans="1:66" ht="42" hidden="1">
      <c r="A570" s="128"/>
      <c r="B570" s="127"/>
      <c r="C570" s="127"/>
      <c r="D570" s="273" t="s">
        <v>312</v>
      </c>
      <c r="E570" s="108">
        <f t="shared" si="126"/>
        <v>0</v>
      </c>
      <c r="F570" s="108"/>
      <c r="G570" s="108"/>
      <c r="H570" s="108"/>
      <c r="I570" s="108"/>
      <c r="J570" s="108">
        <f t="shared" si="128"/>
        <v>0</v>
      </c>
      <c r="K570" s="108"/>
      <c r="L570" s="108"/>
      <c r="M570" s="108"/>
      <c r="N570" s="108"/>
      <c r="O570" s="108"/>
      <c r="P570" s="108">
        <f t="shared" si="127"/>
        <v>0</v>
      </c>
      <c r="Q570" s="691">
        <f t="shared" si="129"/>
        <v>0</v>
      </c>
      <c r="R570" s="26"/>
      <c r="S570" s="47"/>
      <c r="T570" s="47"/>
      <c r="U570" s="47"/>
      <c r="V570" s="47"/>
    </row>
    <row r="571" spans="1:66" ht="112" hidden="1">
      <c r="A571" s="128"/>
      <c r="B571" s="127"/>
      <c r="C571" s="127"/>
      <c r="D571" s="273" t="s">
        <v>1504</v>
      </c>
      <c r="E571" s="108">
        <f t="shared" si="126"/>
        <v>0</v>
      </c>
      <c r="F571" s="108"/>
      <c r="G571" s="108"/>
      <c r="H571" s="108"/>
      <c r="I571" s="108"/>
      <c r="J571" s="108">
        <f t="shared" si="128"/>
        <v>0</v>
      </c>
      <c r="K571" s="108"/>
      <c r="L571" s="108"/>
      <c r="M571" s="108"/>
      <c r="N571" s="108"/>
      <c r="O571" s="108"/>
      <c r="P571" s="108">
        <f t="shared" si="127"/>
        <v>0</v>
      </c>
      <c r="Q571" s="691">
        <f t="shared" si="129"/>
        <v>0</v>
      </c>
      <c r="R571" s="26"/>
      <c r="S571" s="47"/>
      <c r="T571" s="47"/>
      <c r="U571" s="47"/>
      <c r="V571" s="47"/>
    </row>
    <row r="572" spans="1:66" ht="84" hidden="1">
      <c r="A572" s="128"/>
      <c r="B572" s="121"/>
      <c r="C572" s="121"/>
      <c r="D572" s="273" t="s">
        <v>1164</v>
      </c>
      <c r="E572" s="109">
        <f t="shared" si="126"/>
        <v>0</v>
      </c>
      <c r="F572" s="109"/>
      <c r="G572" s="109"/>
      <c r="H572" s="109"/>
      <c r="I572" s="109"/>
      <c r="J572" s="109">
        <f t="shared" si="128"/>
        <v>0</v>
      </c>
      <c r="K572" s="109"/>
      <c r="L572" s="109"/>
      <c r="M572" s="109"/>
      <c r="N572" s="109"/>
      <c r="O572" s="109"/>
      <c r="P572" s="109">
        <f t="shared" si="127"/>
        <v>0</v>
      </c>
      <c r="Q572" s="691">
        <f t="shared" si="129"/>
        <v>0</v>
      </c>
      <c r="R572" s="26"/>
      <c r="S572" s="47"/>
      <c r="T572" s="47"/>
      <c r="U572" s="47"/>
      <c r="V572" s="47"/>
    </row>
    <row r="573" spans="1:66" ht="67.150000000000006" hidden="1" customHeight="1" outlineLevel="1">
      <c r="A573" s="237">
        <v>3719800</v>
      </c>
      <c r="B573" s="242">
        <v>9800</v>
      </c>
      <c r="C573" s="133" t="s">
        <v>1363</v>
      </c>
      <c r="D573" s="242" t="s">
        <v>853</v>
      </c>
      <c r="E573" s="138">
        <f>+F573+I573</f>
        <v>0</v>
      </c>
      <c r="F573" s="138"/>
      <c r="G573" s="138"/>
      <c r="H573" s="138"/>
      <c r="I573" s="138"/>
      <c r="J573" s="138">
        <f>+L573+O573</f>
        <v>0</v>
      </c>
      <c r="K573" s="138"/>
      <c r="L573" s="138"/>
      <c r="M573" s="138"/>
      <c r="N573" s="138"/>
      <c r="O573" s="138"/>
      <c r="P573" s="291">
        <f>+E573+J573</f>
        <v>0</v>
      </c>
      <c r="Q573" s="714"/>
      <c r="R573" s="363"/>
      <c r="S573" s="727"/>
      <c r="T573" s="727"/>
      <c r="U573" s="727"/>
      <c r="V573" s="727"/>
      <c r="W573" s="363"/>
      <c r="X573" s="363"/>
      <c r="Y573" s="363"/>
      <c r="Z573" s="363"/>
      <c r="AA573" s="363"/>
      <c r="AB573" s="363"/>
      <c r="AC573" s="363"/>
      <c r="AD573" s="363"/>
      <c r="AE573" s="363"/>
      <c r="AF573" s="363"/>
      <c r="AG573" s="363"/>
      <c r="AH573" s="363"/>
      <c r="AI573" s="363"/>
      <c r="AJ573" s="363"/>
      <c r="AK573" s="363"/>
      <c r="AL573" s="363"/>
      <c r="AM573" s="363"/>
      <c r="AN573" s="363"/>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M573" s="4"/>
      <c r="BN573" s="4"/>
    </row>
    <row r="574" spans="1:66" ht="34.5" customHeight="1" collapsed="1">
      <c r="A574" s="987"/>
      <c r="B574" s="987"/>
      <c r="C574" s="133"/>
      <c r="D574" s="324" t="s">
        <v>998</v>
      </c>
      <c r="E574" s="325">
        <f t="shared" ref="E574:P574" si="130">+E22+E40+E70+E134+E198+E237+E245+E286+E321+E327+E334+E352+E372+E399+E415+E425+E431+E437+E467+E475+E489+E482+E395</f>
        <v>-27674521</v>
      </c>
      <c r="F574" s="325">
        <f t="shared" si="130"/>
        <v>6213937</v>
      </c>
      <c r="G574" s="325">
        <f t="shared" si="130"/>
        <v>194800</v>
      </c>
      <c r="H574" s="325">
        <f t="shared" si="130"/>
        <v>-10300</v>
      </c>
      <c r="I574" s="325">
        <f t="shared" si="130"/>
        <v>-4326409</v>
      </c>
      <c r="J574" s="325">
        <f t="shared" si="130"/>
        <v>29579521</v>
      </c>
      <c r="K574" s="325">
        <f t="shared" si="130"/>
        <v>29579521</v>
      </c>
      <c r="L574" s="325">
        <f t="shared" si="130"/>
        <v>0</v>
      </c>
      <c r="M574" s="325">
        <f t="shared" si="130"/>
        <v>0</v>
      </c>
      <c r="N574" s="325">
        <f t="shared" si="130"/>
        <v>0</v>
      </c>
      <c r="O574" s="325">
        <f t="shared" si="130"/>
        <v>29579521</v>
      </c>
      <c r="P574" s="325">
        <f t="shared" si="130"/>
        <v>1905000</v>
      </c>
      <c r="Q574" s="714">
        <f t="shared" si="129"/>
        <v>1905000</v>
      </c>
      <c r="R574" s="730"/>
      <c r="S574" s="730"/>
      <c r="T574" s="730"/>
      <c r="U574" s="731"/>
      <c r="V574" s="731"/>
      <c r="W574" s="366"/>
      <c r="X574" s="366"/>
      <c r="Y574" s="366"/>
      <c r="Z574" s="366"/>
      <c r="AA574" s="366"/>
      <c r="AB574" s="366"/>
      <c r="AC574" s="366"/>
      <c r="AD574" s="366"/>
      <c r="AE574" s="366"/>
      <c r="AF574" s="366"/>
      <c r="AG574" s="366"/>
      <c r="AH574" s="366"/>
      <c r="AI574" s="366"/>
      <c r="AJ574" s="366"/>
      <c r="AK574" s="366"/>
      <c r="AL574" s="366"/>
      <c r="AM574" s="366"/>
      <c r="AN574" s="366"/>
    </row>
    <row r="575" spans="1:66" ht="42" hidden="1">
      <c r="A575" s="986"/>
      <c r="B575" s="986"/>
      <c r="C575" s="127"/>
      <c r="D575" s="118" t="s">
        <v>726</v>
      </c>
      <c r="E575" s="119">
        <f>+E72+E490+E199</f>
        <v>0</v>
      </c>
      <c r="F575" s="119"/>
      <c r="G575" s="119">
        <f>+G72+G490+G199</f>
        <v>0</v>
      </c>
      <c r="H575" s="119">
        <f>+H72+H490+H199</f>
        <v>0</v>
      </c>
      <c r="I575" s="119"/>
      <c r="J575" s="119">
        <f t="shared" ref="J575:P575" si="131">+J72+J490+J199</f>
        <v>0</v>
      </c>
      <c r="K575" s="119">
        <f t="shared" si="131"/>
        <v>0</v>
      </c>
      <c r="L575" s="119">
        <f t="shared" si="131"/>
        <v>0</v>
      </c>
      <c r="M575" s="119">
        <f t="shared" si="131"/>
        <v>0</v>
      </c>
      <c r="N575" s="119">
        <f t="shared" si="131"/>
        <v>0</v>
      </c>
      <c r="O575" s="119">
        <f t="shared" si="131"/>
        <v>0</v>
      </c>
      <c r="P575" s="119">
        <f t="shared" si="131"/>
        <v>0</v>
      </c>
      <c r="Q575" s="691">
        <f>+P575</f>
        <v>0</v>
      </c>
      <c r="R575" s="48"/>
      <c r="S575" s="49"/>
      <c r="T575" s="49"/>
      <c r="U575" s="49"/>
      <c r="V575" s="49"/>
    </row>
    <row r="576" spans="1:66" ht="33.75" customHeight="1">
      <c r="A576" s="84"/>
      <c r="B576" s="84"/>
      <c r="C576" s="644"/>
      <c r="D576" s="645"/>
      <c r="E576" s="646"/>
      <c r="F576" s="646"/>
      <c r="G576" s="646"/>
      <c r="H576" s="646"/>
      <c r="I576" s="646"/>
      <c r="J576" s="646"/>
      <c r="K576" s="646"/>
      <c r="L576" s="646"/>
      <c r="M576" s="646"/>
      <c r="N576" s="646"/>
      <c r="O576" s="646"/>
      <c r="P576" s="101"/>
      <c r="Q576" s="713">
        <v>1</v>
      </c>
      <c r="R576" s="48"/>
      <c r="S576" s="49"/>
      <c r="T576" s="49"/>
      <c r="U576" s="49"/>
      <c r="V576" s="49"/>
    </row>
    <row r="577" spans="1:66" s="68" customFormat="1" ht="29.25" customHeight="1">
      <c r="A577" s="392"/>
      <c r="B577" s="392"/>
      <c r="C577" s="392"/>
      <c r="D577" s="393"/>
      <c r="E577" s="393"/>
      <c r="F577" s="393"/>
      <c r="G577" s="394"/>
      <c r="H577" s="393"/>
      <c r="I577" s="393"/>
      <c r="J577" s="395"/>
      <c r="K577" s="395"/>
      <c r="L577" s="396"/>
      <c r="M577" s="397"/>
      <c r="N577" s="947"/>
      <c r="O577" s="947"/>
      <c r="P577" s="947"/>
      <c r="Q577" s="714">
        <v>1</v>
      </c>
      <c r="R577" s="732"/>
      <c r="S577" s="733"/>
      <c r="T577" s="733"/>
      <c r="U577" s="733"/>
      <c r="V577" s="733"/>
      <c r="W577" s="733"/>
      <c r="X577" s="733"/>
      <c r="Y577" s="733"/>
      <c r="Z577" s="733"/>
      <c r="AA577" s="733"/>
      <c r="AB577" s="733"/>
      <c r="AC577" s="733"/>
      <c r="AD577" s="733"/>
      <c r="AE577" s="733"/>
      <c r="AF577" s="733"/>
      <c r="AG577" s="733"/>
      <c r="AH577" s="733"/>
      <c r="AI577" s="733"/>
      <c r="AJ577" s="733"/>
      <c r="AK577" s="733"/>
      <c r="AL577" s="733"/>
      <c r="AM577" s="733"/>
      <c r="AN577" s="733"/>
      <c r="AO577" s="54"/>
      <c r="AP577" s="54"/>
      <c r="AQ577" s="54"/>
      <c r="AR577" s="54"/>
      <c r="AS577" s="52"/>
      <c r="AT577" s="52"/>
      <c r="AU577" s="52"/>
      <c r="AV577" s="52"/>
      <c r="AW577" s="52"/>
      <c r="AX577" s="52"/>
      <c r="AY577" s="52"/>
      <c r="AZ577" s="52"/>
      <c r="BA577" s="52"/>
      <c r="BB577" s="52"/>
      <c r="BC577" s="52"/>
      <c r="BD577" s="52"/>
      <c r="BE577" s="52"/>
      <c r="BF577" s="52"/>
      <c r="BG577" s="52"/>
      <c r="BH577" s="52"/>
      <c r="BI577" s="52"/>
      <c r="BJ577" s="52"/>
      <c r="BK577" s="52"/>
      <c r="BL577" s="52"/>
      <c r="BM577" s="52"/>
      <c r="BN577" s="52"/>
    </row>
    <row r="578" spans="1:66" s="30" customFormat="1" ht="20" hidden="1">
      <c r="A578" s="70"/>
      <c r="B578" s="70"/>
      <c r="C578" s="70"/>
      <c r="D578" s="71"/>
      <c r="E578" s="72"/>
      <c r="F578" s="72"/>
      <c r="G578" s="72"/>
      <c r="H578" s="120"/>
      <c r="I578" s="120"/>
      <c r="J578" s="72"/>
      <c r="K578" s="72"/>
      <c r="L578" s="72"/>
      <c r="M578" s="72"/>
      <c r="N578" s="72"/>
      <c r="O578" s="72"/>
      <c r="P578" s="72"/>
      <c r="Q578" s="96"/>
      <c r="R578" s="28"/>
      <c r="S578" s="28"/>
      <c r="T578" s="26"/>
      <c r="U578" s="26"/>
      <c r="V578" s="28"/>
      <c r="W578" s="28"/>
      <c r="X578" s="28"/>
      <c r="Y578" s="26"/>
      <c r="Z578" s="28"/>
      <c r="AA578" s="28"/>
      <c r="AB578" s="28"/>
      <c r="AC578" s="28"/>
      <c r="AD578" s="26"/>
      <c r="AE578" s="26"/>
      <c r="AF578" s="28"/>
      <c r="AG578" s="28"/>
      <c r="AH578" s="28"/>
      <c r="AI578" s="26"/>
      <c r="AJ578" s="26"/>
      <c r="AK578" s="26"/>
      <c r="AL578" s="26"/>
      <c r="AM578" s="26"/>
      <c r="AN578" s="26"/>
      <c r="AO578" s="26"/>
      <c r="AP578" s="26"/>
      <c r="AQ578" s="26"/>
      <c r="AR578" s="26"/>
    </row>
    <row r="579" spans="1:66" s="26" customFormat="1" ht="13" hidden="1">
      <c r="A579" s="19"/>
      <c r="B579" s="19"/>
      <c r="C579" s="19"/>
      <c r="D579" s="64"/>
      <c r="E579" s="73"/>
      <c r="F579" s="73"/>
      <c r="G579" s="74"/>
      <c r="H579" s="74"/>
      <c r="I579" s="74"/>
      <c r="J579" s="74"/>
      <c r="K579" s="74"/>
      <c r="L579" s="74"/>
      <c r="M579" s="74"/>
      <c r="N579" s="74"/>
      <c r="O579" s="74"/>
      <c r="P579" s="74"/>
      <c r="Q579" s="96"/>
      <c r="R579" s="31"/>
      <c r="S579" s="31"/>
      <c r="T579" s="31"/>
      <c r="U579" s="31"/>
      <c r="V579" s="31"/>
      <c r="W579" s="31"/>
      <c r="X579" s="31"/>
      <c r="Y579" s="31"/>
      <c r="Z579" s="31"/>
      <c r="AA579" s="28"/>
      <c r="AB579" s="28"/>
      <c r="AC579" s="28"/>
      <c r="AD579" s="28"/>
      <c r="AE579" s="28"/>
      <c r="AF579" s="28"/>
      <c r="AG579" s="28"/>
      <c r="AH579" s="28"/>
      <c r="AI579" s="28"/>
      <c r="AJ579" s="974"/>
      <c r="AK579" s="974"/>
      <c r="AL579" s="974"/>
      <c r="AM579" s="974"/>
      <c r="AN579" s="974"/>
      <c r="AO579" s="974"/>
      <c r="AP579" s="974"/>
      <c r="AQ579" s="974"/>
    </row>
    <row r="580" spans="1:66" s="26" customFormat="1" ht="13" hidden="1">
      <c r="A580" s="27"/>
      <c r="B580" s="27"/>
      <c r="C580" s="27"/>
      <c r="D580" s="61"/>
      <c r="E580" s="32"/>
      <c r="F580" s="32"/>
      <c r="G580" s="32"/>
      <c r="H580" s="32"/>
      <c r="I580" s="32"/>
      <c r="J580" s="32"/>
      <c r="K580" s="32"/>
      <c r="L580" s="32"/>
      <c r="M580" s="32"/>
      <c r="N580" s="32"/>
      <c r="O580" s="32"/>
      <c r="P580" s="32"/>
      <c r="Q580" s="96"/>
      <c r="R580" s="32"/>
      <c r="S580" s="32"/>
      <c r="T580" s="32"/>
      <c r="U580" s="32"/>
      <c r="V580" s="32"/>
      <c r="W580" s="32"/>
      <c r="X580" s="32"/>
      <c r="Y580" s="32"/>
      <c r="Z580" s="29"/>
      <c r="AA580" s="32"/>
      <c r="AB580" s="32"/>
      <c r="AC580" s="32"/>
      <c r="AD580" s="32"/>
      <c r="AE580" s="32"/>
      <c r="AF580" s="32"/>
      <c r="AG580" s="32"/>
      <c r="AH580" s="32"/>
      <c r="AI580" s="32"/>
      <c r="AJ580" s="32"/>
      <c r="AK580" s="32"/>
      <c r="AL580" s="32"/>
      <c r="AM580" s="32"/>
    </row>
    <row r="581" spans="1:66" s="26" customFormat="1" ht="13" hidden="1">
      <c r="A581" s="75"/>
      <c r="B581" s="75"/>
      <c r="C581" s="75"/>
      <c r="D581" s="60"/>
      <c r="E581" s="76"/>
      <c r="F581" s="76"/>
      <c r="G581" s="76"/>
      <c r="H581" s="76"/>
      <c r="I581" s="76"/>
      <c r="J581" s="76"/>
      <c r="K581" s="76"/>
      <c r="L581" s="76"/>
      <c r="M581" s="76"/>
      <c r="N581" s="76"/>
      <c r="O581" s="76"/>
      <c r="P581" s="76"/>
      <c r="Q581" s="96"/>
      <c r="R581" s="33"/>
      <c r="S581" s="33"/>
      <c r="T581" s="33"/>
      <c r="U581" s="33"/>
      <c r="V581" s="33"/>
      <c r="W581" s="33"/>
      <c r="X581" s="33"/>
      <c r="Y581" s="33"/>
      <c r="AA581" s="33"/>
      <c r="AB581" s="28"/>
      <c r="AC581" s="28"/>
      <c r="AD581" s="28"/>
      <c r="AE581" s="28"/>
      <c r="AF581" s="28"/>
      <c r="AG581" s="28"/>
      <c r="AH581" s="28"/>
      <c r="AI581" s="28"/>
      <c r="AJ581" s="28"/>
    </row>
    <row r="582" spans="1:66" s="29" customFormat="1" ht="13" hidden="1">
      <c r="A582" s="77"/>
      <c r="B582" s="77"/>
      <c r="C582" s="77"/>
      <c r="D582" s="78"/>
      <c r="E582" s="79"/>
      <c r="F582" s="79"/>
      <c r="G582" s="79"/>
      <c r="H582" s="79"/>
      <c r="I582" s="79"/>
      <c r="J582" s="79"/>
      <c r="K582" s="79"/>
      <c r="L582" s="79"/>
      <c r="M582" s="79"/>
      <c r="N582" s="79"/>
      <c r="O582" s="79"/>
      <c r="P582" s="79"/>
      <c r="Q582" s="96"/>
      <c r="R582" s="32"/>
      <c r="S582" s="32"/>
      <c r="T582" s="32"/>
      <c r="U582" s="32"/>
      <c r="V582" s="32"/>
      <c r="W582" s="32"/>
      <c r="X582" s="32"/>
      <c r="Y582" s="32"/>
    </row>
    <row r="583" spans="1:66" s="29" customFormat="1" ht="13" hidden="1">
      <c r="D583" s="63"/>
      <c r="E583" s="34"/>
      <c r="F583" s="34"/>
      <c r="G583" s="32"/>
      <c r="H583" s="32"/>
      <c r="I583" s="32"/>
      <c r="J583" s="32"/>
      <c r="K583" s="32"/>
      <c r="L583" s="32"/>
      <c r="M583" s="32"/>
      <c r="N583" s="32"/>
      <c r="O583" s="32"/>
      <c r="P583" s="34"/>
      <c r="Q583" s="96"/>
      <c r="R583" s="34"/>
      <c r="S583" s="34"/>
      <c r="T583" s="34"/>
      <c r="U583" s="34"/>
      <c r="V583" s="34"/>
      <c r="W583" s="34"/>
      <c r="X583" s="34"/>
      <c r="Y583" s="34"/>
      <c r="Z583" s="34"/>
      <c r="AA583" s="34"/>
      <c r="AB583" s="34"/>
      <c r="AC583" s="34"/>
      <c r="AD583" s="34"/>
      <c r="AE583" s="34"/>
      <c r="AF583" s="34"/>
      <c r="AG583" s="34"/>
      <c r="AH583" s="34"/>
      <c r="AI583" s="34"/>
      <c r="AJ583" s="34"/>
      <c r="AK583" s="34"/>
      <c r="AL583" s="34"/>
      <c r="AM583" s="34"/>
      <c r="AN583" s="34"/>
      <c r="AO583" s="34"/>
      <c r="AP583" s="34"/>
    </row>
    <row r="584" spans="1:66" ht="15" hidden="1">
      <c r="A584" s="18"/>
      <c r="B584" s="18"/>
      <c r="C584" s="18"/>
      <c r="D584" s="60"/>
      <c r="E584" s="97"/>
      <c r="F584" s="97"/>
      <c r="G584" s="97"/>
      <c r="H584" s="97"/>
      <c r="I584" s="97"/>
      <c r="J584" s="97"/>
      <c r="K584" s="97"/>
      <c r="L584" s="97"/>
      <c r="M584" s="97"/>
      <c r="N584" s="97"/>
      <c r="O584" s="97"/>
      <c r="P584" s="97"/>
      <c r="Q584" s="96"/>
      <c r="R584" s="97"/>
      <c r="S584" s="97"/>
      <c r="T584" s="97"/>
      <c r="U584" s="97"/>
      <c r="V584" s="97"/>
      <c r="W584" s="97"/>
      <c r="X584" s="97"/>
      <c r="Y584" s="97"/>
      <c r="Z584" s="20"/>
      <c r="AA584" s="20"/>
      <c r="AB584" s="20"/>
      <c r="AC584" s="20"/>
      <c r="AD584" s="20"/>
      <c r="AE584" s="20"/>
      <c r="AF584" s="20"/>
      <c r="AG584" s="20"/>
      <c r="AH584" s="20"/>
      <c r="AI584" s="20"/>
      <c r="AJ584" s="20"/>
      <c r="AK584" s="20"/>
      <c r="AL584" s="20"/>
      <c r="AM584" s="20"/>
      <c r="AN584" s="20"/>
      <c r="AO584" s="20"/>
      <c r="AP584" s="20"/>
      <c r="AQ584" s="19"/>
    </row>
    <row r="585" spans="1:66" s="30" customFormat="1" ht="15" hidden="1">
      <c r="A585" s="18"/>
      <c r="B585" s="18"/>
      <c r="C585" s="18"/>
      <c r="D585" s="60"/>
      <c r="E585" s="80"/>
      <c r="F585" s="80"/>
      <c r="G585" s="80"/>
      <c r="H585" s="80"/>
      <c r="I585" s="80"/>
      <c r="J585" s="80"/>
      <c r="K585" s="80"/>
      <c r="L585" s="80"/>
      <c r="M585" s="80"/>
      <c r="N585" s="80"/>
      <c r="O585" s="80"/>
      <c r="P585" s="80"/>
      <c r="Q585" s="96"/>
      <c r="R585" s="36"/>
      <c r="S585" s="36"/>
      <c r="T585" s="36"/>
      <c r="U585" s="36"/>
      <c r="V585" s="36"/>
      <c r="W585" s="36"/>
      <c r="X585" s="36"/>
      <c r="Y585" s="36"/>
      <c r="Z585" s="34"/>
      <c r="AA585" s="34"/>
      <c r="AB585" s="34"/>
      <c r="AC585" s="34"/>
      <c r="AD585" s="34"/>
      <c r="AE585" s="34"/>
      <c r="AF585" s="34"/>
      <c r="AG585" s="34"/>
      <c r="AH585" s="34"/>
      <c r="AI585" s="34"/>
      <c r="AJ585" s="34"/>
      <c r="AK585" s="34"/>
      <c r="AL585" s="34"/>
      <c r="AM585" s="34"/>
      <c r="AN585" s="34"/>
      <c r="AO585" s="34"/>
      <c r="AP585" s="34"/>
      <c r="AQ585" s="26"/>
      <c r="AR585" s="26"/>
    </row>
    <row r="586" spans="1:66" ht="15" hidden="1">
      <c r="A586" s="18"/>
      <c r="B586" s="18"/>
      <c r="C586" s="18"/>
      <c r="D586" s="64"/>
      <c r="E586" s="82"/>
      <c r="F586" s="82"/>
      <c r="G586" s="82"/>
      <c r="H586" s="82"/>
      <c r="I586" s="82"/>
      <c r="J586" s="82"/>
      <c r="K586" s="82"/>
      <c r="L586" s="82"/>
      <c r="M586" s="82"/>
      <c r="N586" s="82"/>
      <c r="O586" s="82"/>
      <c r="P586" s="80"/>
      <c r="Q586" s="96"/>
      <c r="R586" s="80"/>
      <c r="S586" s="80"/>
      <c r="T586" s="80"/>
      <c r="U586" s="80"/>
      <c r="V586" s="80"/>
      <c r="W586" s="80"/>
      <c r="X586" s="80"/>
      <c r="Y586" s="80"/>
      <c r="Z586" s="20"/>
      <c r="AA586" s="20"/>
      <c r="AB586" s="20"/>
      <c r="AC586" s="20"/>
      <c r="AD586" s="20"/>
      <c r="AE586" s="20"/>
      <c r="AF586" s="20"/>
      <c r="AG586" s="20"/>
      <c r="AH586" s="20"/>
      <c r="AI586" s="20"/>
      <c r="AJ586" s="20"/>
      <c r="AK586" s="20"/>
      <c r="AL586" s="20"/>
      <c r="AM586" s="20"/>
      <c r="AN586" s="20"/>
      <c r="AO586" s="20"/>
      <c r="AP586" s="20"/>
      <c r="AQ586" s="19"/>
    </row>
    <row r="587" spans="1:66" s="30" customFormat="1" ht="15" hidden="1">
      <c r="A587" s="18"/>
      <c r="B587" s="18"/>
      <c r="C587" s="18"/>
      <c r="D587" s="81"/>
      <c r="E587" s="82"/>
      <c r="F587" s="82"/>
      <c r="G587" s="82"/>
      <c r="H587" s="82"/>
      <c r="I587" s="82"/>
      <c r="J587" s="82"/>
      <c r="K587" s="82"/>
      <c r="L587" s="82"/>
      <c r="M587" s="82"/>
      <c r="N587" s="82"/>
      <c r="O587" s="82"/>
      <c r="P587" s="80"/>
      <c r="Q587" s="96"/>
      <c r="R587" s="36"/>
      <c r="S587" s="36"/>
      <c r="T587" s="36"/>
      <c r="U587" s="36"/>
      <c r="V587" s="36"/>
      <c r="W587" s="36"/>
      <c r="X587" s="36"/>
      <c r="Y587" s="36"/>
      <c r="Z587" s="34"/>
      <c r="AA587" s="34"/>
      <c r="AB587" s="34"/>
      <c r="AC587" s="34"/>
      <c r="AD587" s="34"/>
      <c r="AE587" s="34"/>
      <c r="AF587" s="34"/>
      <c r="AG587" s="34"/>
      <c r="AH587" s="34"/>
      <c r="AI587" s="34"/>
      <c r="AJ587" s="34"/>
      <c r="AK587" s="34"/>
      <c r="AL587" s="34"/>
      <c r="AM587" s="34"/>
      <c r="AN587" s="34"/>
      <c r="AO587" s="34"/>
      <c r="AP587" s="34"/>
      <c r="AQ587" s="26"/>
      <c r="AR587" s="26"/>
    </row>
    <row r="588" spans="1:66" s="30" customFormat="1" ht="15" hidden="1">
      <c r="A588" s="18"/>
      <c r="B588" s="18"/>
      <c r="C588" s="18"/>
      <c r="D588" s="64"/>
      <c r="E588" s="82"/>
      <c r="F588" s="82"/>
      <c r="G588" s="82"/>
      <c r="H588" s="82"/>
      <c r="I588" s="82"/>
      <c r="J588" s="82"/>
      <c r="K588" s="82"/>
      <c r="L588" s="82"/>
      <c r="M588" s="82"/>
      <c r="N588" s="82"/>
      <c r="O588" s="82"/>
      <c r="P588" s="80"/>
      <c r="Q588" s="96"/>
      <c r="R588" s="36"/>
      <c r="S588" s="36"/>
      <c r="T588" s="36"/>
      <c r="U588" s="36"/>
      <c r="V588" s="36"/>
      <c r="W588" s="36"/>
      <c r="X588" s="36"/>
      <c r="Y588" s="36"/>
      <c r="Z588" s="34"/>
      <c r="AA588" s="34"/>
      <c r="AB588" s="34"/>
      <c r="AC588" s="34"/>
      <c r="AD588" s="34"/>
      <c r="AE588" s="34"/>
      <c r="AF588" s="34"/>
      <c r="AG588" s="34"/>
      <c r="AH588" s="34"/>
      <c r="AI588" s="34"/>
      <c r="AJ588" s="34"/>
      <c r="AK588" s="34"/>
      <c r="AL588" s="34"/>
      <c r="AM588" s="34"/>
      <c r="AN588" s="34"/>
      <c r="AO588" s="34"/>
      <c r="AP588" s="34"/>
      <c r="AQ588" s="26"/>
      <c r="AR588" s="26"/>
    </row>
    <row r="589" spans="1:66" s="30" customFormat="1" ht="15" hidden="1">
      <c r="A589" s="18"/>
      <c r="B589" s="18"/>
      <c r="C589" s="18"/>
      <c r="D589" s="60"/>
      <c r="E589" s="80"/>
      <c r="F589" s="80"/>
      <c r="G589" s="80"/>
      <c r="H589" s="80"/>
      <c r="I589" s="80"/>
      <c r="J589" s="80"/>
      <c r="K589" s="80"/>
      <c r="L589" s="80"/>
      <c r="M589" s="80"/>
      <c r="N589" s="80"/>
      <c r="O589" s="80"/>
      <c r="P589" s="80"/>
      <c r="Q589" s="96"/>
      <c r="R589" s="36"/>
      <c r="S589" s="36"/>
      <c r="T589" s="36"/>
      <c r="U589" s="36"/>
      <c r="V589" s="36"/>
      <c r="W589" s="36"/>
      <c r="X589" s="36"/>
      <c r="Y589" s="36"/>
      <c r="Z589" s="34"/>
      <c r="AA589" s="34"/>
      <c r="AB589" s="34"/>
      <c r="AC589" s="34"/>
      <c r="AD589" s="34"/>
      <c r="AE589" s="34"/>
      <c r="AF589" s="34"/>
      <c r="AG589" s="34"/>
      <c r="AH589" s="34"/>
      <c r="AI589" s="34"/>
      <c r="AJ589" s="34"/>
      <c r="AK589" s="34"/>
      <c r="AL589" s="34"/>
      <c r="AM589" s="34"/>
      <c r="AN589" s="34"/>
      <c r="AO589" s="34"/>
      <c r="AP589" s="34"/>
      <c r="AQ589" s="26"/>
      <c r="AR589" s="26"/>
    </row>
    <row r="590" spans="1:66" s="30" customFormat="1" ht="15" hidden="1">
      <c r="A590" s="18"/>
      <c r="B590" s="18"/>
      <c r="C590" s="18"/>
      <c r="D590" s="60"/>
      <c r="E590" s="80"/>
      <c r="F590" s="80"/>
      <c r="G590" s="80"/>
      <c r="H590" s="80"/>
      <c r="I590" s="80"/>
      <c r="J590" s="80"/>
      <c r="K590" s="80"/>
      <c r="L590" s="80"/>
      <c r="M590" s="80"/>
      <c r="N590" s="80"/>
      <c r="O590" s="80"/>
      <c r="P590" s="80"/>
      <c r="Q590" s="96"/>
      <c r="R590" s="36"/>
      <c r="S590" s="36"/>
      <c r="T590" s="36"/>
      <c r="U590" s="36"/>
      <c r="V590" s="36"/>
      <c r="W590" s="36"/>
      <c r="X590" s="36"/>
      <c r="Y590" s="36"/>
      <c r="Z590" s="34"/>
      <c r="AA590" s="34"/>
      <c r="AB590" s="34"/>
      <c r="AC590" s="34"/>
      <c r="AD590" s="34"/>
      <c r="AE590" s="34"/>
      <c r="AF590" s="34"/>
      <c r="AG590" s="34"/>
      <c r="AH590" s="34"/>
      <c r="AI590" s="34"/>
      <c r="AJ590" s="34"/>
      <c r="AK590" s="34"/>
      <c r="AL590" s="34"/>
      <c r="AM590" s="34"/>
      <c r="AN590" s="34"/>
      <c r="AO590" s="34"/>
      <c r="AP590" s="34"/>
      <c r="AQ590" s="26"/>
      <c r="AR590" s="26"/>
    </row>
    <row r="591" spans="1:66" s="30" customFormat="1" ht="15" hidden="1">
      <c r="A591" s="18"/>
      <c r="B591" s="18"/>
      <c r="C591" s="18"/>
      <c r="D591" s="60"/>
      <c r="E591" s="80"/>
      <c r="F591" s="80"/>
      <c r="G591" s="80"/>
      <c r="H591" s="80"/>
      <c r="I591" s="80"/>
      <c r="J591" s="80"/>
      <c r="K591" s="80"/>
      <c r="L591" s="80"/>
      <c r="M591" s="80"/>
      <c r="N591" s="80"/>
      <c r="O591" s="80"/>
      <c r="P591" s="80"/>
      <c r="Q591" s="96"/>
      <c r="R591" s="36"/>
      <c r="S591" s="36"/>
      <c r="T591" s="36"/>
      <c r="U591" s="36"/>
      <c r="V591" s="36"/>
      <c r="W591" s="36"/>
      <c r="X591" s="36"/>
      <c r="Y591" s="36"/>
      <c r="Z591" s="34"/>
      <c r="AA591" s="34"/>
      <c r="AB591" s="34"/>
      <c r="AC591" s="34"/>
      <c r="AD591" s="34"/>
      <c r="AE591" s="34"/>
      <c r="AF591" s="34"/>
      <c r="AG591" s="34"/>
      <c r="AH591" s="34"/>
      <c r="AI591" s="34"/>
      <c r="AJ591" s="34"/>
      <c r="AK591" s="34"/>
      <c r="AL591" s="34"/>
      <c r="AM591" s="34"/>
      <c r="AN591" s="34"/>
      <c r="AO591" s="34"/>
      <c r="AP591" s="34"/>
      <c r="AQ591" s="26"/>
      <c r="AR591" s="26"/>
    </row>
    <row r="592" spans="1:66" s="30" customFormat="1" ht="15" hidden="1">
      <c r="A592" s="18"/>
      <c r="B592" s="18"/>
      <c r="C592" s="18"/>
      <c r="D592" s="83"/>
      <c r="E592" s="80"/>
      <c r="F592" s="80"/>
      <c r="G592" s="80"/>
      <c r="H592" s="80"/>
      <c r="I592" s="80"/>
      <c r="J592" s="80"/>
      <c r="K592" s="80"/>
      <c r="L592" s="80"/>
      <c r="M592" s="80"/>
      <c r="N592" s="80"/>
      <c r="O592" s="80"/>
      <c r="P592" s="80"/>
      <c r="Q592" s="96"/>
      <c r="R592" s="36"/>
      <c r="S592" s="36"/>
      <c r="T592" s="36"/>
      <c r="U592" s="36"/>
      <c r="V592" s="36"/>
      <c r="W592" s="36"/>
      <c r="X592" s="36"/>
      <c r="Y592" s="36"/>
      <c r="Z592" s="34"/>
      <c r="AA592" s="34"/>
      <c r="AB592" s="34"/>
      <c r="AC592" s="34"/>
      <c r="AD592" s="34"/>
      <c r="AE592" s="34"/>
      <c r="AF592" s="34"/>
      <c r="AG592" s="34"/>
      <c r="AH592" s="34"/>
      <c r="AI592" s="34"/>
      <c r="AJ592" s="34"/>
      <c r="AK592" s="34"/>
      <c r="AL592" s="34"/>
      <c r="AM592" s="34"/>
      <c r="AN592" s="34"/>
      <c r="AO592" s="34"/>
      <c r="AP592" s="34"/>
      <c r="AQ592" s="26"/>
      <c r="AR592" s="26"/>
    </row>
    <row r="593" spans="1:44" s="30" customFormat="1" ht="15" hidden="1">
      <c r="A593" s="18"/>
      <c r="B593" s="18"/>
      <c r="C593" s="18"/>
      <c r="D593" s="60"/>
      <c r="E593" s="80"/>
      <c r="F593" s="80"/>
      <c r="G593" s="80"/>
      <c r="H593" s="80"/>
      <c r="I593" s="80"/>
      <c r="J593" s="80"/>
      <c r="K593" s="80"/>
      <c r="L593" s="80"/>
      <c r="M593" s="80"/>
      <c r="N593" s="80"/>
      <c r="O593" s="80"/>
      <c r="P593" s="80"/>
      <c r="Q593" s="96"/>
      <c r="R593" s="36"/>
      <c r="S593" s="36"/>
      <c r="T593" s="36"/>
      <c r="U593" s="36"/>
      <c r="V593" s="36"/>
      <c r="W593" s="36"/>
      <c r="X593" s="36"/>
      <c r="Y593" s="36"/>
      <c r="Z593" s="34"/>
      <c r="AA593" s="34"/>
      <c r="AB593" s="34"/>
      <c r="AC593" s="34"/>
      <c r="AD593" s="34"/>
      <c r="AE593" s="34"/>
      <c r="AF593" s="34"/>
      <c r="AG593" s="34"/>
      <c r="AH593" s="34"/>
      <c r="AI593" s="34"/>
      <c r="AJ593" s="34"/>
      <c r="AK593" s="34"/>
      <c r="AL593" s="34"/>
      <c r="AM593" s="34"/>
      <c r="AN593" s="34"/>
      <c r="AO593" s="34"/>
      <c r="AP593" s="34"/>
      <c r="AQ593" s="26"/>
      <c r="AR593" s="26"/>
    </row>
    <row r="594" spans="1:44" s="30" customFormat="1" ht="15" hidden="1">
      <c r="A594" s="35"/>
      <c r="B594" s="35"/>
      <c r="C594" s="35"/>
      <c r="D594" s="62"/>
      <c r="E594" s="100"/>
      <c r="F594" s="100"/>
      <c r="G594" s="36"/>
      <c r="H594" s="36"/>
      <c r="I594" s="36"/>
      <c r="J594" s="36"/>
      <c r="K594" s="36"/>
      <c r="L594" s="36"/>
      <c r="M594" s="36"/>
      <c r="N594" s="36"/>
      <c r="O594" s="36"/>
      <c r="P594" s="36"/>
      <c r="Q594" s="96"/>
      <c r="R594" s="36"/>
      <c r="S594" s="36"/>
      <c r="T594" s="36"/>
      <c r="U594" s="36"/>
      <c r="V594" s="36"/>
      <c r="W594" s="36"/>
      <c r="X594" s="36"/>
      <c r="Y594" s="36"/>
      <c r="Z594" s="34"/>
      <c r="AA594" s="34"/>
      <c r="AB594" s="34"/>
      <c r="AC594" s="34"/>
      <c r="AD594" s="34"/>
      <c r="AE594" s="34"/>
      <c r="AF594" s="34"/>
      <c r="AG594" s="34"/>
      <c r="AH594" s="34"/>
      <c r="AI594" s="34"/>
      <c r="AJ594" s="34"/>
      <c r="AK594" s="34"/>
      <c r="AL594" s="34"/>
      <c r="AM594" s="34"/>
      <c r="AN594" s="34"/>
      <c r="AO594" s="34"/>
      <c r="AP594" s="34"/>
      <c r="AQ594" s="26"/>
      <c r="AR594" s="26"/>
    </row>
    <row r="595" spans="1:44" s="30" customFormat="1" ht="15" hidden="1">
      <c r="A595" s="18"/>
      <c r="B595" s="18"/>
      <c r="C595" s="18"/>
      <c r="D595" s="60"/>
      <c r="E595" s="80"/>
      <c r="F595" s="80"/>
      <c r="G595" s="80"/>
      <c r="H595" s="80"/>
      <c r="I595" s="80"/>
      <c r="J595" s="80"/>
      <c r="K595" s="80"/>
      <c r="L595" s="80"/>
      <c r="M595" s="80"/>
      <c r="N595" s="80"/>
      <c r="O595" s="80"/>
      <c r="P595" s="80"/>
      <c r="Q595" s="96"/>
      <c r="R595" s="36"/>
      <c r="S595" s="36"/>
      <c r="T595" s="36"/>
      <c r="U595" s="36"/>
      <c r="V595" s="36"/>
      <c r="W595" s="36"/>
      <c r="X595" s="36"/>
      <c r="Y595" s="36"/>
      <c r="Z595" s="34"/>
      <c r="AA595" s="34"/>
      <c r="AB595" s="34"/>
      <c r="AC595" s="34"/>
      <c r="AD595" s="34"/>
      <c r="AE595" s="34"/>
      <c r="AF595" s="34"/>
      <c r="AG595" s="34"/>
      <c r="AH595" s="34"/>
      <c r="AI595" s="34"/>
      <c r="AJ595" s="34"/>
      <c r="AK595" s="34"/>
      <c r="AL595" s="34"/>
      <c r="AM595" s="34"/>
      <c r="AN595" s="34"/>
      <c r="AO595" s="34"/>
      <c r="AP595" s="34"/>
      <c r="AQ595" s="26"/>
      <c r="AR595" s="26"/>
    </row>
    <row r="596" spans="1:44" s="30" customFormat="1" ht="15" hidden="1">
      <c r="A596" s="18"/>
      <c r="B596" s="18"/>
      <c r="C596" s="18"/>
      <c r="D596" s="60"/>
      <c r="E596" s="80"/>
      <c r="F596" s="80"/>
      <c r="G596" s="80"/>
      <c r="H596" s="80"/>
      <c r="I596" s="80"/>
      <c r="J596" s="80"/>
      <c r="K596" s="80"/>
      <c r="L596" s="80"/>
      <c r="M596" s="80"/>
      <c r="N596" s="80"/>
      <c r="O596" s="80"/>
      <c r="P596" s="80"/>
      <c r="Q596" s="96"/>
      <c r="R596" s="36"/>
      <c r="S596" s="36"/>
      <c r="T596" s="36"/>
      <c r="U596" s="36"/>
      <c r="V596" s="36"/>
      <c r="W596" s="36"/>
      <c r="X596" s="36"/>
      <c r="Y596" s="36"/>
      <c r="Z596" s="34"/>
      <c r="AA596" s="34"/>
      <c r="AB596" s="34"/>
      <c r="AC596" s="34"/>
      <c r="AD596" s="34"/>
      <c r="AE596" s="34"/>
      <c r="AF596" s="34"/>
      <c r="AG596" s="34"/>
      <c r="AH596" s="34"/>
      <c r="AI596" s="34"/>
      <c r="AJ596" s="34"/>
      <c r="AK596" s="34"/>
      <c r="AL596" s="34"/>
      <c r="AM596" s="34"/>
      <c r="AN596" s="34"/>
      <c r="AO596" s="34"/>
      <c r="AP596" s="34"/>
      <c r="AQ596" s="26"/>
      <c r="AR596" s="26"/>
    </row>
    <row r="597" spans="1:44" s="30" customFormat="1" ht="15" hidden="1">
      <c r="A597" s="18"/>
      <c r="B597" s="18"/>
      <c r="C597" s="18"/>
      <c r="D597" s="60"/>
      <c r="E597" s="80"/>
      <c r="F597" s="80"/>
      <c r="G597" s="80"/>
      <c r="H597" s="80"/>
      <c r="I597" s="80"/>
      <c r="J597" s="80"/>
      <c r="K597" s="80"/>
      <c r="L597" s="80"/>
      <c r="M597" s="80"/>
      <c r="N597" s="80"/>
      <c r="O597" s="80"/>
      <c r="P597" s="80"/>
      <c r="Q597" s="96"/>
      <c r="R597" s="36"/>
      <c r="S597" s="36"/>
      <c r="T597" s="36"/>
      <c r="U597" s="36"/>
      <c r="V597" s="36"/>
      <c r="W597" s="36"/>
      <c r="X597" s="36"/>
      <c r="Y597" s="36"/>
      <c r="Z597" s="34"/>
      <c r="AA597" s="34"/>
      <c r="AB597" s="34"/>
      <c r="AC597" s="34"/>
      <c r="AD597" s="34"/>
      <c r="AE597" s="34"/>
      <c r="AF597" s="34"/>
      <c r="AG597" s="34"/>
      <c r="AH597" s="34"/>
      <c r="AI597" s="34"/>
      <c r="AJ597" s="34"/>
      <c r="AK597" s="34"/>
      <c r="AL597" s="34"/>
      <c r="AM597" s="34"/>
      <c r="AN597" s="34"/>
      <c r="AO597" s="34"/>
      <c r="AP597" s="34"/>
      <c r="AQ597" s="26"/>
      <c r="AR597" s="26"/>
    </row>
    <row r="598" spans="1:44" s="30" customFormat="1" ht="15" hidden="1">
      <c r="A598" s="18"/>
      <c r="B598" s="18"/>
      <c r="C598" s="18"/>
      <c r="D598" s="60"/>
      <c r="E598" s="80"/>
      <c r="F598" s="80"/>
      <c r="G598" s="80"/>
      <c r="H598" s="80"/>
      <c r="I598" s="80"/>
      <c r="J598" s="80"/>
      <c r="K598" s="80"/>
      <c r="L598" s="80"/>
      <c r="M598" s="80"/>
      <c r="N598" s="80"/>
      <c r="O598" s="80"/>
      <c r="P598" s="80"/>
      <c r="Q598" s="96"/>
      <c r="R598" s="36"/>
      <c r="S598" s="36"/>
      <c r="T598" s="36"/>
      <c r="U598" s="36"/>
      <c r="V598" s="36"/>
      <c r="W598" s="36"/>
      <c r="X598" s="36"/>
      <c r="Y598" s="36"/>
      <c r="Z598" s="34"/>
      <c r="AA598" s="34"/>
      <c r="AB598" s="34"/>
      <c r="AC598" s="34"/>
      <c r="AD598" s="34"/>
      <c r="AE598" s="34"/>
      <c r="AF598" s="34"/>
      <c r="AG598" s="34"/>
      <c r="AH598" s="34"/>
      <c r="AI598" s="34"/>
      <c r="AJ598" s="34"/>
      <c r="AK598" s="34"/>
      <c r="AL598" s="34"/>
      <c r="AM598" s="34"/>
      <c r="AN598" s="34"/>
      <c r="AO598" s="34"/>
      <c r="AP598" s="34"/>
      <c r="AQ598" s="26"/>
      <c r="AR598" s="26"/>
    </row>
    <row r="599" spans="1:44" s="30" customFormat="1" ht="15" hidden="1">
      <c r="A599" s="18"/>
      <c r="B599" s="18"/>
      <c r="C599" s="18"/>
      <c r="D599" s="84"/>
      <c r="E599" s="80"/>
      <c r="F599" s="80"/>
      <c r="G599" s="80"/>
      <c r="H599" s="80"/>
      <c r="I599" s="80"/>
      <c r="J599" s="80"/>
      <c r="K599" s="80"/>
      <c r="L599" s="80"/>
      <c r="M599" s="80"/>
      <c r="N599" s="80"/>
      <c r="O599" s="80"/>
      <c r="P599" s="80"/>
      <c r="Q599" s="96"/>
      <c r="R599" s="36"/>
      <c r="S599" s="36"/>
      <c r="T599" s="36"/>
      <c r="U599" s="36"/>
      <c r="V599" s="36"/>
      <c r="W599" s="36"/>
      <c r="X599" s="36"/>
      <c r="Y599" s="36"/>
      <c r="Z599" s="34"/>
      <c r="AA599" s="34"/>
      <c r="AB599" s="34"/>
      <c r="AC599" s="34"/>
      <c r="AD599" s="34"/>
      <c r="AE599" s="34"/>
      <c r="AF599" s="34"/>
      <c r="AG599" s="34"/>
      <c r="AH599" s="34"/>
      <c r="AI599" s="34"/>
      <c r="AJ599" s="34"/>
      <c r="AK599" s="34"/>
      <c r="AL599" s="34"/>
      <c r="AM599" s="34"/>
      <c r="AN599" s="34"/>
      <c r="AO599" s="34"/>
      <c r="AP599" s="34"/>
      <c r="AQ599" s="26"/>
      <c r="AR599" s="26"/>
    </row>
    <row r="600" spans="1:44" ht="15" hidden="1">
      <c r="A600" s="18"/>
      <c r="B600" s="18"/>
      <c r="C600" s="18"/>
      <c r="D600" s="60"/>
      <c r="E600" s="85"/>
      <c r="F600" s="85"/>
      <c r="G600" s="85"/>
      <c r="H600" s="85"/>
      <c r="I600" s="85"/>
      <c r="J600" s="85"/>
      <c r="K600" s="85"/>
      <c r="L600" s="85"/>
      <c r="M600" s="85"/>
      <c r="N600" s="85"/>
      <c r="O600" s="85"/>
      <c r="P600" s="80"/>
      <c r="Q600" s="96"/>
      <c r="R600" s="80"/>
      <c r="S600" s="80"/>
      <c r="T600" s="80"/>
      <c r="U600" s="80"/>
      <c r="V600" s="80"/>
      <c r="W600" s="80"/>
      <c r="X600" s="80"/>
      <c r="Y600" s="80"/>
      <c r="Z600" s="20"/>
      <c r="AA600" s="20"/>
      <c r="AB600" s="20"/>
      <c r="AC600" s="20"/>
      <c r="AD600" s="20"/>
      <c r="AE600" s="20"/>
      <c r="AF600" s="20"/>
      <c r="AG600" s="20"/>
      <c r="AH600" s="20"/>
      <c r="AI600" s="20"/>
      <c r="AJ600" s="20"/>
      <c r="AK600" s="20"/>
      <c r="AL600" s="20"/>
      <c r="AM600" s="20"/>
      <c r="AN600" s="20"/>
      <c r="AO600" s="20"/>
      <c r="AP600" s="20"/>
      <c r="AQ600" s="19"/>
    </row>
    <row r="601" spans="1:44" s="30" customFormat="1" ht="15" hidden="1">
      <c r="A601" s="18"/>
      <c r="B601" s="18"/>
      <c r="C601" s="18"/>
      <c r="D601" s="84"/>
      <c r="E601" s="85"/>
      <c r="F601" s="85"/>
      <c r="G601" s="85"/>
      <c r="H601" s="85"/>
      <c r="I601" s="85"/>
      <c r="J601" s="85"/>
      <c r="K601" s="85"/>
      <c r="L601" s="85"/>
      <c r="M601" s="85"/>
      <c r="N601" s="85"/>
      <c r="O601" s="85"/>
      <c r="P601" s="80"/>
      <c r="Q601" s="96"/>
      <c r="R601" s="36"/>
      <c r="S601" s="36"/>
      <c r="T601" s="36"/>
      <c r="U601" s="36"/>
      <c r="V601" s="36"/>
      <c r="W601" s="36"/>
      <c r="X601" s="36"/>
      <c r="Y601" s="36"/>
      <c r="Z601" s="34"/>
      <c r="AA601" s="34"/>
      <c r="AB601" s="34"/>
      <c r="AC601" s="34"/>
      <c r="AD601" s="34"/>
      <c r="AE601" s="34"/>
      <c r="AF601" s="34"/>
      <c r="AG601" s="34"/>
      <c r="AH601" s="34"/>
      <c r="AI601" s="34"/>
      <c r="AJ601" s="34"/>
      <c r="AK601" s="34"/>
      <c r="AL601" s="34"/>
      <c r="AM601" s="34"/>
      <c r="AN601" s="34"/>
      <c r="AO601" s="34"/>
      <c r="AP601" s="34"/>
      <c r="AQ601" s="26"/>
      <c r="AR601" s="26"/>
    </row>
    <row r="602" spans="1:44" ht="15" hidden="1">
      <c r="A602" s="18"/>
      <c r="B602" s="18"/>
      <c r="C602" s="18"/>
      <c r="D602" s="60"/>
      <c r="E602" s="85"/>
      <c r="F602" s="85"/>
      <c r="G602" s="85"/>
      <c r="H602" s="85"/>
      <c r="I602" s="85"/>
      <c r="J602" s="85"/>
      <c r="K602" s="85"/>
      <c r="L602" s="85"/>
      <c r="M602" s="85"/>
      <c r="N602" s="85"/>
      <c r="O602" s="85"/>
      <c r="P602" s="80"/>
      <c r="Q602" s="96"/>
      <c r="R602" s="80"/>
      <c r="S602" s="80"/>
      <c r="T602" s="80"/>
      <c r="U602" s="80"/>
      <c r="V602" s="80"/>
      <c r="W602" s="80"/>
      <c r="X602" s="80"/>
      <c r="Y602" s="80"/>
      <c r="Z602" s="20"/>
      <c r="AA602" s="20"/>
      <c r="AB602" s="20"/>
      <c r="AC602" s="20"/>
      <c r="AD602" s="20"/>
      <c r="AE602" s="20"/>
      <c r="AF602" s="20"/>
      <c r="AG602" s="20"/>
      <c r="AH602" s="20"/>
      <c r="AI602" s="20"/>
      <c r="AJ602" s="20"/>
      <c r="AK602" s="20"/>
      <c r="AL602" s="20"/>
      <c r="AM602" s="20"/>
      <c r="AN602" s="20"/>
      <c r="AO602" s="20"/>
      <c r="AP602" s="20"/>
      <c r="AQ602" s="19"/>
    </row>
    <row r="603" spans="1:44" s="30" customFormat="1" ht="15" hidden="1">
      <c r="A603" s="18"/>
      <c r="B603" s="18"/>
      <c r="C603" s="18"/>
      <c r="D603" s="83"/>
      <c r="E603" s="86"/>
      <c r="F603" s="86"/>
      <c r="G603" s="86"/>
      <c r="H603" s="86"/>
      <c r="I603" s="86"/>
      <c r="J603" s="86"/>
      <c r="K603" s="86"/>
      <c r="L603" s="86"/>
      <c r="M603" s="86"/>
      <c r="N603" s="86"/>
      <c r="O603" s="86"/>
      <c r="P603" s="86"/>
      <c r="Q603" s="96"/>
      <c r="R603" s="39"/>
      <c r="S603" s="39"/>
      <c r="T603" s="39"/>
      <c r="U603" s="39"/>
      <c r="V603" s="39"/>
      <c r="W603" s="39"/>
      <c r="X603" s="39"/>
      <c r="Y603" s="39"/>
      <c r="Z603" s="39"/>
      <c r="AA603" s="39"/>
      <c r="AB603" s="39"/>
      <c r="AC603" s="39"/>
      <c r="AD603" s="39"/>
      <c r="AE603" s="39"/>
      <c r="AF603" s="39"/>
      <c r="AG603" s="39"/>
      <c r="AH603" s="39"/>
      <c r="AI603" s="39"/>
      <c r="AJ603" s="39"/>
      <c r="AK603" s="39"/>
      <c r="AL603" s="34"/>
      <c r="AM603" s="34"/>
      <c r="AN603" s="34"/>
      <c r="AO603" s="34"/>
      <c r="AP603" s="34"/>
      <c r="AQ603" s="26"/>
      <c r="AR603" s="26"/>
    </row>
    <row r="604" spans="1:44" s="30" customFormat="1" ht="15" hidden="1">
      <c r="A604" s="19"/>
      <c r="B604" s="19"/>
      <c r="C604" s="19"/>
      <c r="D604" s="60"/>
      <c r="E604" s="87"/>
      <c r="F604" s="87"/>
      <c r="G604" s="89"/>
      <c r="H604" s="88"/>
      <c r="I604" s="88"/>
      <c r="J604" s="88"/>
      <c r="K604" s="88"/>
      <c r="L604" s="89"/>
      <c r="M604" s="88"/>
      <c r="N604" s="89"/>
      <c r="O604" s="88"/>
      <c r="P604" s="88"/>
      <c r="Q604" s="96"/>
      <c r="R604" s="40"/>
      <c r="S604" s="42"/>
      <c r="T604" s="42"/>
      <c r="U604" s="42"/>
      <c r="V604" s="42"/>
      <c r="W604" s="42"/>
      <c r="X604" s="42"/>
      <c r="Y604" s="42"/>
      <c r="Z604" s="42"/>
      <c r="AA604" s="40"/>
      <c r="AB604" s="41"/>
      <c r="AC604" s="40"/>
      <c r="AD604" s="41"/>
      <c r="AE604" s="40"/>
      <c r="AF604" s="41"/>
      <c r="AG604" s="40"/>
      <c r="AH604" s="41"/>
      <c r="AI604" s="40"/>
      <c r="AJ604" s="26"/>
      <c r="AK604" s="26"/>
      <c r="AL604" s="26"/>
      <c r="AM604" s="26"/>
      <c r="AN604" s="26"/>
      <c r="AO604" s="26"/>
      <c r="AP604" s="26"/>
      <c r="AQ604" s="26"/>
      <c r="AR604" s="26"/>
    </row>
    <row r="605" spans="1:44" s="30" customFormat="1" ht="13" hidden="1">
      <c r="A605" s="19"/>
      <c r="B605" s="19"/>
      <c r="C605" s="19"/>
      <c r="D605" s="84"/>
      <c r="E605" s="85"/>
      <c r="F605" s="85"/>
      <c r="G605" s="85"/>
      <c r="H605" s="98"/>
      <c r="I605" s="98"/>
      <c r="J605" s="98"/>
      <c r="K605" s="98"/>
      <c r="L605" s="85"/>
      <c r="M605" s="98"/>
      <c r="N605" s="85"/>
      <c r="O605" s="98"/>
      <c r="P605" s="99"/>
      <c r="Q605" s="96"/>
      <c r="R605" s="42"/>
      <c r="S605" s="42"/>
      <c r="T605" s="42"/>
      <c r="U605" s="42"/>
      <c r="V605" s="42"/>
      <c r="W605" s="42"/>
      <c r="X605" s="42"/>
      <c r="Y605" s="42"/>
      <c r="Z605" s="42"/>
      <c r="AA605" s="42"/>
      <c r="AB605" s="37"/>
      <c r="AC605" s="42"/>
      <c r="AD605" s="37"/>
      <c r="AE605" s="42"/>
      <c r="AF605" s="37"/>
      <c r="AG605" s="42"/>
      <c r="AH605" s="37"/>
      <c r="AI605" s="42"/>
      <c r="AJ605" s="26"/>
      <c r="AK605" s="26"/>
      <c r="AL605" s="26"/>
      <c r="AM605" s="26"/>
      <c r="AN605" s="26"/>
      <c r="AO605" s="26"/>
      <c r="AP605" s="26"/>
      <c r="AQ605" s="26"/>
      <c r="AR605" s="26"/>
    </row>
    <row r="606" spans="1:44" s="38" customFormat="1" ht="13" hidden="1">
      <c r="A606" s="90"/>
      <c r="B606" s="90"/>
      <c r="C606" s="90"/>
      <c r="D606" s="91"/>
      <c r="E606" s="92"/>
      <c r="F606" s="92"/>
      <c r="G606" s="93"/>
      <c r="H606" s="93"/>
      <c r="I606" s="93"/>
      <c r="J606" s="93"/>
      <c r="K606" s="93"/>
      <c r="L606" s="93"/>
      <c r="M606" s="93"/>
      <c r="N606" s="93"/>
      <c r="O606" s="93"/>
      <c r="P606" s="93"/>
      <c r="Q606" s="96"/>
      <c r="R606" s="43"/>
      <c r="S606" s="43"/>
      <c r="T606" s="43"/>
      <c r="U606" s="43"/>
      <c r="V606" s="43"/>
      <c r="W606" s="43"/>
      <c r="X606" s="43"/>
      <c r="Y606" s="43"/>
      <c r="Z606" s="43"/>
      <c r="AA606" s="43"/>
      <c r="AB606" s="43"/>
      <c r="AC606" s="43"/>
      <c r="AD606" s="43"/>
      <c r="AE606" s="43"/>
      <c r="AF606" s="43"/>
      <c r="AG606" s="43"/>
      <c r="AH606" s="43"/>
      <c r="AI606" s="43"/>
    </row>
    <row r="607" spans="1:44" s="35" customFormat="1" ht="15" hidden="1">
      <c r="A607" s="18"/>
      <c r="B607" s="18"/>
      <c r="C607" s="18"/>
      <c r="D607" s="94"/>
      <c r="E607" s="95"/>
      <c r="F607" s="95"/>
      <c r="G607" s="95"/>
      <c r="H607" s="95"/>
      <c r="I607" s="95"/>
      <c r="J607" s="95"/>
      <c r="K607" s="95"/>
      <c r="L607" s="95"/>
      <c r="M607" s="95"/>
      <c r="N607" s="95"/>
      <c r="O607" s="95"/>
      <c r="P607" s="95"/>
      <c r="Q607" s="96"/>
      <c r="R607" s="44"/>
      <c r="S607" s="44"/>
      <c r="T607" s="44"/>
      <c r="U607" s="44"/>
      <c r="V607" s="44"/>
      <c r="W607" s="44"/>
      <c r="X607" s="44"/>
      <c r="Y607" s="44"/>
      <c r="Z607" s="44"/>
      <c r="AA607" s="44"/>
      <c r="AB607" s="44"/>
      <c r="AC607" s="44"/>
      <c r="AD607" s="44"/>
      <c r="AE607" s="44"/>
      <c r="AF607" s="44"/>
      <c r="AG607" s="44"/>
      <c r="AH607" s="44"/>
      <c r="AI607" s="44"/>
    </row>
    <row r="608" spans="1:44" s="30" customFormat="1" ht="13" hidden="1">
      <c r="A608" s="19"/>
      <c r="B608" s="19"/>
      <c r="C608" s="19"/>
      <c r="D608" s="60"/>
      <c r="E608" s="96"/>
      <c r="F608" s="96"/>
      <c r="G608" s="19"/>
      <c r="H608" s="19"/>
      <c r="I608" s="19"/>
      <c r="J608" s="19"/>
      <c r="K608" s="19"/>
      <c r="L608" s="19"/>
      <c r="M608" s="19"/>
      <c r="N608" s="19"/>
      <c r="O608" s="19"/>
      <c r="P608" s="19"/>
      <c r="Q608" s="96"/>
      <c r="R608" s="26"/>
      <c r="S608" s="26"/>
      <c r="T608" s="26"/>
      <c r="U608" s="26"/>
      <c r="V608" s="26"/>
      <c r="W608" s="26"/>
      <c r="X608" s="26"/>
      <c r="Y608" s="26"/>
      <c r="Z608" s="26"/>
      <c r="AA608" s="26"/>
      <c r="AB608" s="26"/>
      <c r="AC608" s="26"/>
      <c r="AD608" s="26"/>
      <c r="AE608" s="26"/>
      <c r="AF608" s="26"/>
      <c r="AG608" s="26"/>
      <c r="AH608" s="26"/>
      <c r="AI608" s="26"/>
      <c r="AJ608" s="26"/>
      <c r="AK608" s="26"/>
      <c r="AL608" s="26"/>
      <c r="AM608" s="26"/>
      <c r="AN608" s="26"/>
      <c r="AO608" s="26"/>
      <c r="AP608" s="26"/>
      <c r="AQ608" s="26"/>
      <c r="AR608" s="26"/>
    </row>
    <row r="609" spans="1:66" s="30" customFormat="1" ht="13" hidden="1">
      <c r="A609" s="19"/>
      <c r="B609" s="19"/>
      <c r="C609" s="19"/>
      <c r="D609" s="60"/>
      <c r="E609" s="19"/>
      <c r="F609" s="19"/>
      <c r="G609" s="19"/>
      <c r="H609" s="19"/>
      <c r="I609" s="19"/>
      <c r="J609" s="19"/>
      <c r="K609" s="19"/>
      <c r="L609" s="19"/>
      <c r="M609" s="19"/>
      <c r="N609" s="19"/>
      <c r="O609" s="19"/>
      <c r="P609" s="19"/>
      <c r="Q609" s="96"/>
      <c r="R609" s="26"/>
      <c r="S609" s="26"/>
      <c r="T609" s="26"/>
      <c r="U609" s="26"/>
      <c r="V609" s="26"/>
      <c r="W609" s="26"/>
      <c r="X609" s="26"/>
      <c r="Y609" s="26"/>
      <c r="Z609" s="26"/>
      <c r="AA609" s="26"/>
      <c r="AB609" s="26"/>
      <c r="AC609" s="26"/>
      <c r="AD609" s="26"/>
      <c r="AE609" s="26"/>
      <c r="AF609" s="26"/>
      <c r="AG609" s="26"/>
      <c r="AH609" s="26"/>
      <c r="AI609" s="26"/>
      <c r="AJ609" s="26"/>
      <c r="AK609" s="26"/>
      <c r="AL609" s="26"/>
      <c r="AM609" s="26"/>
      <c r="AN609" s="26"/>
      <c r="AO609" s="26"/>
      <c r="AP609" s="26"/>
      <c r="AQ609" s="26"/>
      <c r="AR609" s="26"/>
    </row>
    <row r="610" spans="1:66" s="30" customFormat="1" ht="13" hidden="1">
      <c r="A610" s="19"/>
      <c r="B610" s="19"/>
      <c r="C610" s="19"/>
      <c r="D610" s="60"/>
      <c r="E610" s="19"/>
      <c r="F610" s="19"/>
      <c r="G610" s="19"/>
      <c r="H610" s="19"/>
      <c r="I610" s="19"/>
      <c r="J610" s="19"/>
      <c r="K610" s="19"/>
      <c r="L610" s="19"/>
      <c r="M610" s="19"/>
      <c r="N610" s="19"/>
      <c r="O610" s="19"/>
      <c r="P610" s="19"/>
      <c r="Q610" s="96">
        <f t="shared" ref="Q610:Q644" si="132">+P610</f>
        <v>0</v>
      </c>
      <c r="R610" s="26"/>
      <c r="S610" s="26"/>
      <c r="T610" s="26"/>
      <c r="U610" s="26"/>
      <c r="V610" s="26"/>
      <c r="W610" s="26"/>
      <c r="X610" s="26"/>
      <c r="Y610" s="26"/>
      <c r="Z610" s="26"/>
      <c r="AA610" s="26"/>
      <c r="AB610" s="26"/>
      <c r="AC610" s="26"/>
      <c r="AD610" s="26"/>
      <c r="AE610" s="26"/>
      <c r="AF610" s="26"/>
      <c r="AG610" s="26"/>
      <c r="AH610" s="26"/>
      <c r="AI610" s="26"/>
      <c r="AJ610" s="26"/>
      <c r="AK610" s="26"/>
      <c r="AL610" s="26"/>
      <c r="AM610" s="26"/>
      <c r="AN610" s="26"/>
      <c r="AO610" s="26"/>
      <c r="AP610" s="26"/>
      <c r="AQ610" s="26"/>
      <c r="AR610" s="26"/>
    </row>
    <row r="611" spans="1:66" s="30" customFormat="1" ht="13" hidden="1">
      <c r="A611" s="19"/>
      <c r="B611" s="19"/>
      <c r="C611" s="19"/>
      <c r="D611" s="60"/>
      <c r="E611" s="19"/>
      <c r="F611" s="19"/>
      <c r="G611" s="19"/>
      <c r="H611" s="19"/>
      <c r="I611" s="19"/>
      <c r="J611" s="19"/>
      <c r="K611" s="19"/>
      <c r="L611" s="19"/>
      <c r="M611" s="19"/>
      <c r="N611" s="19"/>
      <c r="O611" s="19"/>
      <c r="P611" s="19"/>
      <c r="Q611" s="96">
        <f t="shared" si="132"/>
        <v>0</v>
      </c>
      <c r="R611" s="26"/>
      <c r="S611" s="26"/>
      <c r="T611" s="26"/>
      <c r="U611" s="26"/>
      <c r="V611" s="26"/>
      <c r="W611" s="26"/>
      <c r="X611" s="26"/>
      <c r="Y611" s="26"/>
      <c r="Z611" s="26"/>
      <c r="AA611" s="26"/>
      <c r="AB611" s="26"/>
      <c r="AC611" s="26"/>
      <c r="AD611" s="26"/>
      <c r="AE611" s="26"/>
      <c r="AF611" s="26"/>
      <c r="AG611" s="26"/>
      <c r="AH611" s="26"/>
      <c r="AI611" s="26"/>
      <c r="AJ611" s="26"/>
      <c r="AK611" s="26"/>
      <c r="AL611" s="26"/>
      <c r="AM611" s="26"/>
      <c r="AN611" s="26"/>
      <c r="AO611" s="26"/>
      <c r="AP611" s="26"/>
      <c r="AQ611" s="26"/>
      <c r="AR611" s="26"/>
    </row>
    <row r="612" spans="1:66" s="30" customFormat="1" ht="13" hidden="1">
      <c r="A612" s="19"/>
      <c r="B612" s="19"/>
      <c r="C612" s="19"/>
      <c r="D612" s="60"/>
      <c r="E612" s="19"/>
      <c r="F612" s="19"/>
      <c r="G612" s="19"/>
      <c r="H612" s="19"/>
      <c r="I612" s="19"/>
      <c r="J612" s="19"/>
      <c r="K612" s="19"/>
      <c r="L612" s="19"/>
      <c r="M612" s="19"/>
      <c r="N612" s="19"/>
      <c r="O612" s="19"/>
      <c r="P612" s="19"/>
      <c r="Q612" s="96">
        <f t="shared" si="132"/>
        <v>0</v>
      </c>
      <c r="R612" s="26"/>
      <c r="S612" s="26"/>
      <c r="T612" s="26"/>
      <c r="U612" s="26"/>
      <c r="V612" s="26"/>
      <c r="W612" s="26"/>
      <c r="X612" s="26"/>
      <c r="Y612" s="26"/>
      <c r="Z612" s="26"/>
      <c r="AA612" s="26"/>
      <c r="AB612" s="26"/>
      <c r="AC612" s="26"/>
      <c r="AD612" s="26"/>
      <c r="AE612" s="26"/>
      <c r="AF612" s="26"/>
      <c r="AG612" s="26"/>
      <c r="AH612" s="26"/>
      <c r="AI612" s="26"/>
      <c r="AJ612" s="26"/>
      <c r="AK612" s="26"/>
      <c r="AL612" s="26"/>
      <c r="AM612" s="26"/>
      <c r="AN612" s="26"/>
      <c r="AO612" s="26"/>
      <c r="AP612" s="26"/>
      <c r="AQ612" s="26"/>
      <c r="AR612" s="26"/>
    </row>
    <row r="613" spans="1:66" s="30" customFormat="1" ht="13" hidden="1">
      <c r="A613" s="19"/>
      <c r="B613" s="19"/>
      <c r="C613" s="19"/>
      <c r="D613" s="60"/>
      <c r="E613" s="19"/>
      <c r="F613" s="19"/>
      <c r="G613" s="19"/>
      <c r="H613" s="19"/>
      <c r="I613" s="19"/>
      <c r="J613" s="19"/>
      <c r="K613" s="19"/>
      <c r="L613" s="19"/>
      <c r="M613" s="19"/>
      <c r="N613" s="19"/>
      <c r="O613" s="19"/>
      <c r="P613" s="19"/>
      <c r="Q613" s="96">
        <f t="shared" si="132"/>
        <v>0</v>
      </c>
      <c r="R613" s="26"/>
      <c r="S613" s="26"/>
      <c r="T613" s="26"/>
      <c r="U613" s="26"/>
      <c r="V613" s="26"/>
      <c r="W613" s="26"/>
      <c r="X613" s="26"/>
      <c r="Y613" s="26"/>
      <c r="Z613" s="26"/>
      <c r="AA613" s="26"/>
      <c r="AB613" s="26"/>
      <c r="AC613" s="26"/>
      <c r="AD613" s="26"/>
      <c r="AE613" s="26"/>
      <c r="AF613" s="26"/>
      <c r="AG613" s="26"/>
      <c r="AH613" s="26"/>
      <c r="AI613" s="26"/>
      <c r="AJ613" s="26"/>
      <c r="AK613" s="26"/>
      <c r="AL613" s="26"/>
      <c r="AM613" s="26"/>
      <c r="AN613" s="26"/>
      <c r="AO613" s="26"/>
      <c r="AP613" s="26"/>
      <c r="AQ613" s="26"/>
      <c r="AR613" s="26"/>
    </row>
    <row r="614" spans="1:66" s="26" customFormat="1" ht="13" hidden="1">
      <c r="A614" s="19"/>
      <c r="B614" s="19"/>
      <c r="C614" s="19"/>
      <c r="D614" s="60"/>
      <c r="E614" s="19"/>
      <c r="F614" s="19"/>
      <c r="G614" s="19"/>
      <c r="H614" s="19"/>
      <c r="I614" s="19"/>
      <c r="J614" s="19"/>
      <c r="K614" s="19"/>
      <c r="L614" s="19"/>
      <c r="M614" s="19"/>
      <c r="N614" s="19"/>
      <c r="O614" s="19"/>
      <c r="P614" s="19"/>
      <c r="Q614" s="96">
        <f t="shared" si="132"/>
        <v>0</v>
      </c>
    </row>
    <row r="615" spans="1:66" s="26" customFormat="1" ht="13" hidden="1">
      <c r="A615" s="19"/>
      <c r="B615" s="19"/>
      <c r="C615" s="19"/>
      <c r="D615" s="60"/>
      <c r="E615" s="19"/>
      <c r="F615" s="19"/>
      <c r="G615" s="19"/>
      <c r="H615" s="19"/>
      <c r="I615" s="19"/>
      <c r="J615" s="19"/>
      <c r="K615" s="19"/>
      <c r="L615" s="19"/>
      <c r="M615" s="19"/>
      <c r="N615" s="19"/>
      <c r="O615" s="19"/>
      <c r="P615" s="19"/>
      <c r="Q615" s="96">
        <f t="shared" si="132"/>
        <v>0</v>
      </c>
    </row>
    <row r="616" spans="1:66" s="26" customFormat="1" ht="13" hidden="1">
      <c r="A616" s="19"/>
      <c r="B616" s="19"/>
      <c r="C616" s="19"/>
      <c r="D616" s="60"/>
      <c r="E616" s="19"/>
      <c r="F616" s="19"/>
      <c r="G616" s="19"/>
      <c r="H616" s="19"/>
      <c r="I616" s="19"/>
      <c r="J616" s="19"/>
      <c r="K616" s="19"/>
      <c r="L616" s="19"/>
      <c r="M616" s="19"/>
      <c r="N616" s="19"/>
      <c r="O616" s="19"/>
      <c r="P616" s="19"/>
      <c r="Q616" s="96">
        <f t="shared" si="132"/>
        <v>0</v>
      </c>
    </row>
    <row r="617" spans="1:66" s="26" customFormat="1" ht="13" hidden="1">
      <c r="A617" s="19"/>
      <c r="B617" s="19"/>
      <c r="C617" s="19"/>
      <c r="D617" s="60"/>
      <c r="E617" s="19"/>
      <c r="F617" s="19"/>
      <c r="G617" s="19"/>
      <c r="H617" s="19"/>
      <c r="I617" s="19"/>
      <c r="J617" s="19"/>
      <c r="K617" s="19"/>
      <c r="L617" s="19"/>
      <c r="M617" s="19"/>
      <c r="N617" s="19"/>
      <c r="O617" s="19"/>
      <c r="P617" s="19"/>
      <c r="Q617" s="96">
        <f t="shared" si="132"/>
        <v>0</v>
      </c>
    </row>
    <row r="618" spans="1:66" s="26" customFormat="1" ht="13" hidden="1">
      <c r="A618" s="19"/>
      <c r="B618" s="19"/>
      <c r="C618" s="19"/>
      <c r="D618" s="60"/>
      <c r="E618" s="19"/>
      <c r="F618" s="19"/>
      <c r="G618" s="19"/>
      <c r="H618" s="19"/>
      <c r="I618" s="19"/>
      <c r="J618" s="19"/>
      <c r="K618" s="19"/>
      <c r="L618" s="19"/>
      <c r="M618" s="19"/>
      <c r="N618" s="19"/>
      <c r="O618" s="19"/>
      <c r="P618" s="19"/>
      <c r="Q618" s="96">
        <f t="shared" si="132"/>
        <v>0</v>
      </c>
    </row>
    <row r="619" spans="1:66" s="26" customFormat="1" ht="13" hidden="1">
      <c r="A619" s="19"/>
      <c r="B619" s="19"/>
      <c r="C619" s="19"/>
      <c r="D619" s="60"/>
      <c r="E619" s="19"/>
      <c r="F619" s="19"/>
      <c r="G619" s="19"/>
      <c r="H619" s="19"/>
      <c r="I619" s="19"/>
      <c r="J619" s="19"/>
      <c r="K619" s="19"/>
      <c r="L619" s="19"/>
      <c r="M619" s="19"/>
      <c r="N619" s="19"/>
      <c r="O619" s="19"/>
      <c r="P619" s="19"/>
      <c r="Q619" s="96">
        <f t="shared" si="132"/>
        <v>0</v>
      </c>
      <c r="X619" s="15"/>
      <c r="Y619" s="15"/>
      <c r="Z619" s="15"/>
      <c r="AA619" s="15"/>
      <c r="AB619" s="15"/>
      <c r="AC619" s="15"/>
      <c r="AD619" s="15"/>
      <c r="AE619" s="15"/>
      <c r="AF619" s="15"/>
      <c r="AG619" s="15"/>
      <c r="AH619" s="15"/>
      <c r="AI619" s="15"/>
      <c r="AJ619" s="15"/>
      <c r="AK619" s="15"/>
      <c r="AL619" s="15"/>
      <c r="AM619" s="15"/>
      <c r="AN619" s="15"/>
      <c r="AO619" s="15"/>
      <c r="AP619" s="15"/>
      <c r="AQ619" s="15"/>
      <c r="AR619" s="15"/>
      <c r="AS619" s="8"/>
      <c r="AT619" s="8"/>
      <c r="AU619" s="8"/>
      <c r="AV619" s="8"/>
      <c r="AW619" s="8"/>
      <c r="AX619" s="8"/>
      <c r="AY619" s="8"/>
      <c r="AZ619" s="8"/>
      <c r="BA619" s="8"/>
      <c r="BB619" s="8"/>
      <c r="BC619" s="8"/>
      <c r="BD619" s="8"/>
      <c r="BE619" s="8"/>
      <c r="BF619" s="8"/>
      <c r="BG619" s="8"/>
      <c r="BH619" s="8"/>
      <c r="BI619" s="8"/>
      <c r="BJ619" s="8"/>
      <c r="BK619" s="8"/>
      <c r="BL619" s="8"/>
      <c r="BM619" s="8"/>
      <c r="BN619" s="8"/>
    </row>
    <row r="620" spans="1:66" s="26" customFormat="1" ht="13" hidden="1">
      <c r="A620" s="19"/>
      <c r="B620" s="19"/>
      <c r="C620" s="19"/>
      <c r="D620" s="60"/>
      <c r="E620" s="19"/>
      <c r="F620" s="19"/>
      <c r="G620" s="19"/>
      <c r="H620" s="19"/>
      <c r="I620" s="19"/>
      <c r="J620" s="19"/>
      <c r="K620" s="19"/>
      <c r="L620" s="19"/>
      <c r="M620" s="19"/>
      <c r="N620" s="19"/>
      <c r="O620" s="19"/>
      <c r="P620" s="19"/>
      <c r="Q620" s="96">
        <f t="shared" si="132"/>
        <v>0</v>
      </c>
      <c r="X620" s="15"/>
      <c r="Y620" s="15"/>
      <c r="Z620" s="15"/>
      <c r="AA620" s="15"/>
      <c r="AB620" s="15"/>
      <c r="AC620" s="15"/>
      <c r="AD620" s="15"/>
      <c r="AE620" s="15"/>
      <c r="AF620" s="15"/>
      <c r="AG620" s="15"/>
      <c r="AH620" s="15"/>
      <c r="AI620" s="15"/>
      <c r="AJ620" s="15"/>
      <c r="AK620" s="15"/>
      <c r="AL620" s="15"/>
      <c r="AM620" s="15"/>
      <c r="AN620" s="15"/>
      <c r="AO620" s="15"/>
      <c r="AP620" s="15"/>
      <c r="AQ620" s="15"/>
      <c r="AR620" s="15"/>
      <c r="AS620" s="8"/>
      <c r="AT620" s="8"/>
      <c r="AU620" s="8"/>
      <c r="AV620" s="8"/>
      <c r="AW620" s="8"/>
      <c r="AX620" s="8"/>
      <c r="AY620" s="8"/>
      <c r="AZ620" s="8"/>
      <c r="BA620" s="8"/>
      <c r="BB620" s="8"/>
      <c r="BC620" s="8"/>
      <c r="BD620" s="8"/>
      <c r="BE620" s="8"/>
      <c r="BF620" s="8"/>
      <c r="BG620" s="8"/>
      <c r="BH620" s="8"/>
      <c r="BI620" s="8"/>
      <c r="BJ620" s="8"/>
      <c r="BK620" s="8"/>
      <c r="BL620" s="8"/>
      <c r="BM620" s="8"/>
      <c r="BN620" s="8"/>
    </row>
    <row r="621" spans="1:66" s="26" customFormat="1" ht="13" hidden="1">
      <c r="A621" s="19"/>
      <c r="B621" s="19"/>
      <c r="C621" s="19"/>
      <c r="D621" s="60"/>
      <c r="E621" s="19"/>
      <c r="F621" s="19"/>
      <c r="G621" s="19"/>
      <c r="H621" s="19"/>
      <c r="I621" s="19"/>
      <c r="J621" s="19"/>
      <c r="K621" s="19"/>
      <c r="L621" s="19"/>
      <c r="M621" s="19"/>
      <c r="N621" s="19"/>
      <c r="O621" s="19"/>
      <c r="P621" s="19"/>
      <c r="Q621" s="96">
        <f t="shared" si="132"/>
        <v>0</v>
      </c>
      <c r="X621" s="15"/>
      <c r="Y621" s="15"/>
      <c r="Z621" s="15"/>
      <c r="AA621" s="15"/>
      <c r="AB621" s="15"/>
      <c r="AC621" s="15"/>
      <c r="AD621" s="15"/>
      <c r="AE621" s="15"/>
      <c r="AF621" s="15"/>
      <c r="AG621" s="15"/>
      <c r="AH621" s="15"/>
      <c r="AI621" s="15"/>
      <c r="AJ621" s="15"/>
      <c r="AK621" s="15"/>
      <c r="AL621" s="15"/>
      <c r="AM621" s="15"/>
      <c r="AN621" s="15"/>
      <c r="AO621" s="15"/>
      <c r="AP621" s="15"/>
      <c r="AQ621" s="15"/>
      <c r="AR621" s="15"/>
      <c r="AS621" s="8"/>
      <c r="AT621" s="8"/>
      <c r="AU621" s="8"/>
      <c r="AV621" s="8"/>
      <c r="AW621" s="8"/>
      <c r="AX621" s="8"/>
      <c r="AY621" s="8"/>
      <c r="AZ621" s="8"/>
      <c r="BA621" s="8"/>
      <c r="BB621" s="8"/>
      <c r="BC621" s="8"/>
      <c r="BD621" s="8"/>
      <c r="BE621" s="8"/>
      <c r="BF621" s="8"/>
      <c r="BG621" s="8"/>
      <c r="BH621" s="8"/>
      <c r="BI621" s="8"/>
      <c r="BJ621" s="8"/>
      <c r="BK621" s="8"/>
      <c r="BL621" s="8"/>
      <c r="BM621" s="8"/>
      <c r="BN621" s="8"/>
    </row>
    <row r="622" spans="1:66" s="26" customFormat="1" ht="13" hidden="1">
      <c r="A622" s="19"/>
      <c r="B622" s="19"/>
      <c r="C622" s="19"/>
      <c r="D622" s="60"/>
      <c r="E622" s="19"/>
      <c r="F622" s="19"/>
      <c r="G622" s="19"/>
      <c r="H622" s="19"/>
      <c r="I622" s="19"/>
      <c r="J622" s="19"/>
      <c r="K622" s="19"/>
      <c r="L622" s="19"/>
      <c r="M622" s="19"/>
      <c r="N622" s="19"/>
      <c r="O622" s="19"/>
      <c r="P622" s="19"/>
      <c r="Q622" s="96">
        <f t="shared" si="132"/>
        <v>0</v>
      </c>
      <c r="X622" s="15"/>
      <c r="Y622" s="15"/>
      <c r="Z622" s="15"/>
      <c r="AA622" s="15"/>
      <c r="AB622" s="15"/>
      <c r="AC622" s="15"/>
      <c r="AD622" s="15"/>
      <c r="AE622" s="15"/>
      <c r="AF622" s="15"/>
      <c r="AG622" s="15"/>
      <c r="AH622" s="15"/>
      <c r="AI622" s="15"/>
      <c r="AJ622" s="15"/>
      <c r="AK622" s="15"/>
      <c r="AL622" s="15"/>
      <c r="AM622" s="15"/>
      <c r="AN622" s="15"/>
      <c r="AO622" s="15"/>
      <c r="AP622" s="15"/>
      <c r="AQ622" s="15"/>
      <c r="AR622" s="15"/>
      <c r="AS622" s="8"/>
      <c r="AT622" s="8"/>
      <c r="AU622" s="8"/>
      <c r="AV622" s="8"/>
      <c r="AW622" s="8"/>
      <c r="AX622" s="8"/>
      <c r="AY622" s="8"/>
      <c r="AZ622" s="8"/>
      <c r="BA622" s="8"/>
      <c r="BB622" s="8"/>
      <c r="BC622" s="8"/>
      <c r="BD622" s="8"/>
      <c r="BE622" s="8"/>
      <c r="BF622" s="8"/>
      <c r="BG622" s="8"/>
      <c r="BH622" s="8"/>
      <c r="BI622" s="8"/>
      <c r="BJ622" s="8"/>
      <c r="BK622" s="8"/>
      <c r="BL622" s="8"/>
      <c r="BM622" s="8"/>
      <c r="BN622" s="8"/>
    </row>
    <row r="623" spans="1:66" s="26" customFormat="1" ht="13" hidden="1">
      <c r="A623" s="19"/>
      <c r="B623" s="19"/>
      <c r="C623" s="19"/>
      <c r="D623" s="60"/>
      <c r="E623" s="19"/>
      <c r="F623" s="19"/>
      <c r="G623" s="19"/>
      <c r="H623" s="19"/>
      <c r="I623" s="19"/>
      <c r="J623" s="19"/>
      <c r="K623" s="19"/>
      <c r="L623" s="19"/>
      <c r="M623" s="19"/>
      <c r="N623" s="19"/>
      <c r="O623" s="19"/>
      <c r="P623" s="19"/>
      <c r="Q623" s="96">
        <f t="shared" si="132"/>
        <v>0</v>
      </c>
      <c r="X623" s="15"/>
      <c r="Y623" s="15"/>
      <c r="Z623" s="15"/>
      <c r="AA623" s="15"/>
      <c r="AB623" s="15"/>
      <c r="AC623" s="15"/>
      <c r="AD623" s="15"/>
      <c r="AE623" s="15"/>
      <c r="AF623" s="15"/>
      <c r="AG623" s="15"/>
      <c r="AH623" s="15"/>
      <c r="AI623" s="15"/>
      <c r="AJ623" s="15"/>
      <c r="AK623" s="15"/>
      <c r="AL623" s="15"/>
      <c r="AM623" s="15"/>
      <c r="AN623" s="15"/>
      <c r="AO623" s="15"/>
      <c r="AP623" s="15"/>
      <c r="AQ623" s="15"/>
      <c r="AR623" s="15"/>
      <c r="AS623" s="8"/>
      <c r="AT623" s="8"/>
      <c r="AU623" s="8"/>
      <c r="AV623" s="8"/>
      <c r="AW623" s="8"/>
      <c r="AX623" s="8"/>
      <c r="AY623" s="8"/>
      <c r="AZ623" s="8"/>
      <c r="BA623" s="8"/>
      <c r="BB623" s="8"/>
      <c r="BC623" s="8"/>
      <c r="BD623" s="8"/>
      <c r="BE623" s="8"/>
      <c r="BF623" s="8"/>
      <c r="BG623" s="8"/>
      <c r="BH623" s="8"/>
      <c r="BI623" s="8"/>
      <c r="BJ623" s="8"/>
      <c r="BK623" s="8"/>
      <c r="BL623" s="8"/>
      <c r="BM623" s="8"/>
      <c r="BN623" s="8"/>
    </row>
    <row r="624" spans="1:66" s="26" customFormat="1" ht="13" hidden="1">
      <c r="A624" s="19"/>
      <c r="B624" s="19"/>
      <c r="C624" s="19"/>
      <c r="D624" s="60"/>
      <c r="E624" s="19"/>
      <c r="F624" s="19"/>
      <c r="G624" s="19"/>
      <c r="H624" s="19"/>
      <c r="I624" s="19"/>
      <c r="J624" s="19"/>
      <c r="K624" s="19"/>
      <c r="L624" s="19"/>
      <c r="M624" s="19"/>
      <c r="N624" s="19"/>
      <c r="O624" s="19"/>
      <c r="P624" s="19"/>
      <c r="Q624" s="96">
        <f t="shared" si="132"/>
        <v>0</v>
      </c>
      <c r="X624" s="15"/>
      <c r="Y624" s="15"/>
      <c r="Z624" s="15"/>
      <c r="AA624" s="15"/>
      <c r="AB624" s="15"/>
      <c r="AC624" s="15"/>
      <c r="AD624" s="15"/>
      <c r="AE624" s="15"/>
      <c r="AF624" s="15"/>
      <c r="AG624" s="15"/>
      <c r="AH624" s="15"/>
      <c r="AI624" s="15"/>
      <c r="AJ624" s="15"/>
      <c r="AK624" s="15"/>
      <c r="AL624" s="15"/>
      <c r="AM624" s="15"/>
      <c r="AN624" s="15"/>
      <c r="AO624" s="15"/>
      <c r="AP624" s="15"/>
      <c r="AQ624" s="15"/>
      <c r="AR624" s="15"/>
      <c r="AS624" s="8"/>
      <c r="AT624" s="8"/>
      <c r="AU624" s="8"/>
      <c r="AV624" s="8"/>
      <c r="AW624" s="8"/>
      <c r="AX624" s="8"/>
      <c r="AY624" s="8"/>
      <c r="AZ624" s="8"/>
      <c r="BA624" s="8"/>
      <c r="BB624" s="8"/>
      <c r="BC624" s="8"/>
      <c r="BD624" s="8"/>
      <c r="BE624" s="8"/>
      <c r="BF624" s="8"/>
      <c r="BG624" s="8"/>
      <c r="BH624" s="8"/>
      <c r="BI624" s="8"/>
      <c r="BJ624" s="8"/>
      <c r="BK624" s="8"/>
      <c r="BL624" s="8"/>
      <c r="BM624" s="8"/>
      <c r="BN624" s="8"/>
    </row>
    <row r="625" spans="1:66" s="26" customFormat="1" ht="13" hidden="1">
      <c r="A625" s="19"/>
      <c r="B625" s="19"/>
      <c r="C625" s="19"/>
      <c r="D625" s="60"/>
      <c r="E625" s="19"/>
      <c r="F625" s="19"/>
      <c r="G625" s="19"/>
      <c r="H625" s="19"/>
      <c r="I625" s="19"/>
      <c r="J625" s="19"/>
      <c r="K625" s="19"/>
      <c r="L625" s="19"/>
      <c r="M625" s="19"/>
      <c r="N625" s="19"/>
      <c r="O625" s="19"/>
      <c r="P625" s="19"/>
      <c r="Q625" s="96">
        <f t="shared" si="132"/>
        <v>0</v>
      </c>
      <c r="X625" s="15"/>
      <c r="Y625" s="15"/>
      <c r="Z625" s="15"/>
      <c r="AA625" s="15"/>
      <c r="AB625" s="15"/>
      <c r="AC625" s="15"/>
      <c r="AD625" s="15"/>
      <c r="AE625" s="15"/>
      <c r="AF625" s="15"/>
      <c r="AG625" s="15"/>
      <c r="AH625" s="15"/>
      <c r="AI625" s="15"/>
      <c r="AJ625" s="15"/>
      <c r="AK625" s="15"/>
      <c r="AL625" s="15"/>
      <c r="AM625" s="15"/>
      <c r="AN625" s="15"/>
      <c r="AO625" s="15"/>
      <c r="AP625" s="15"/>
      <c r="AQ625" s="15"/>
      <c r="AR625" s="15"/>
      <c r="AS625" s="8"/>
      <c r="AT625" s="8"/>
      <c r="AU625" s="8"/>
      <c r="AV625" s="8"/>
      <c r="AW625" s="8"/>
      <c r="AX625" s="8"/>
      <c r="AY625" s="8"/>
      <c r="AZ625" s="8"/>
      <c r="BA625" s="8"/>
      <c r="BB625" s="8"/>
      <c r="BC625" s="8"/>
      <c r="BD625" s="8"/>
      <c r="BE625" s="8"/>
      <c r="BF625" s="8"/>
      <c r="BG625" s="8"/>
      <c r="BH625" s="8"/>
      <c r="BI625" s="8"/>
      <c r="BJ625" s="8"/>
      <c r="BK625" s="8"/>
      <c r="BL625" s="8"/>
      <c r="BM625" s="8"/>
      <c r="BN625" s="8"/>
    </row>
    <row r="626" spans="1:66" s="26" customFormat="1" ht="13" hidden="1">
      <c r="A626" s="19"/>
      <c r="B626" s="19"/>
      <c r="C626" s="19"/>
      <c r="D626" s="60"/>
      <c r="E626" s="19"/>
      <c r="F626" s="19"/>
      <c r="G626" s="19"/>
      <c r="H626" s="19"/>
      <c r="I626" s="19"/>
      <c r="J626" s="19"/>
      <c r="K626" s="19"/>
      <c r="L626" s="19"/>
      <c r="M626" s="19"/>
      <c r="N626" s="19"/>
      <c r="O626" s="19"/>
      <c r="P626" s="19"/>
      <c r="Q626" s="96">
        <f t="shared" si="132"/>
        <v>0</v>
      </c>
      <c r="X626" s="15"/>
      <c r="Y626" s="15"/>
      <c r="Z626" s="15"/>
      <c r="AA626" s="15"/>
      <c r="AB626" s="15"/>
      <c r="AC626" s="15"/>
      <c r="AD626" s="15"/>
      <c r="AE626" s="15"/>
      <c r="AF626" s="15"/>
      <c r="AG626" s="15"/>
      <c r="AH626" s="15"/>
      <c r="AI626" s="15"/>
      <c r="AJ626" s="15"/>
      <c r="AK626" s="15"/>
      <c r="AL626" s="15"/>
      <c r="AM626" s="15"/>
      <c r="AN626" s="15"/>
      <c r="AO626" s="15"/>
      <c r="AP626" s="15"/>
      <c r="AQ626" s="15"/>
      <c r="AR626" s="15"/>
      <c r="AS626" s="8"/>
      <c r="AT626" s="8"/>
      <c r="AU626" s="8"/>
      <c r="AV626" s="8"/>
      <c r="AW626" s="8"/>
      <c r="AX626" s="8"/>
      <c r="AY626" s="8"/>
      <c r="AZ626" s="8"/>
      <c r="BA626" s="8"/>
      <c r="BB626" s="8"/>
      <c r="BC626" s="8"/>
      <c r="BD626" s="8"/>
      <c r="BE626" s="8"/>
      <c r="BF626" s="8"/>
      <c r="BG626" s="8"/>
      <c r="BH626" s="8"/>
      <c r="BI626" s="8"/>
      <c r="BJ626" s="8"/>
      <c r="BK626" s="8"/>
      <c r="BL626" s="8"/>
      <c r="BM626" s="8"/>
      <c r="BN626" s="8"/>
    </row>
    <row r="627" spans="1:66" s="26" customFormat="1" ht="13" hidden="1">
      <c r="A627" s="19"/>
      <c r="B627" s="19"/>
      <c r="C627" s="19"/>
      <c r="D627" s="60"/>
      <c r="E627" s="19"/>
      <c r="F627" s="19"/>
      <c r="G627" s="19"/>
      <c r="H627" s="19"/>
      <c r="I627" s="19"/>
      <c r="J627" s="19"/>
      <c r="K627" s="19"/>
      <c r="L627" s="19"/>
      <c r="M627" s="19"/>
      <c r="N627" s="19"/>
      <c r="O627" s="19"/>
      <c r="P627" s="19"/>
      <c r="Q627" s="96">
        <f t="shared" si="132"/>
        <v>0</v>
      </c>
      <c r="X627" s="15"/>
      <c r="Y627" s="15"/>
      <c r="Z627" s="15"/>
      <c r="AA627" s="15"/>
      <c r="AB627" s="15"/>
      <c r="AC627" s="15"/>
      <c r="AD627" s="15"/>
      <c r="AE627" s="15"/>
      <c r="AF627" s="15"/>
      <c r="AG627" s="15"/>
      <c r="AH627" s="15"/>
      <c r="AI627" s="15"/>
      <c r="AJ627" s="15"/>
      <c r="AK627" s="15"/>
      <c r="AL627" s="15"/>
      <c r="AM627" s="15"/>
      <c r="AN627" s="15"/>
      <c r="AO627" s="15"/>
      <c r="AP627" s="15"/>
      <c r="AQ627" s="15"/>
      <c r="AR627" s="15"/>
      <c r="AS627" s="8"/>
      <c r="AT627" s="8"/>
      <c r="AU627" s="8"/>
      <c r="AV627" s="8"/>
      <c r="AW627" s="8"/>
      <c r="AX627" s="8"/>
      <c r="AY627" s="8"/>
      <c r="AZ627" s="8"/>
      <c r="BA627" s="8"/>
      <c r="BB627" s="8"/>
      <c r="BC627" s="8"/>
      <c r="BD627" s="8"/>
      <c r="BE627" s="8"/>
      <c r="BF627" s="8"/>
      <c r="BG627" s="8"/>
      <c r="BH627" s="8"/>
      <c r="BI627" s="8"/>
      <c r="BJ627" s="8"/>
      <c r="BK627" s="8"/>
      <c r="BL627" s="8"/>
      <c r="BM627" s="8"/>
      <c r="BN627" s="8"/>
    </row>
    <row r="628" spans="1:66" s="26" customFormat="1" ht="13" hidden="1">
      <c r="A628" s="19"/>
      <c r="B628" s="19"/>
      <c r="C628" s="19"/>
      <c r="D628" s="60"/>
      <c r="E628" s="19"/>
      <c r="F628" s="19"/>
      <c r="G628" s="19"/>
      <c r="H628" s="19"/>
      <c r="I628" s="19"/>
      <c r="J628" s="19"/>
      <c r="K628" s="19"/>
      <c r="L628" s="19"/>
      <c r="M628" s="19"/>
      <c r="N628" s="19"/>
      <c r="O628" s="19"/>
      <c r="P628" s="19"/>
      <c r="Q628" s="96">
        <f t="shared" si="132"/>
        <v>0</v>
      </c>
      <c r="X628" s="15"/>
      <c r="Y628" s="15"/>
      <c r="Z628" s="15"/>
      <c r="AA628" s="15"/>
      <c r="AB628" s="15"/>
      <c r="AC628" s="15"/>
      <c r="AD628" s="15"/>
      <c r="AE628" s="15"/>
      <c r="AF628" s="15"/>
      <c r="AG628" s="15"/>
      <c r="AH628" s="15"/>
      <c r="AI628" s="15"/>
      <c r="AJ628" s="15"/>
      <c r="AK628" s="15"/>
      <c r="AL628" s="15"/>
      <c r="AM628" s="15"/>
      <c r="AN628" s="15"/>
      <c r="AO628" s="15"/>
      <c r="AP628" s="15"/>
      <c r="AQ628" s="15"/>
      <c r="AR628" s="15"/>
      <c r="AS628" s="8"/>
      <c r="AT628" s="8"/>
      <c r="AU628" s="8"/>
      <c r="AV628" s="8"/>
      <c r="AW628" s="8"/>
      <c r="AX628" s="8"/>
      <c r="AY628" s="8"/>
      <c r="AZ628" s="8"/>
      <c r="BA628" s="8"/>
      <c r="BB628" s="8"/>
      <c r="BC628" s="8"/>
      <c r="BD628" s="8"/>
      <c r="BE628" s="8"/>
      <c r="BF628" s="8"/>
      <c r="BG628" s="8"/>
      <c r="BH628" s="8"/>
      <c r="BI628" s="8"/>
      <c r="BJ628" s="8"/>
      <c r="BK628" s="8"/>
      <c r="BL628" s="8"/>
      <c r="BM628" s="8"/>
      <c r="BN628" s="8"/>
    </row>
    <row r="629" spans="1:66" s="26" customFormat="1" ht="13" hidden="1">
      <c r="A629" s="19"/>
      <c r="B629" s="19"/>
      <c r="C629" s="19"/>
      <c r="D629" s="60"/>
      <c r="E629" s="19"/>
      <c r="F629" s="19"/>
      <c r="G629" s="19"/>
      <c r="H629" s="19"/>
      <c r="I629" s="19"/>
      <c r="J629" s="19"/>
      <c r="K629" s="19"/>
      <c r="L629" s="19"/>
      <c r="M629" s="19"/>
      <c r="N629" s="19"/>
      <c r="O629" s="19"/>
      <c r="P629" s="19"/>
      <c r="Q629" s="96">
        <f t="shared" si="132"/>
        <v>0</v>
      </c>
      <c r="X629" s="15"/>
      <c r="Y629" s="15"/>
      <c r="Z629" s="15"/>
      <c r="AA629" s="15"/>
      <c r="AB629" s="15"/>
      <c r="AC629" s="15"/>
      <c r="AD629" s="15"/>
      <c r="AE629" s="15"/>
      <c r="AF629" s="15"/>
      <c r="AG629" s="15"/>
      <c r="AH629" s="15"/>
      <c r="AI629" s="15"/>
      <c r="AJ629" s="15"/>
      <c r="AK629" s="15"/>
      <c r="AL629" s="15"/>
      <c r="AM629" s="15"/>
      <c r="AN629" s="15"/>
      <c r="AO629" s="15"/>
      <c r="AP629" s="15"/>
      <c r="AQ629" s="15"/>
      <c r="AR629" s="15"/>
      <c r="AS629" s="8"/>
      <c r="AT629" s="8"/>
      <c r="AU629" s="8"/>
      <c r="AV629" s="8"/>
      <c r="AW629" s="8"/>
      <c r="AX629" s="8"/>
      <c r="AY629" s="8"/>
      <c r="AZ629" s="8"/>
      <c r="BA629" s="8"/>
      <c r="BB629" s="8"/>
      <c r="BC629" s="8"/>
      <c r="BD629" s="8"/>
      <c r="BE629" s="8"/>
      <c r="BF629" s="8"/>
      <c r="BG629" s="8"/>
      <c r="BH629" s="8"/>
      <c r="BI629" s="8"/>
      <c r="BJ629" s="8"/>
      <c r="BK629" s="8"/>
      <c r="BL629" s="8"/>
      <c r="BM629" s="8"/>
      <c r="BN629" s="8"/>
    </row>
    <row r="630" spans="1:66" s="26" customFormat="1" ht="13" hidden="1">
      <c r="A630" s="19"/>
      <c r="B630" s="19"/>
      <c r="C630" s="19"/>
      <c r="D630" s="60"/>
      <c r="E630" s="19"/>
      <c r="F630" s="19"/>
      <c r="G630" s="19"/>
      <c r="H630" s="19"/>
      <c r="I630" s="19"/>
      <c r="J630" s="19"/>
      <c r="K630" s="19"/>
      <c r="L630" s="19"/>
      <c r="M630" s="19"/>
      <c r="N630" s="19"/>
      <c r="O630" s="19"/>
      <c r="P630" s="19"/>
      <c r="Q630" s="96">
        <f t="shared" si="132"/>
        <v>0</v>
      </c>
      <c r="X630" s="15"/>
      <c r="Y630" s="15"/>
      <c r="Z630" s="15"/>
      <c r="AA630" s="15"/>
      <c r="AB630" s="15"/>
      <c r="AC630" s="15"/>
      <c r="AD630" s="15"/>
      <c r="AE630" s="15"/>
      <c r="AF630" s="15"/>
      <c r="AG630" s="15"/>
      <c r="AH630" s="15"/>
      <c r="AI630" s="15"/>
      <c r="AJ630" s="15"/>
      <c r="AK630" s="15"/>
      <c r="AL630" s="15"/>
      <c r="AM630" s="15"/>
      <c r="AN630" s="15"/>
      <c r="AO630" s="15"/>
      <c r="AP630" s="15"/>
      <c r="AQ630" s="15"/>
      <c r="AR630" s="15"/>
      <c r="AS630" s="8"/>
      <c r="AT630" s="8"/>
      <c r="AU630" s="8"/>
      <c r="AV630" s="8"/>
      <c r="AW630" s="8"/>
      <c r="AX630" s="8"/>
      <c r="AY630" s="8"/>
      <c r="AZ630" s="8"/>
      <c r="BA630" s="8"/>
      <c r="BB630" s="8"/>
      <c r="BC630" s="8"/>
      <c r="BD630" s="8"/>
      <c r="BE630" s="8"/>
      <c r="BF630" s="8"/>
      <c r="BG630" s="8"/>
      <c r="BH630" s="8"/>
      <c r="BI630" s="8"/>
      <c r="BJ630" s="8"/>
      <c r="BK630" s="8"/>
      <c r="BL630" s="8"/>
      <c r="BM630" s="8"/>
      <c r="BN630" s="8"/>
    </row>
    <row r="631" spans="1:66" s="26" customFormat="1" ht="13" hidden="1">
      <c r="A631" s="19"/>
      <c r="B631" s="19"/>
      <c r="C631" s="19"/>
      <c r="D631" s="60"/>
      <c r="E631" s="19"/>
      <c r="F631" s="19"/>
      <c r="G631" s="19"/>
      <c r="H631" s="19"/>
      <c r="I631" s="19"/>
      <c r="J631" s="19"/>
      <c r="K631" s="19"/>
      <c r="L631" s="19"/>
      <c r="M631" s="19"/>
      <c r="N631" s="19"/>
      <c r="O631" s="19"/>
      <c r="P631" s="19"/>
      <c r="Q631" s="96">
        <f t="shared" si="132"/>
        <v>0</v>
      </c>
      <c r="X631" s="15"/>
      <c r="Y631" s="15"/>
      <c r="Z631" s="15"/>
      <c r="AA631" s="15"/>
      <c r="AB631" s="15"/>
      <c r="AC631" s="15"/>
      <c r="AD631" s="15"/>
      <c r="AE631" s="15"/>
      <c r="AF631" s="15"/>
      <c r="AG631" s="15"/>
      <c r="AH631" s="15"/>
      <c r="AI631" s="15"/>
      <c r="AJ631" s="15"/>
      <c r="AK631" s="15"/>
      <c r="AL631" s="15"/>
      <c r="AM631" s="15"/>
      <c r="AN631" s="15"/>
      <c r="AO631" s="15"/>
      <c r="AP631" s="15"/>
      <c r="AQ631" s="15"/>
      <c r="AR631" s="15"/>
      <c r="AS631" s="8"/>
      <c r="AT631" s="8"/>
      <c r="AU631" s="8"/>
      <c r="AV631" s="8"/>
      <c r="AW631" s="8"/>
      <c r="AX631" s="8"/>
      <c r="AY631" s="8"/>
      <c r="AZ631" s="8"/>
      <c r="BA631" s="8"/>
      <c r="BB631" s="8"/>
      <c r="BC631" s="8"/>
      <c r="BD631" s="8"/>
      <c r="BE631" s="8"/>
      <c r="BF631" s="8"/>
      <c r="BG631" s="8"/>
      <c r="BH631" s="8"/>
      <c r="BI631" s="8"/>
      <c r="BJ631" s="8"/>
      <c r="BK631" s="8"/>
      <c r="BL631" s="8"/>
      <c r="BM631" s="8"/>
      <c r="BN631" s="8"/>
    </row>
    <row r="632" spans="1:66" s="26" customFormat="1" ht="13" hidden="1">
      <c r="A632" s="19"/>
      <c r="B632" s="19"/>
      <c r="C632" s="19"/>
      <c r="D632" s="60"/>
      <c r="E632" s="19"/>
      <c r="F632" s="19"/>
      <c r="G632" s="19"/>
      <c r="H632" s="19"/>
      <c r="I632" s="19"/>
      <c r="J632" s="19"/>
      <c r="K632" s="19"/>
      <c r="L632" s="19"/>
      <c r="M632" s="19"/>
      <c r="N632" s="19"/>
      <c r="O632" s="19"/>
      <c r="P632" s="19"/>
      <c r="Q632" s="96">
        <f t="shared" si="132"/>
        <v>0</v>
      </c>
      <c r="X632" s="15"/>
      <c r="Y632" s="15"/>
      <c r="Z632" s="15"/>
      <c r="AA632" s="15"/>
      <c r="AB632" s="15"/>
      <c r="AC632" s="15"/>
      <c r="AD632" s="15"/>
      <c r="AE632" s="15"/>
      <c r="AF632" s="15"/>
      <c r="AG632" s="15"/>
      <c r="AH632" s="15"/>
      <c r="AI632" s="15"/>
      <c r="AJ632" s="15"/>
      <c r="AK632" s="15"/>
      <c r="AL632" s="15"/>
      <c r="AM632" s="15"/>
      <c r="AN632" s="15"/>
      <c r="AO632" s="15"/>
      <c r="AP632" s="15"/>
      <c r="AQ632" s="15"/>
      <c r="AR632" s="15"/>
      <c r="AS632" s="8"/>
      <c r="AT632" s="8"/>
      <c r="AU632" s="8"/>
      <c r="AV632" s="8"/>
      <c r="AW632" s="8"/>
      <c r="AX632" s="8"/>
      <c r="AY632" s="8"/>
      <c r="AZ632" s="8"/>
      <c r="BA632" s="8"/>
      <c r="BB632" s="8"/>
      <c r="BC632" s="8"/>
      <c r="BD632" s="8"/>
      <c r="BE632" s="8"/>
      <c r="BF632" s="8"/>
      <c r="BG632" s="8"/>
      <c r="BH632" s="8"/>
      <c r="BI632" s="8"/>
      <c r="BJ632" s="8"/>
      <c r="BK632" s="8"/>
      <c r="BL632" s="8"/>
      <c r="BM632" s="8"/>
      <c r="BN632" s="8"/>
    </row>
    <row r="633" spans="1:66" s="26" customFormat="1" ht="13" hidden="1">
      <c r="A633" s="19"/>
      <c r="B633" s="19"/>
      <c r="C633" s="19"/>
      <c r="D633" s="60"/>
      <c r="E633" s="19"/>
      <c r="F633" s="19"/>
      <c r="G633" s="19"/>
      <c r="H633" s="19"/>
      <c r="I633" s="19"/>
      <c r="J633" s="19"/>
      <c r="K633" s="19"/>
      <c r="L633" s="19"/>
      <c r="M633" s="19"/>
      <c r="N633" s="19"/>
      <c r="O633" s="19"/>
      <c r="P633" s="19"/>
      <c r="Q633" s="96">
        <f t="shared" si="132"/>
        <v>0</v>
      </c>
      <c r="X633" s="15"/>
      <c r="Y633" s="15"/>
      <c r="Z633" s="15"/>
      <c r="AA633" s="15"/>
      <c r="AB633" s="15"/>
      <c r="AC633" s="15"/>
      <c r="AD633" s="15"/>
      <c r="AE633" s="15"/>
      <c r="AF633" s="15"/>
      <c r="AG633" s="15"/>
      <c r="AH633" s="15"/>
      <c r="AI633" s="15"/>
      <c r="AJ633" s="15"/>
      <c r="AK633" s="15"/>
      <c r="AL633" s="15"/>
      <c r="AM633" s="15"/>
      <c r="AN633" s="15"/>
      <c r="AO633" s="15"/>
      <c r="AP633" s="15"/>
      <c r="AQ633" s="15"/>
      <c r="AR633" s="15"/>
      <c r="AS633" s="8"/>
      <c r="AT633" s="8"/>
      <c r="AU633" s="8"/>
      <c r="AV633" s="8"/>
      <c r="AW633" s="8"/>
      <c r="AX633" s="8"/>
      <c r="AY633" s="8"/>
      <c r="AZ633" s="8"/>
      <c r="BA633" s="8"/>
      <c r="BB633" s="8"/>
      <c r="BC633" s="8"/>
      <c r="BD633" s="8"/>
      <c r="BE633" s="8"/>
      <c r="BF633" s="8"/>
      <c r="BG633" s="8"/>
      <c r="BH633" s="8"/>
      <c r="BI633" s="8"/>
      <c r="BJ633" s="8"/>
      <c r="BK633" s="8"/>
      <c r="BL633" s="8"/>
      <c r="BM633" s="8"/>
      <c r="BN633" s="8"/>
    </row>
    <row r="634" spans="1:66" s="26" customFormat="1" ht="13" hidden="1">
      <c r="A634" s="19"/>
      <c r="B634" s="19"/>
      <c r="C634" s="19"/>
      <c r="D634" s="60"/>
      <c r="E634" s="19"/>
      <c r="F634" s="19"/>
      <c r="G634" s="19"/>
      <c r="H634" s="19"/>
      <c r="I634" s="19"/>
      <c r="J634" s="19"/>
      <c r="K634" s="19"/>
      <c r="L634" s="19"/>
      <c r="M634" s="19"/>
      <c r="N634" s="19"/>
      <c r="O634" s="19"/>
      <c r="P634" s="19"/>
      <c r="Q634" s="96">
        <f t="shared" si="132"/>
        <v>0</v>
      </c>
      <c r="X634" s="15"/>
      <c r="Y634" s="15"/>
      <c r="Z634" s="15"/>
      <c r="AA634" s="15"/>
      <c r="AB634" s="15"/>
      <c r="AC634" s="15"/>
      <c r="AD634" s="15"/>
      <c r="AE634" s="15"/>
      <c r="AF634" s="15"/>
      <c r="AG634" s="15"/>
      <c r="AH634" s="15"/>
      <c r="AI634" s="15"/>
      <c r="AJ634" s="15"/>
      <c r="AK634" s="15"/>
      <c r="AL634" s="15"/>
      <c r="AM634" s="15"/>
      <c r="AN634" s="15"/>
      <c r="AO634" s="15"/>
      <c r="AP634" s="15"/>
      <c r="AQ634" s="15"/>
      <c r="AR634" s="15"/>
      <c r="AS634" s="8"/>
      <c r="AT634" s="8"/>
      <c r="AU634" s="8"/>
      <c r="AV634" s="8"/>
      <c r="AW634" s="8"/>
      <c r="AX634" s="8"/>
      <c r="AY634" s="8"/>
      <c r="AZ634" s="8"/>
      <c r="BA634" s="8"/>
      <c r="BB634" s="8"/>
      <c r="BC634" s="8"/>
      <c r="BD634" s="8"/>
      <c r="BE634" s="8"/>
      <c r="BF634" s="8"/>
      <c r="BG634" s="8"/>
      <c r="BH634" s="8"/>
      <c r="BI634" s="8"/>
      <c r="BJ634" s="8"/>
      <c r="BK634" s="8"/>
      <c r="BL634" s="8"/>
      <c r="BM634" s="8"/>
      <c r="BN634" s="8"/>
    </row>
    <row r="635" spans="1:66" s="26" customFormat="1" ht="13" hidden="1">
      <c r="A635" s="19"/>
      <c r="B635" s="19"/>
      <c r="C635" s="19"/>
      <c r="D635" s="60"/>
      <c r="E635" s="19"/>
      <c r="F635" s="19"/>
      <c r="G635" s="19"/>
      <c r="H635" s="19"/>
      <c r="I635" s="19"/>
      <c r="J635" s="19"/>
      <c r="K635" s="19"/>
      <c r="L635" s="19"/>
      <c r="M635" s="19"/>
      <c r="N635" s="19"/>
      <c r="O635" s="19"/>
      <c r="P635" s="19"/>
      <c r="Q635" s="96">
        <f t="shared" si="132"/>
        <v>0</v>
      </c>
    </row>
    <row r="636" spans="1:66" s="26" customFormat="1" ht="13" hidden="1">
      <c r="A636" s="19"/>
      <c r="B636" s="19"/>
      <c r="C636" s="19"/>
      <c r="D636" s="60"/>
      <c r="E636" s="19"/>
      <c r="F636" s="19"/>
      <c r="G636" s="19"/>
      <c r="H636" s="19"/>
      <c r="I636" s="19"/>
      <c r="J636" s="19"/>
      <c r="K636" s="19"/>
      <c r="L636" s="19"/>
      <c r="M636" s="19"/>
      <c r="N636" s="19"/>
      <c r="O636" s="19"/>
      <c r="P636" s="19"/>
      <c r="Q636" s="96">
        <f t="shared" si="132"/>
        <v>0</v>
      </c>
    </row>
    <row r="637" spans="1:66" s="26" customFormat="1" ht="13" hidden="1">
      <c r="A637" s="19"/>
      <c r="B637" s="19"/>
      <c r="C637" s="19"/>
      <c r="D637" s="60"/>
      <c r="E637" s="19"/>
      <c r="F637" s="19"/>
      <c r="G637" s="19"/>
      <c r="H637" s="19"/>
      <c r="I637" s="19"/>
      <c r="J637" s="19"/>
      <c r="K637" s="19"/>
      <c r="L637" s="19"/>
      <c r="M637" s="19"/>
      <c r="N637" s="19"/>
      <c r="O637" s="19"/>
      <c r="P637" s="19"/>
      <c r="Q637" s="96">
        <f t="shared" si="132"/>
        <v>0</v>
      </c>
    </row>
    <row r="638" spans="1:66" s="26" customFormat="1" ht="13" hidden="1">
      <c r="A638" s="19"/>
      <c r="B638" s="19"/>
      <c r="C638" s="19"/>
      <c r="D638" s="60"/>
      <c r="E638" s="19"/>
      <c r="F638" s="19"/>
      <c r="G638" s="19"/>
      <c r="H638" s="19"/>
      <c r="I638" s="19"/>
      <c r="J638" s="19"/>
      <c r="K638" s="19"/>
      <c r="L638" s="19"/>
      <c r="M638" s="19"/>
      <c r="N638" s="19"/>
      <c r="O638" s="19"/>
      <c r="P638" s="19"/>
      <c r="Q638" s="96">
        <f t="shared" si="132"/>
        <v>0</v>
      </c>
    </row>
    <row r="639" spans="1:66" s="26" customFormat="1" ht="13" hidden="1">
      <c r="A639" s="19"/>
      <c r="B639" s="19"/>
      <c r="C639" s="19"/>
      <c r="D639" s="60"/>
      <c r="E639" s="19"/>
      <c r="F639" s="19"/>
      <c r="G639" s="19"/>
      <c r="H639" s="19"/>
      <c r="I639" s="19"/>
      <c r="J639" s="19"/>
      <c r="K639" s="19"/>
      <c r="L639" s="19"/>
      <c r="M639" s="19"/>
      <c r="N639" s="19"/>
      <c r="O639" s="19"/>
      <c r="P639" s="19"/>
      <c r="Q639" s="96">
        <f t="shared" si="132"/>
        <v>0</v>
      </c>
    </row>
    <row r="640" spans="1:66" s="26" customFormat="1" ht="13" hidden="1">
      <c r="A640" s="19"/>
      <c r="B640" s="19"/>
      <c r="C640" s="19"/>
      <c r="D640" s="60"/>
      <c r="E640" s="19"/>
      <c r="F640" s="19"/>
      <c r="G640" s="19"/>
      <c r="H640" s="19"/>
      <c r="I640" s="19"/>
      <c r="J640" s="19"/>
      <c r="K640" s="19"/>
      <c r="L640" s="19"/>
      <c r="M640" s="19"/>
      <c r="N640" s="19"/>
      <c r="O640" s="19"/>
      <c r="P640" s="19"/>
      <c r="Q640" s="96">
        <f t="shared" si="132"/>
        <v>0</v>
      </c>
    </row>
    <row r="641" spans="1:44" s="30" customFormat="1" ht="13" hidden="1">
      <c r="A641" s="4"/>
      <c r="B641" s="4"/>
      <c r="C641" s="4"/>
      <c r="D641" s="59"/>
      <c r="E641" s="4"/>
      <c r="F641" s="4"/>
      <c r="G641" s="4"/>
      <c r="H641" s="4"/>
      <c r="I641" s="4"/>
      <c r="J641" s="4"/>
      <c r="K641" s="4"/>
      <c r="L641" s="4"/>
      <c r="M641" s="4"/>
      <c r="N641" s="4"/>
      <c r="O641" s="4"/>
      <c r="P641" s="4"/>
      <c r="Q641" s="96">
        <f t="shared" si="132"/>
        <v>0</v>
      </c>
      <c r="R641" s="26"/>
      <c r="S641" s="26"/>
      <c r="T641" s="26"/>
      <c r="U641" s="26"/>
      <c r="V641" s="26"/>
      <c r="W641" s="26"/>
      <c r="X641" s="26"/>
      <c r="Y641" s="26"/>
      <c r="Z641" s="26"/>
      <c r="AA641" s="26"/>
      <c r="AB641" s="26"/>
      <c r="AC641" s="26"/>
      <c r="AD641" s="26"/>
      <c r="AE641" s="26"/>
      <c r="AF641" s="26"/>
      <c r="AG641" s="26"/>
      <c r="AH641" s="26"/>
      <c r="AI641" s="26"/>
      <c r="AJ641" s="26"/>
      <c r="AK641" s="26"/>
      <c r="AL641" s="26"/>
      <c r="AM641" s="26"/>
      <c r="AN641" s="26"/>
      <c r="AO641" s="26"/>
      <c r="AP641" s="26"/>
      <c r="AQ641" s="26"/>
      <c r="AR641" s="26"/>
    </row>
    <row r="642" spans="1:44" s="30" customFormat="1" ht="13" hidden="1">
      <c r="A642" s="4"/>
      <c r="B642" s="4"/>
      <c r="C642" s="4"/>
      <c r="D642" s="59"/>
      <c r="E642" s="4"/>
      <c r="F642" s="4"/>
      <c r="G642" s="4"/>
      <c r="H642" s="4"/>
      <c r="I642" s="4"/>
      <c r="J642" s="4"/>
      <c r="K642" s="4"/>
      <c r="L642" s="4"/>
      <c r="M642" s="4"/>
      <c r="N642" s="4"/>
      <c r="O642" s="4"/>
      <c r="P642" s="4"/>
      <c r="Q642" s="96">
        <f t="shared" si="132"/>
        <v>0</v>
      </c>
      <c r="R642" s="26"/>
      <c r="S642" s="26"/>
      <c r="T642" s="26"/>
      <c r="U642" s="26"/>
      <c r="V642" s="26"/>
      <c r="W642" s="26"/>
      <c r="X642" s="26"/>
      <c r="Y642" s="26"/>
      <c r="Z642" s="26"/>
      <c r="AA642" s="26"/>
      <c r="AB642" s="26"/>
      <c r="AC642" s="26"/>
      <c r="AD642" s="26"/>
      <c r="AE642" s="26"/>
      <c r="AF642" s="26"/>
      <c r="AG642" s="26"/>
      <c r="AH642" s="26"/>
      <c r="AI642" s="26"/>
      <c r="AJ642" s="26"/>
      <c r="AK642" s="26"/>
      <c r="AL642" s="26"/>
      <c r="AM642" s="26"/>
      <c r="AN642" s="26"/>
      <c r="AO642" s="26"/>
      <c r="AP642" s="26"/>
      <c r="AQ642" s="26"/>
      <c r="AR642" s="26"/>
    </row>
    <row r="643" spans="1:44" s="30" customFormat="1" ht="13" hidden="1">
      <c r="A643" s="4"/>
      <c r="B643" s="4"/>
      <c r="C643" s="4"/>
      <c r="D643" s="59"/>
      <c r="E643" s="4"/>
      <c r="F643" s="4"/>
      <c r="G643" s="4"/>
      <c r="H643" s="4"/>
      <c r="I643" s="4"/>
      <c r="J643" s="4"/>
      <c r="K643" s="4"/>
      <c r="L643" s="4"/>
      <c r="M643" s="4"/>
      <c r="N643" s="4"/>
      <c r="O643" s="4"/>
      <c r="P643" s="4"/>
      <c r="Q643" s="96">
        <f t="shared" si="132"/>
        <v>0</v>
      </c>
      <c r="R643" s="26"/>
      <c r="S643" s="26"/>
      <c r="T643" s="26"/>
      <c r="U643" s="26"/>
      <c r="V643" s="26"/>
      <c r="W643" s="26"/>
      <c r="X643" s="26"/>
      <c r="Y643" s="26"/>
      <c r="Z643" s="26"/>
      <c r="AA643" s="26"/>
      <c r="AB643" s="26"/>
      <c r="AC643" s="26"/>
      <c r="AD643" s="26"/>
      <c r="AE643" s="26"/>
      <c r="AF643" s="26"/>
      <c r="AG643" s="26"/>
      <c r="AH643" s="26"/>
      <c r="AI643" s="26"/>
      <c r="AJ643" s="26"/>
      <c r="AK643" s="26"/>
      <c r="AL643" s="26"/>
      <c r="AM643" s="26"/>
      <c r="AN643" s="26"/>
      <c r="AO643" s="26"/>
      <c r="AP643" s="26"/>
      <c r="AQ643" s="26"/>
      <c r="AR643" s="26"/>
    </row>
    <row r="644" spans="1:44" s="30" customFormat="1" ht="13" hidden="1">
      <c r="A644" s="4"/>
      <c r="B644" s="4"/>
      <c r="C644" s="4"/>
      <c r="D644" s="59"/>
      <c r="E644" s="4"/>
      <c r="F644" s="4"/>
      <c r="G644" s="4"/>
      <c r="H644" s="4"/>
      <c r="I644" s="4"/>
      <c r="J644" s="4"/>
      <c r="K644" s="4"/>
      <c r="L644" s="4"/>
      <c r="M644" s="4"/>
      <c r="N644" s="4"/>
      <c r="O644" s="4"/>
      <c r="P644" s="4"/>
      <c r="Q644" s="96">
        <f t="shared" si="132"/>
        <v>0</v>
      </c>
      <c r="R644" s="26"/>
      <c r="S644" s="26"/>
      <c r="T644" s="26"/>
      <c r="U644" s="26"/>
      <c r="V644" s="26"/>
      <c r="W644" s="26"/>
      <c r="X644" s="26"/>
      <c r="Y644" s="26"/>
      <c r="Z644" s="26"/>
      <c r="AA644" s="26"/>
      <c r="AB644" s="26"/>
      <c r="AC644" s="26"/>
      <c r="AD644" s="26"/>
      <c r="AE644" s="26"/>
      <c r="AF644" s="26"/>
      <c r="AG644" s="26"/>
      <c r="AH644" s="26"/>
      <c r="AI644" s="26"/>
      <c r="AJ644" s="26"/>
      <c r="AK644" s="26"/>
      <c r="AL644" s="26"/>
      <c r="AM644" s="26"/>
      <c r="AN644" s="26"/>
      <c r="AO644" s="26"/>
      <c r="AP644" s="26"/>
      <c r="AQ644" s="26"/>
      <c r="AR644" s="26"/>
    </row>
    <row r="645" spans="1:44" s="30" customFormat="1" ht="13" hidden="1">
      <c r="A645" s="4"/>
      <c r="B645" s="4"/>
      <c r="C645" s="4"/>
      <c r="D645" s="59"/>
      <c r="E645" s="4"/>
      <c r="F645" s="4"/>
      <c r="G645" s="4"/>
      <c r="H645" s="4"/>
      <c r="I645" s="4"/>
      <c r="J645" s="4"/>
      <c r="K645" s="4"/>
      <c r="L645" s="4"/>
      <c r="M645" s="4"/>
      <c r="N645" s="4"/>
      <c r="O645" s="4"/>
      <c r="P645" s="4"/>
      <c r="Q645" s="96">
        <f t="shared" ref="Q645:Q706" si="133">+P645</f>
        <v>0</v>
      </c>
      <c r="R645" s="26"/>
      <c r="S645" s="26"/>
      <c r="T645" s="26"/>
      <c r="U645" s="26"/>
      <c r="V645" s="26"/>
      <c r="W645" s="26"/>
      <c r="X645" s="26"/>
      <c r="Y645" s="26"/>
      <c r="Z645" s="26"/>
      <c r="AA645" s="26"/>
      <c r="AB645" s="26"/>
      <c r="AC645" s="26"/>
      <c r="AD645" s="26"/>
      <c r="AE645" s="26"/>
      <c r="AF645" s="26"/>
      <c r="AG645" s="26"/>
      <c r="AH645" s="26"/>
      <c r="AI645" s="26"/>
      <c r="AJ645" s="26"/>
      <c r="AK645" s="26"/>
      <c r="AL645" s="26"/>
      <c r="AM645" s="26"/>
      <c r="AN645" s="26"/>
      <c r="AO645" s="26"/>
      <c r="AP645" s="26"/>
      <c r="AQ645" s="26"/>
      <c r="AR645" s="26"/>
    </row>
    <row r="646" spans="1:44" s="30" customFormat="1" ht="13" hidden="1">
      <c r="A646" s="4"/>
      <c r="B646" s="4"/>
      <c r="C646" s="4"/>
      <c r="D646" s="59"/>
      <c r="E646" s="4"/>
      <c r="F646" s="4"/>
      <c r="G646" s="4"/>
      <c r="H646" s="4"/>
      <c r="I646" s="4"/>
      <c r="J646" s="4"/>
      <c r="K646" s="4"/>
      <c r="L646" s="4"/>
      <c r="M646" s="4"/>
      <c r="N646" s="4"/>
      <c r="O646" s="4"/>
      <c r="P646" s="4"/>
      <c r="Q646" s="96">
        <f t="shared" si="133"/>
        <v>0</v>
      </c>
      <c r="R646" s="26"/>
      <c r="S646" s="26"/>
      <c r="T646" s="26"/>
      <c r="U646" s="26"/>
      <c r="V646" s="26"/>
      <c r="W646" s="26"/>
      <c r="X646" s="26"/>
      <c r="Y646" s="26"/>
      <c r="Z646" s="26"/>
      <c r="AA646" s="26"/>
      <c r="AB646" s="26"/>
      <c r="AC646" s="26"/>
      <c r="AD646" s="26"/>
      <c r="AE646" s="26"/>
      <c r="AF646" s="26"/>
      <c r="AG646" s="26"/>
      <c r="AH646" s="26"/>
      <c r="AI646" s="26"/>
      <c r="AJ646" s="26"/>
      <c r="AK646" s="26"/>
      <c r="AL646" s="26"/>
      <c r="AM646" s="26"/>
      <c r="AN646" s="26"/>
      <c r="AO646" s="26"/>
      <c r="AP646" s="26"/>
      <c r="AQ646" s="26"/>
      <c r="AR646" s="26"/>
    </row>
    <row r="647" spans="1:44" s="30" customFormat="1" ht="13" hidden="1">
      <c r="A647" s="4"/>
      <c r="B647" s="4"/>
      <c r="C647" s="4"/>
      <c r="D647" s="59"/>
      <c r="E647" s="4"/>
      <c r="F647" s="4"/>
      <c r="G647" s="4"/>
      <c r="H647" s="4"/>
      <c r="I647" s="4"/>
      <c r="J647" s="4"/>
      <c r="K647" s="4"/>
      <c r="L647" s="4"/>
      <c r="M647" s="4"/>
      <c r="N647" s="4"/>
      <c r="O647" s="4"/>
      <c r="P647" s="4"/>
      <c r="Q647" s="96">
        <f t="shared" si="133"/>
        <v>0</v>
      </c>
      <c r="R647" s="26"/>
      <c r="S647" s="26"/>
      <c r="T647" s="26"/>
      <c r="U647" s="26"/>
      <c r="V647" s="26"/>
      <c r="W647" s="26"/>
      <c r="X647" s="26"/>
      <c r="Y647" s="26"/>
      <c r="Z647" s="26"/>
      <c r="AA647" s="26"/>
      <c r="AB647" s="26"/>
      <c r="AC647" s="26"/>
      <c r="AD647" s="26"/>
      <c r="AE647" s="26"/>
      <c r="AF647" s="26"/>
      <c r="AG647" s="26"/>
      <c r="AH647" s="26"/>
      <c r="AI647" s="26"/>
      <c r="AJ647" s="26"/>
      <c r="AK647" s="26"/>
      <c r="AL647" s="26"/>
      <c r="AM647" s="26"/>
      <c r="AN647" s="26"/>
      <c r="AO647" s="26"/>
      <c r="AP647" s="26"/>
      <c r="AQ647" s="26"/>
      <c r="AR647" s="26"/>
    </row>
    <row r="648" spans="1:44" s="30" customFormat="1" ht="13" hidden="1">
      <c r="A648" s="4"/>
      <c r="B648" s="4"/>
      <c r="C648" s="4"/>
      <c r="D648" s="59"/>
      <c r="E648" s="4"/>
      <c r="F648" s="4"/>
      <c r="G648" s="4"/>
      <c r="H648" s="4"/>
      <c r="I648" s="4"/>
      <c r="J648" s="4"/>
      <c r="K648" s="4"/>
      <c r="L648" s="4"/>
      <c r="M648" s="4"/>
      <c r="N648" s="4"/>
      <c r="O648" s="4"/>
      <c r="P648" s="4"/>
      <c r="Q648" s="96">
        <f t="shared" si="133"/>
        <v>0</v>
      </c>
      <c r="R648" s="26"/>
      <c r="S648" s="26"/>
      <c r="T648" s="26"/>
      <c r="U648" s="26"/>
      <c r="V648" s="26"/>
      <c r="W648" s="26"/>
      <c r="X648" s="26"/>
      <c r="Y648" s="26"/>
      <c r="Z648" s="26"/>
      <c r="AA648" s="26"/>
      <c r="AB648" s="26"/>
      <c r="AC648" s="26"/>
      <c r="AD648" s="26"/>
      <c r="AE648" s="26"/>
      <c r="AF648" s="26"/>
      <c r="AG648" s="26"/>
      <c r="AH648" s="26"/>
      <c r="AI648" s="26"/>
      <c r="AJ648" s="26"/>
      <c r="AK648" s="26"/>
      <c r="AL648" s="26"/>
      <c r="AM648" s="26"/>
      <c r="AN648" s="26"/>
      <c r="AO648" s="26"/>
      <c r="AP648" s="26"/>
      <c r="AQ648" s="26"/>
      <c r="AR648" s="26"/>
    </row>
    <row r="649" spans="1:44" s="30" customFormat="1" ht="13" hidden="1">
      <c r="A649" s="4"/>
      <c r="B649" s="4"/>
      <c r="C649" s="4"/>
      <c r="D649" s="59"/>
      <c r="E649" s="4"/>
      <c r="F649" s="4"/>
      <c r="G649" s="4"/>
      <c r="H649" s="4"/>
      <c r="I649" s="4"/>
      <c r="J649" s="4"/>
      <c r="K649" s="4"/>
      <c r="L649" s="4"/>
      <c r="M649" s="4"/>
      <c r="N649" s="4"/>
      <c r="O649" s="4"/>
      <c r="P649" s="4"/>
      <c r="Q649" s="96">
        <f t="shared" si="133"/>
        <v>0</v>
      </c>
      <c r="R649" s="26"/>
      <c r="S649" s="26"/>
      <c r="T649" s="26"/>
      <c r="U649" s="26"/>
      <c r="V649" s="26"/>
      <c r="W649" s="26"/>
      <c r="X649" s="26"/>
      <c r="Y649" s="26"/>
      <c r="Z649" s="26"/>
      <c r="AA649" s="26"/>
      <c r="AB649" s="26"/>
      <c r="AC649" s="26"/>
      <c r="AD649" s="26"/>
      <c r="AE649" s="26"/>
      <c r="AF649" s="26"/>
      <c r="AG649" s="26"/>
      <c r="AH649" s="26"/>
      <c r="AI649" s="26"/>
      <c r="AJ649" s="26"/>
      <c r="AK649" s="26"/>
      <c r="AL649" s="26"/>
      <c r="AM649" s="26"/>
      <c r="AN649" s="26"/>
      <c r="AO649" s="26"/>
      <c r="AP649" s="26"/>
      <c r="AQ649" s="26"/>
      <c r="AR649" s="26"/>
    </row>
    <row r="650" spans="1:44" s="30" customFormat="1" ht="13" hidden="1">
      <c r="A650" s="4"/>
      <c r="B650" s="4"/>
      <c r="C650" s="4"/>
      <c r="D650" s="59"/>
      <c r="E650" s="4"/>
      <c r="F650" s="4"/>
      <c r="G650" s="4"/>
      <c r="H650" s="4"/>
      <c r="I650" s="4"/>
      <c r="J650" s="4"/>
      <c r="K650" s="4"/>
      <c r="L650" s="4"/>
      <c r="M650" s="4"/>
      <c r="N650" s="4"/>
      <c r="O650" s="4"/>
      <c r="P650" s="4"/>
      <c r="Q650" s="96">
        <f t="shared" si="133"/>
        <v>0</v>
      </c>
      <c r="R650" s="26"/>
      <c r="S650" s="26"/>
      <c r="T650" s="26"/>
      <c r="U650" s="26"/>
      <c r="V650" s="26"/>
      <c r="W650" s="26"/>
      <c r="X650" s="26"/>
      <c r="Y650" s="26"/>
      <c r="Z650" s="26"/>
      <c r="AA650" s="26"/>
      <c r="AB650" s="26"/>
      <c r="AC650" s="26"/>
      <c r="AD650" s="26"/>
      <c r="AE650" s="26"/>
      <c r="AF650" s="26"/>
      <c r="AG650" s="26"/>
      <c r="AH650" s="26"/>
      <c r="AI650" s="26"/>
      <c r="AJ650" s="26"/>
      <c r="AK650" s="26"/>
      <c r="AL650" s="26"/>
      <c r="AM650" s="26"/>
      <c r="AN650" s="26"/>
      <c r="AO650" s="26"/>
      <c r="AP650" s="26"/>
      <c r="AQ650" s="26"/>
      <c r="AR650" s="26"/>
    </row>
    <row r="651" spans="1:44" s="30" customFormat="1" ht="13" hidden="1">
      <c r="A651" s="4"/>
      <c r="B651" s="4"/>
      <c r="C651" s="4"/>
      <c r="D651" s="59"/>
      <c r="E651" s="4"/>
      <c r="F651" s="4"/>
      <c r="G651" s="4"/>
      <c r="H651" s="4"/>
      <c r="I651" s="4"/>
      <c r="J651" s="4"/>
      <c r="K651" s="4"/>
      <c r="L651" s="4"/>
      <c r="M651" s="4"/>
      <c r="N651" s="4"/>
      <c r="O651" s="4"/>
      <c r="P651" s="4"/>
      <c r="Q651" s="96">
        <f t="shared" si="133"/>
        <v>0</v>
      </c>
      <c r="R651" s="26"/>
      <c r="S651" s="26"/>
      <c r="T651" s="26"/>
      <c r="U651" s="26"/>
      <c r="V651" s="26"/>
      <c r="W651" s="26"/>
      <c r="X651" s="26"/>
      <c r="Y651" s="26"/>
      <c r="Z651" s="26"/>
      <c r="AA651" s="26"/>
      <c r="AB651" s="26"/>
      <c r="AC651" s="26"/>
      <c r="AD651" s="26"/>
      <c r="AE651" s="26"/>
      <c r="AF651" s="26"/>
      <c r="AG651" s="26"/>
      <c r="AH651" s="26"/>
      <c r="AI651" s="26"/>
      <c r="AJ651" s="26"/>
      <c r="AK651" s="26"/>
      <c r="AL651" s="26"/>
      <c r="AM651" s="26"/>
      <c r="AN651" s="26"/>
      <c r="AO651" s="26"/>
      <c r="AP651" s="26"/>
      <c r="AQ651" s="26"/>
      <c r="AR651" s="26"/>
    </row>
    <row r="652" spans="1:44" s="30" customFormat="1" ht="13" hidden="1">
      <c r="A652" s="4"/>
      <c r="B652" s="4"/>
      <c r="C652" s="4"/>
      <c r="D652" s="59"/>
      <c r="E652" s="4"/>
      <c r="F652" s="4"/>
      <c r="G652" s="4"/>
      <c r="H652" s="4"/>
      <c r="I652" s="4"/>
      <c r="J652" s="4"/>
      <c r="K652" s="4"/>
      <c r="L652" s="4"/>
      <c r="M652" s="4"/>
      <c r="N652" s="4"/>
      <c r="O652" s="4"/>
      <c r="P652" s="4"/>
      <c r="Q652" s="96">
        <f t="shared" si="133"/>
        <v>0</v>
      </c>
      <c r="R652" s="26"/>
      <c r="S652" s="26"/>
      <c r="T652" s="26"/>
      <c r="U652" s="26"/>
      <c r="V652" s="26"/>
      <c r="W652" s="26"/>
      <c r="X652" s="26"/>
      <c r="Y652" s="26"/>
      <c r="Z652" s="26"/>
      <c r="AA652" s="26"/>
      <c r="AB652" s="26"/>
      <c r="AC652" s="26"/>
      <c r="AD652" s="26"/>
      <c r="AE652" s="26"/>
      <c r="AF652" s="26"/>
      <c r="AG652" s="26"/>
      <c r="AH652" s="26"/>
      <c r="AI652" s="26"/>
      <c r="AJ652" s="26"/>
      <c r="AK652" s="26"/>
      <c r="AL652" s="26"/>
      <c r="AM652" s="26"/>
      <c r="AN652" s="26"/>
      <c r="AO652" s="26"/>
      <c r="AP652" s="26"/>
      <c r="AQ652" s="26"/>
      <c r="AR652" s="26"/>
    </row>
    <row r="653" spans="1:44" s="30" customFormat="1" ht="13" hidden="1">
      <c r="A653" s="4"/>
      <c r="B653" s="4"/>
      <c r="C653" s="4"/>
      <c r="D653" s="59"/>
      <c r="E653" s="4"/>
      <c r="F653" s="4"/>
      <c r="G653" s="4"/>
      <c r="H653" s="4"/>
      <c r="I653" s="4"/>
      <c r="J653" s="4"/>
      <c r="K653" s="4"/>
      <c r="L653" s="4"/>
      <c r="M653" s="4"/>
      <c r="N653" s="4"/>
      <c r="O653" s="4"/>
      <c r="P653" s="4"/>
      <c r="Q653" s="96">
        <f t="shared" si="133"/>
        <v>0</v>
      </c>
      <c r="R653" s="26"/>
      <c r="S653" s="26"/>
      <c r="T653" s="26"/>
      <c r="U653" s="26"/>
      <c r="V653" s="26"/>
      <c r="W653" s="26"/>
      <c r="X653" s="26"/>
      <c r="Y653" s="26"/>
      <c r="Z653" s="26"/>
      <c r="AA653" s="26"/>
      <c r="AB653" s="26"/>
      <c r="AC653" s="26"/>
      <c r="AD653" s="26"/>
      <c r="AE653" s="26"/>
      <c r="AF653" s="26"/>
      <c r="AG653" s="26"/>
      <c r="AH653" s="26"/>
      <c r="AI653" s="26"/>
      <c r="AJ653" s="26"/>
      <c r="AK653" s="26"/>
      <c r="AL653" s="26"/>
      <c r="AM653" s="26"/>
      <c r="AN653" s="26"/>
      <c r="AO653" s="26"/>
      <c r="AP653" s="26"/>
      <c r="AQ653" s="26"/>
      <c r="AR653" s="26"/>
    </row>
    <row r="654" spans="1:44" s="30" customFormat="1" ht="13" hidden="1">
      <c r="A654" s="4"/>
      <c r="B654" s="4"/>
      <c r="C654" s="4"/>
      <c r="D654" s="59"/>
      <c r="E654" s="4"/>
      <c r="F654" s="4"/>
      <c r="G654" s="4"/>
      <c r="H654" s="4"/>
      <c r="I654" s="4"/>
      <c r="J654" s="4"/>
      <c r="K654" s="4"/>
      <c r="L654" s="4"/>
      <c r="M654" s="4"/>
      <c r="N654" s="4"/>
      <c r="O654" s="4"/>
      <c r="P654" s="4"/>
      <c r="Q654" s="96">
        <f t="shared" si="133"/>
        <v>0</v>
      </c>
      <c r="R654" s="26"/>
      <c r="S654" s="26"/>
      <c r="T654" s="26"/>
      <c r="U654" s="26"/>
      <c r="V654" s="26"/>
      <c r="W654" s="26"/>
      <c r="X654" s="26"/>
      <c r="Y654" s="26"/>
      <c r="Z654" s="26"/>
      <c r="AA654" s="26"/>
      <c r="AB654" s="26"/>
      <c r="AC654" s="26"/>
      <c r="AD654" s="26"/>
      <c r="AE654" s="26"/>
      <c r="AF654" s="26"/>
      <c r="AG654" s="26"/>
      <c r="AH654" s="26"/>
      <c r="AI654" s="26"/>
      <c r="AJ654" s="26"/>
      <c r="AK654" s="26"/>
      <c r="AL654" s="26"/>
      <c r="AM654" s="26"/>
      <c r="AN654" s="26"/>
      <c r="AO654" s="26"/>
      <c r="AP654" s="26"/>
      <c r="AQ654" s="26"/>
      <c r="AR654" s="26"/>
    </row>
    <row r="655" spans="1:44" s="30" customFormat="1" ht="13" hidden="1">
      <c r="A655" s="4"/>
      <c r="B655" s="4"/>
      <c r="C655" s="4"/>
      <c r="D655" s="59"/>
      <c r="E655" s="4"/>
      <c r="F655" s="4"/>
      <c r="G655" s="4"/>
      <c r="H655" s="4"/>
      <c r="I655" s="4"/>
      <c r="J655" s="4"/>
      <c r="K655" s="4"/>
      <c r="L655" s="4"/>
      <c r="M655" s="4"/>
      <c r="N655" s="4"/>
      <c r="O655" s="4"/>
      <c r="P655" s="4"/>
      <c r="Q655" s="96">
        <f t="shared" si="133"/>
        <v>0</v>
      </c>
      <c r="R655" s="26"/>
      <c r="S655" s="26"/>
      <c r="T655" s="26"/>
      <c r="U655" s="26"/>
      <c r="V655" s="26"/>
      <c r="W655" s="26"/>
      <c r="X655" s="26"/>
      <c r="Y655" s="26"/>
      <c r="Z655" s="26"/>
      <c r="AA655" s="26"/>
      <c r="AB655" s="26"/>
      <c r="AC655" s="26"/>
      <c r="AD655" s="26"/>
      <c r="AE655" s="26"/>
      <c r="AF655" s="26"/>
      <c r="AG655" s="26"/>
      <c r="AH655" s="26"/>
      <c r="AI655" s="26"/>
      <c r="AJ655" s="26"/>
      <c r="AK655" s="26"/>
      <c r="AL655" s="26"/>
      <c r="AM655" s="26"/>
      <c r="AN655" s="26"/>
      <c r="AO655" s="26"/>
      <c r="AP655" s="26"/>
      <c r="AQ655" s="26"/>
      <c r="AR655" s="26"/>
    </row>
    <row r="656" spans="1:44" s="30" customFormat="1" ht="13" hidden="1">
      <c r="A656" s="4"/>
      <c r="B656" s="4"/>
      <c r="C656" s="4"/>
      <c r="D656" s="59"/>
      <c r="E656" s="4"/>
      <c r="F656" s="4"/>
      <c r="G656" s="4"/>
      <c r="H656" s="4"/>
      <c r="I656" s="4"/>
      <c r="J656" s="4"/>
      <c r="K656" s="4"/>
      <c r="L656" s="4"/>
      <c r="M656" s="4"/>
      <c r="N656" s="4"/>
      <c r="O656" s="4"/>
      <c r="P656" s="4"/>
      <c r="Q656" s="96">
        <f t="shared" si="133"/>
        <v>0</v>
      </c>
      <c r="R656" s="26"/>
      <c r="S656" s="26"/>
      <c r="T656" s="26"/>
      <c r="U656" s="26"/>
      <c r="V656" s="26"/>
      <c r="W656" s="26"/>
      <c r="X656" s="26"/>
      <c r="Y656" s="26"/>
      <c r="Z656" s="26"/>
      <c r="AA656" s="26"/>
      <c r="AB656" s="26"/>
      <c r="AC656" s="26"/>
      <c r="AD656" s="26"/>
      <c r="AE656" s="26"/>
      <c r="AF656" s="26"/>
      <c r="AG656" s="26"/>
      <c r="AH656" s="26"/>
      <c r="AI656" s="26"/>
      <c r="AJ656" s="26"/>
      <c r="AK656" s="26"/>
      <c r="AL656" s="26"/>
      <c r="AM656" s="26"/>
      <c r="AN656" s="26"/>
      <c r="AO656" s="26"/>
      <c r="AP656" s="26"/>
      <c r="AQ656" s="26"/>
      <c r="AR656" s="26"/>
    </row>
    <row r="657" spans="1:44" s="30" customFormat="1" ht="13" hidden="1">
      <c r="A657" s="4"/>
      <c r="B657" s="4"/>
      <c r="C657" s="4"/>
      <c r="D657" s="59"/>
      <c r="E657" s="4"/>
      <c r="F657" s="4"/>
      <c r="G657" s="4"/>
      <c r="H657" s="4"/>
      <c r="I657" s="4"/>
      <c r="J657" s="4"/>
      <c r="K657" s="4"/>
      <c r="L657" s="4"/>
      <c r="M657" s="4"/>
      <c r="N657" s="4"/>
      <c r="O657" s="4"/>
      <c r="P657" s="4"/>
      <c r="Q657" s="96">
        <f t="shared" si="133"/>
        <v>0</v>
      </c>
      <c r="R657" s="26"/>
      <c r="S657" s="26"/>
      <c r="T657" s="26"/>
      <c r="U657" s="26"/>
      <c r="V657" s="26"/>
      <c r="W657" s="26"/>
      <c r="X657" s="26"/>
      <c r="Y657" s="26"/>
      <c r="Z657" s="26"/>
      <c r="AA657" s="26"/>
      <c r="AB657" s="26"/>
      <c r="AC657" s="26"/>
      <c r="AD657" s="26"/>
      <c r="AE657" s="26"/>
      <c r="AF657" s="26"/>
      <c r="AG657" s="26"/>
      <c r="AH657" s="26"/>
      <c r="AI657" s="26"/>
      <c r="AJ657" s="26"/>
      <c r="AK657" s="26"/>
      <c r="AL657" s="26"/>
      <c r="AM657" s="26"/>
      <c r="AN657" s="26"/>
      <c r="AO657" s="26"/>
      <c r="AP657" s="26"/>
      <c r="AQ657" s="26"/>
      <c r="AR657" s="26"/>
    </row>
    <row r="658" spans="1:44" s="30" customFormat="1" ht="13" hidden="1">
      <c r="A658" s="4"/>
      <c r="B658" s="4"/>
      <c r="C658" s="4"/>
      <c r="D658" s="59"/>
      <c r="E658" s="4"/>
      <c r="F658" s="4"/>
      <c r="G658" s="4"/>
      <c r="H658" s="4"/>
      <c r="I658" s="4"/>
      <c r="J658" s="4"/>
      <c r="K658" s="4"/>
      <c r="L658" s="4"/>
      <c r="M658" s="4"/>
      <c r="N658" s="4"/>
      <c r="O658" s="4"/>
      <c r="P658" s="4"/>
      <c r="Q658" s="96">
        <f t="shared" si="133"/>
        <v>0</v>
      </c>
      <c r="R658" s="26"/>
      <c r="S658" s="26"/>
      <c r="T658" s="26"/>
      <c r="U658" s="26"/>
      <c r="V658" s="26"/>
      <c r="W658" s="26"/>
      <c r="X658" s="26"/>
      <c r="Y658" s="26"/>
      <c r="Z658" s="26"/>
      <c r="AA658" s="26"/>
      <c r="AB658" s="26"/>
      <c r="AC658" s="26"/>
      <c r="AD658" s="26"/>
      <c r="AE658" s="26"/>
      <c r="AF658" s="26"/>
      <c r="AG658" s="26"/>
      <c r="AH658" s="26"/>
      <c r="AI658" s="26"/>
      <c r="AJ658" s="26"/>
      <c r="AK658" s="26"/>
      <c r="AL658" s="26"/>
      <c r="AM658" s="26"/>
      <c r="AN658" s="26"/>
      <c r="AO658" s="26"/>
      <c r="AP658" s="26"/>
      <c r="AQ658" s="26"/>
      <c r="AR658" s="26"/>
    </row>
    <row r="659" spans="1:44" s="30" customFormat="1" ht="13" hidden="1">
      <c r="A659" s="4"/>
      <c r="B659" s="4"/>
      <c r="C659" s="4"/>
      <c r="D659" s="59"/>
      <c r="E659" s="4"/>
      <c r="F659" s="4"/>
      <c r="G659" s="4"/>
      <c r="H659" s="4"/>
      <c r="I659" s="4"/>
      <c r="J659" s="4"/>
      <c r="K659" s="4"/>
      <c r="L659" s="4"/>
      <c r="M659" s="4"/>
      <c r="N659" s="4"/>
      <c r="O659" s="4"/>
      <c r="P659" s="4"/>
      <c r="Q659" s="96">
        <f t="shared" si="133"/>
        <v>0</v>
      </c>
      <c r="R659" s="26"/>
      <c r="S659" s="26"/>
      <c r="T659" s="26"/>
      <c r="U659" s="26"/>
      <c r="V659" s="26"/>
      <c r="W659" s="26"/>
      <c r="X659" s="26"/>
      <c r="Y659" s="26"/>
      <c r="Z659" s="26"/>
      <c r="AA659" s="26"/>
      <c r="AB659" s="26"/>
      <c r="AC659" s="26"/>
      <c r="AD659" s="26"/>
      <c r="AE659" s="26"/>
      <c r="AF659" s="26"/>
      <c r="AG659" s="26"/>
      <c r="AH659" s="26"/>
      <c r="AI659" s="26"/>
      <c r="AJ659" s="26"/>
      <c r="AK659" s="26"/>
      <c r="AL659" s="26"/>
      <c r="AM659" s="26"/>
      <c r="AN659" s="26"/>
      <c r="AO659" s="26"/>
      <c r="AP659" s="26"/>
      <c r="AQ659" s="26"/>
      <c r="AR659" s="26"/>
    </row>
    <row r="660" spans="1:44" s="30" customFormat="1" ht="13" hidden="1">
      <c r="A660" s="4"/>
      <c r="B660" s="4"/>
      <c r="C660" s="4"/>
      <c r="D660" s="59"/>
      <c r="E660" s="4"/>
      <c r="F660" s="4"/>
      <c r="G660" s="4"/>
      <c r="H660" s="4"/>
      <c r="I660" s="4"/>
      <c r="J660" s="4"/>
      <c r="K660" s="4"/>
      <c r="L660" s="4"/>
      <c r="M660" s="4"/>
      <c r="N660" s="4"/>
      <c r="O660" s="4"/>
      <c r="P660" s="4"/>
      <c r="Q660" s="96">
        <f t="shared" si="133"/>
        <v>0</v>
      </c>
      <c r="R660" s="26"/>
      <c r="S660" s="26"/>
      <c r="T660" s="26"/>
      <c r="U660" s="26"/>
      <c r="V660" s="26"/>
      <c r="W660" s="26"/>
      <c r="X660" s="26"/>
      <c r="Y660" s="26"/>
      <c r="Z660" s="26"/>
      <c r="AA660" s="26"/>
      <c r="AB660" s="26"/>
      <c r="AC660" s="26"/>
      <c r="AD660" s="26"/>
      <c r="AE660" s="26"/>
      <c r="AF660" s="26"/>
      <c r="AG660" s="26"/>
      <c r="AH660" s="26"/>
      <c r="AI660" s="26"/>
      <c r="AJ660" s="26"/>
      <c r="AK660" s="26"/>
      <c r="AL660" s="26"/>
      <c r="AM660" s="26"/>
      <c r="AN660" s="26"/>
      <c r="AO660" s="26"/>
      <c r="AP660" s="26"/>
      <c r="AQ660" s="26"/>
      <c r="AR660" s="26"/>
    </row>
    <row r="661" spans="1:44" s="25" customFormat="1" ht="13" hidden="1">
      <c r="A661" s="4"/>
      <c r="B661" s="4"/>
      <c r="C661" s="4"/>
      <c r="D661" s="59"/>
      <c r="E661" s="4"/>
      <c r="F661" s="4"/>
      <c r="G661" s="4"/>
      <c r="H661" s="4"/>
      <c r="I661" s="4"/>
      <c r="J661" s="4"/>
      <c r="K661" s="4"/>
      <c r="L661" s="4"/>
      <c r="M661" s="4"/>
      <c r="N661" s="4"/>
      <c r="O661" s="4"/>
      <c r="P661" s="4"/>
      <c r="Q661" s="96">
        <f t="shared" si="133"/>
        <v>0</v>
      </c>
      <c r="R661" s="26"/>
      <c r="S661" s="26"/>
      <c r="T661" s="26"/>
      <c r="U661" s="26"/>
      <c r="V661" s="26"/>
      <c r="W661" s="26"/>
      <c r="X661" s="24"/>
      <c r="Y661" s="24"/>
      <c r="Z661" s="24"/>
      <c r="AA661" s="24"/>
      <c r="AB661" s="24"/>
      <c r="AC661" s="24"/>
      <c r="AD661" s="24"/>
      <c r="AE661" s="24"/>
      <c r="AF661" s="24"/>
      <c r="AG661" s="24"/>
      <c r="AH661" s="24"/>
      <c r="AI661" s="24"/>
      <c r="AJ661" s="24"/>
      <c r="AK661" s="24"/>
      <c r="AL661" s="24"/>
      <c r="AM661" s="24"/>
      <c r="AN661" s="24"/>
      <c r="AO661" s="24"/>
      <c r="AP661" s="24"/>
      <c r="AQ661" s="24"/>
      <c r="AR661" s="24"/>
    </row>
    <row r="662" spans="1:44" s="25" customFormat="1" ht="13" hidden="1">
      <c r="A662" s="4"/>
      <c r="B662" s="4"/>
      <c r="C662" s="4"/>
      <c r="D662" s="59"/>
      <c r="E662" s="4"/>
      <c r="F662" s="4"/>
      <c r="G662" s="4"/>
      <c r="H662" s="4"/>
      <c r="I662" s="4"/>
      <c r="J662" s="4"/>
      <c r="K662" s="4"/>
      <c r="L662" s="4"/>
      <c r="M662" s="4"/>
      <c r="N662" s="4"/>
      <c r="O662" s="4"/>
      <c r="P662" s="4"/>
      <c r="Q662" s="96">
        <f t="shared" si="133"/>
        <v>0</v>
      </c>
      <c r="R662" s="26"/>
      <c r="S662" s="26"/>
      <c r="T662" s="26"/>
      <c r="U662" s="26"/>
      <c r="V662" s="26"/>
      <c r="W662" s="26"/>
      <c r="X662" s="24"/>
      <c r="Y662" s="24"/>
      <c r="Z662" s="24"/>
      <c r="AA662" s="24"/>
      <c r="AB662" s="24"/>
      <c r="AC662" s="24"/>
      <c r="AD662" s="24"/>
      <c r="AE662" s="24"/>
      <c r="AF662" s="24"/>
      <c r="AG662" s="24"/>
      <c r="AH662" s="24"/>
      <c r="AI662" s="24"/>
      <c r="AJ662" s="24"/>
      <c r="AK662" s="24"/>
      <c r="AL662" s="24"/>
      <c r="AM662" s="24"/>
      <c r="AN662" s="24"/>
      <c r="AO662" s="24"/>
      <c r="AP662" s="24"/>
      <c r="AQ662" s="24"/>
      <c r="AR662" s="24"/>
    </row>
    <row r="663" spans="1:44" s="25" customFormat="1" ht="13" hidden="1">
      <c r="A663" s="4"/>
      <c r="B663" s="4"/>
      <c r="C663" s="4"/>
      <c r="D663" s="59"/>
      <c r="E663" s="4"/>
      <c r="F663" s="4"/>
      <c r="G663" s="4"/>
      <c r="H663" s="4"/>
      <c r="I663" s="4"/>
      <c r="J663" s="4"/>
      <c r="K663" s="4"/>
      <c r="L663" s="4"/>
      <c r="M663" s="4"/>
      <c r="N663" s="4"/>
      <c r="O663" s="4"/>
      <c r="P663" s="4"/>
      <c r="Q663" s="96">
        <f t="shared" si="133"/>
        <v>0</v>
      </c>
      <c r="R663" s="26"/>
      <c r="S663" s="26"/>
      <c r="T663" s="26"/>
      <c r="U663" s="26"/>
      <c r="V663" s="26"/>
      <c r="W663" s="26"/>
      <c r="X663" s="24"/>
      <c r="Y663" s="24"/>
      <c r="Z663" s="24"/>
      <c r="AA663" s="24"/>
      <c r="AB663" s="24"/>
      <c r="AC663" s="24"/>
      <c r="AD663" s="24"/>
      <c r="AE663" s="24"/>
      <c r="AF663" s="24"/>
      <c r="AG663" s="24"/>
      <c r="AH663" s="24"/>
      <c r="AI663" s="24"/>
      <c r="AJ663" s="24"/>
      <c r="AK663" s="24"/>
      <c r="AL663" s="24"/>
      <c r="AM663" s="24"/>
      <c r="AN663" s="24"/>
      <c r="AO663" s="24"/>
      <c r="AP663" s="24"/>
      <c r="AQ663" s="24"/>
      <c r="AR663" s="24"/>
    </row>
    <row r="664" spans="1:44" s="25" customFormat="1" ht="13" hidden="1">
      <c r="A664" s="4"/>
      <c r="B664" s="4"/>
      <c r="C664" s="4"/>
      <c r="D664" s="59"/>
      <c r="E664" s="4"/>
      <c r="F664" s="4"/>
      <c r="G664" s="4"/>
      <c r="H664" s="4"/>
      <c r="I664" s="4"/>
      <c r="J664" s="4"/>
      <c r="K664" s="4"/>
      <c r="L664" s="4"/>
      <c r="M664" s="4"/>
      <c r="N664" s="4"/>
      <c r="O664" s="4"/>
      <c r="P664" s="4"/>
      <c r="Q664" s="96">
        <f t="shared" si="133"/>
        <v>0</v>
      </c>
      <c r="R664" s="26"/>
      <c r="S664" s="26"/>
      <c r="T664" s="26"/>
      <c r="U664" s="26"/>
      <c r="V664" s="26"/>
      <c r="W664" s="26"/>
      <c r="X664" s="24"/>
      <c r="Y664" s="24"/>
      <c r="Z664" s="24"/>
      <c r="AA664" s="24"/>
      <c r="AB664" s="24"/>
      <c r="AC664" s="24"/>
      <c r="AD664" s="24"/>
      <c r="AE664" s="24"/>
      <c r="AF664" s="24"/>
      <c r="AG664" s="24"/>
      <c r="AH664" s="24"/>
      <c r="AI664" s="24"/>
      <c r="AJ664" s="24"/>
      <c r="AK664" s="24"/>
      <c r="AL664" s="24"/>
      <c r="AM664" s="24"/>
      <c r="AN664" s="24"/>
      <c r="AO664" s="24"/>
      <c r="AP664" s="24"/>
      <c r="AQ664" s="24"/>
      <c r="AR664" s="24"/>
    </row>
    <row r="665" spans="1:44" s="25" customFormat="1" ht="13" hidden="1">
      <c r="A665" s="4"/>
      <c r="B665" s="4"/>
      <c r="C665" s="4"/>
      <c r="D665" s="59"/>
      <c r="E665" s="4"/>
      <c r="F665" s="4"/>
      <c r="G665" s="4"/>
      <c r="H665" s="4"/>
      <c r="I665" s="4"/>
      <c r="J665" s="4"/>
      <c r="K665" s="4"/>
      <c r="L665" s="4"/>
      <c r="M665" s="4"/>
      <c r="N665" s="4"/>
      <c r="O665" s="4"/>
      <c r="P665" s="4"/>
      <c r="Q665" s="96">
        <f t="shared" si="133"/>
        <v>0</v>
      </c>
      <c r="R665" s="26"/>
      <c r="S665" s="26"/>
      <c r="T665" s="26"/>
      <c r="U665" s="26"/>
      <c r="V665" s="26"/>
      <c r="W665" s="26"/>
      <c r="X665" s="24"/>
      <c r="Y665" s="24"/>
      <c r="Z665" s="24"/>
      <c r="AA665" s="24"/>
      <c r="AB665" s="24"/>
      <c r="AC665" s="24"/>
      <c r="AD665" s="24"/>
      <c r="AE665" s="24"/>
      <c r="AF665" s="24"/>
      <c r="AG665" s="24"/>
      <c r="AH665" s="24"/>
      <c r="AI665" s="24"/>
      <c r="AJ665" s="24"/>
      <c r="AK665" s="24"/>
      <c r="AL665" s="24"/>
      <c r="AM665" s="24"/>
      <c r="AN665" s="24"/>
      <c r="AO665" s="24"/>
      <c r="AP665" s="24"/>
      <c r="AQ665" s="24"/>
      <c r="AR665" s="24"/>
    </row>
    <row r="666" spans="1:44" s="25" customFormat="1" ht="13" hidden="1">
      <c r="A666" s="4"/>
      <c r="B666" s="4"/>
      <c r="C666" s="4"/>
      <c r="D666" s="59"/>
      <c r="E666" s="4"/>
      <c r="F666" s="4"/>
      <c r="G666" s="4"/>
      <c r="H666" s="4"/>
      <c r="I666" s="4"/>
      <c r="J666" s="4"/>
      <c r="K666" s="4"/>
      <c r="L666" s="4"/>
      <c r="M666" s="4"/>
      <c r="N666" s="4"/>
      <c r="O666" s="4"/>
      <c r="P666" s="4"/>
      <c r="Q666" s="96">
        <f t="shared" si="133"/>
        <v>0</v>
      </c>
      <c r="R666" s="26"/>
      <c r="S666" s="26"/>
      <c r="T666" s="26"/>
      <c r="U666" s="26"/>
      <c r="V666" s="26"/>
      <c r="W666" s="26"/>
      <c r="X666" s="24"/>
      <c r="Y666" s="24"/>
      <c r="Z666" s="24"/>
      <c r="AA666" s="24"/>
      <c r="AB666" s="24"/>
      <c r="AC666" s="24"/>
      <c r="AD666" s="24"/>
      <c r="AE666" s="24"/>
      <c r="AF666" s="24"/>
      <c r="AG666" s="24"/>
      <c r="AH666" s="24"/>
      <c r="AI666" s="24"/>
      <c r="AJ666" s="24"/>
      <c r="AK666" s="24"/>
      <c r="AL666" s="24"/>
      <c r="AM666" s="24"/>
      <c r="AN666" s="24"/>
      <c r="AO666" s="24"/>
      <c r="AP666" s="24"/>
      <c r="AQ666" s="24"/>
      <c r="AR666" s="24"/>
    </row>
    <row r="667" spans="1:44" s="25" customFormat="1" ht="13" hidden="1">
      <c r="A667" s="4"/>
      <c r="B667" s="4"/>
      <c r="C667" s="4"/>
      <c r="D667" s="59"/>
      <c r="E667" s="4"/>
      <c r="F667" s="4"/>
      <c r="G667" s="4"/>
      <c r="H667" s="4"/>
      <c r="I667" s="4"/>
      <c r="J667" s="4"/>
      <c r="K667" s="4"/>
      <c r="L667" s="4"/>
      <c r="M667" s="4"/>
      <c r="N667" s="4"/>
      <c r="O667" s="4"/>
      <c r="P667" s="4"/>
      <c r="Q667" s="96">
        <f t="shared" si="133"/>
        <v>0</v>
      </c>
      <c r="R667" s="26"/>
      <c r="S667" s="26"/>
      <c r="T667" s="26"/>
      <c r="U667" s="26"/>
      <c r="V667" s="26"/>
      <c r="W667" s="26"/>
      <c r="X667" s="24"/>
      <c r="Y667" s="24"/>
      <c r="Z667" s="24"/>
      <c r="AA667" s="24"/>
      <c r="AB667" s="24"/>
      <c r="AC667" s="24"/>
      <c r="AD667" s="24"/>
      <c r="AE667" s="24"/>
      <c r="AF667" s="24"/>
      <c r="AG667" s="24"/>
      <c r="AH667" s="24"/>
      <c r="AI667" s="24"/>
      <c r="AJ667" s="24"/>
      <c r="AK667" s="24"/>
      <c r="AL667" s="24"/>
      <c r="AM667" s="24"/>
      <c r="AN667" s="24"/>
      <c r="AO667" s="24"/>
      <c r="AP667" s="24"/>
      <c r="AQ667" s="24"/>
      <c r="AR667" s="24"/>
    </row>
    <row r="668" spans="1:44" s="25" customFormat="1" ht="13" hidden="1">
      <c r="A668" s="4"/>
      <c r="B668" s="4"/>
      <c r="C668" s="4"/>
      <c r="D668" s="59"/>
      <c r="E668" s="4"/>
      <c r="F668" s="4"/>
      <c r="G668" s="4"/>
      <c r="H668" s="4"/>
      <c r="I668" s="4"/>
      <c r="J668" s="4"/>
      <c r="K668" s="4"/>
      <c r="L668" s="4"/>
      <c r="M668" s="4"/>
      <c r="N668" s="4"/>
      <c r="O668" s="4"/>
      <c r="P668" s="4"/>
      <c r="Q668" s="96">
        <f t="shared" si="133"/>
        <v>0</v>
      </c>
      <c r="R668" s="26"/>
      <c r="S668" s="26"/>
      <c r="T668" s="26"/>
      <c r="U668" s="26"/>
      <c r="V668" s="26"/>
      <c r="W668" s="26"/>
      <c r="X668" s="24"/>
      <c r="Y668" s="24"/>
      <c r="Z668" s="24"/>
      <c r="AA668" s="24"/>
      <c r="AB668" s="24"/>
      <c r="AC668" s="24"/>
      <c r="AD668" s="24"/>
      <c r="AE668" s="24"/>
      <c r="AF668" s="24"/>
      <c r="AG668" s="24"/>
      <c r="AH668" s="24"/>
      <c r="AI668" s="24"/>
      <c r="AJ668" s="24"/>
      <c r="AK668" s="24"/>
      <c r="AL668" s="24"/>
      <c r="AM668" s="24"/>
      <c r="AN668" s="24"/>
      <c r="AO668" s="24"/>
      <c r="AP668" s="24"/>
      <c r="AQ668" s="24"/>
      <c r="AR668" s="24"/>
    </row>
    <row r="669" spans="1:44" s="25" customFormat="1" ht="13" hidden="1">
      <c r="A669" s="4"/>
      <c r="B669" s="4"/>
      <c r="C669" s="4"/>
      <c r="D669" s="59"/>
      <c r="E669" s="4"/>
      <c r="F669" s="4"/>
      <c r="G669" s="4"/>
      <c r="H669" s="4"/>
      <c r="I669" s="4"/>
      <c r="J669" s="4"/>
      <c r="K669" s="4"/>
      <c r="L669" s="4"/>
      <c r="M669" s="4"/>
      <c r="N669" s="4"/>
      <c r="O669" s="4"/>
      <c r="P669" s="4"/>
      <c r="Q669" s="96">
        <f t="shared" si="133"/>
        <v>0</v>
      </c>
      <c r="R669" s="26"/>
      <c r="S669" s="26"/>
      <c r="T669" s="26"/>
      <c r="U669" s="26"/>
      <c r="V669" s="26"/>
      <c r="W669" s="26"/>
      <c r="X669" s="24"/>
      <c r="Y669" s="24"/>
      <c r="Z669" s="24"/>
      <c r="AA669" s="24"/>
      <c r="AB669" s="24"/>
      <c r="AC669" s="24"/>
      <c r="AD669" s="24"/>
      <c r="AE669" s="24"/>
      <c r="AF669" s="24"/>
      <c r="AG669" s="24"/>
      <c r="AH669" s="24"/>
      <c r="AI669" s="24"/>
      <c r="AJ669" s="24"/>
      <c r="AK669" s="24"/>
      <c r="AL669" s="24"/>
      <c r="AM669" s="24"/>
      <c r="AN669" s="24"/>
      <c r="AO669" s="24"/>
      <c r="AP669" s="24"/>
      <c r="AQ669" s="24"/>
      <c r="AR669" s="24"/>
    </row>
    <row r="670" spans="1:44" s="25" customFormat="1" ht="13" hidden="1">
      <c r="A670" s="4"/>
      <c r="B670" s="4"/>
      <c r="C670" s="4"/>
      <c r="D670" s="59"/>
      <c r="E670" s="4"/>
      <c r="F670" s="4"/>
      <c r="G670" s="4"/>
      <c r="H670" s="4"/>
      <c r="I670" s="4"/>
      <c r="J670" s="4"/>
      <c r="K670" s="4"/>
      <c r="L670" s="4"/>
      <c r="M670" s="4"/>
      <c r="N670" s="4"/>
      <c r="O670" s="4"/>
      <c r="P670" s="4"/>
      <c r="Q670" s="96">
        <f t="shared" si="133"/>
        <v>0</v>
      </c>
      <c r="R670" s="26"/>
      <c r="S670" s="26"/>
      <c r="T670" s="26"/>
      <c r="U670" s="26"/>
      <c r="V670" s="26"/>
      <c r="W670" s="26"/>
      <c r="X670" s="24"/>
      <c r="Y670" s="24"/>
      <c r="Z670" s="24"/>
      <c r="AA670" s="24"/>
      <c r="AB670" s="24"/>
      <c r="AC670" s="24"/>
      <c r="AD670" s="24"/>
      <c r="AE670" s="24"/>
      <c r="AF670" s="24"/>
      <c r="AG670" s="24"/>
      <c r="AH670" s="24"/>
      <c r="AI670" s="24"/>
      <c r="AJ670" s="24"/>
      <c r="AK670" s="24"/>
      <c r="AL670" s="24"/>
      <c r="AM670" s="24"/>
      <c r="AN670" s="24"/>
      <c r="AO670" s="24"/>
      <c r="AP670" s="24"/>
      <c r="AQ670" s="24"/>
      <c r="AR670" s="24"/>
    </row>
    <row r="671" spans="1:44" s="25" customFormat="1" ht="13" hidden="1">
      <c r="A671" s="4"/>
      <c r="B671" s="4"/>
      <c r="C671" s="4"/>
      <c r="D671" s="59"/>
      <c r="E671" s="4"/>
      <c r="F671" s="4"/>
      <c r="G671" s="4"/>
      <c r="H671" s="4"/>
      <c r="I671" s="4"/>
      <c r="J671" s="4"/>
      <c r="K671" s="4"/>
      <c r="L671" s="4"/>
      <c r="M671" s="4"/>
      <c r="N671" s="4"/>
      <c r="O671" s="4"/>
      <c r="P671" s="4"/>
      <c r="Q671" s="96">
        <f t="shared" si="133"/>
        <v>0</v>
      </c>
      <c r="R671" s="26"/>
      <c r="S671" s="26"/>
      <c r="T671" s="26"/>
      <c r="U671" s="26"/>
      <c r="V671" s="26"/>
      <c r="W671" s="26"/>
      <c r="X671" s="24"/>
      <c r="Y671" s="24"/>
      <c r="Z671" s="24"/>
      <c r="AA671" s="24"/>
      <c r="AB671" s="24"/>
      <c r="AC671" s="24"/>
      <c r="AD671" s="24"/>
      <c r="AE671" s="24"/>
      <c r="AF671" s="24"/>
      <c r="AG671" s="24"/>
      <c r="AH671" s="24"/>
      <c r="AI671" s="24"/>
      <c r="AJ671" s="24"/>
      <c r="AK671" s="24"/>
      <c r="AL671" s="24"/>
      <c r="AM671" s="24"/>
      <c r="AN671" s="24"/>
      <c r="AO671" s="24"/>
      <c r="AP671" s="24"/>
      <c r="AQ671" s="24"/>
      <c r="AR671" s="24"/>
    </row>
    <row r="672" spans="1:44" s="25" customFormat="1" ht="13" hidden="1">
      <c r="A672" s="4"/>
      <c r="B672" s="4"/>
      <c r="C672" s="4"/>
      <c r="D672" s="59"/>
      <c r="E672" s="4"/>
      <c r="F672" s="4"/>
      <c r="G672" s="4"/>
      <c r="H672" s="4"/>
      <c r="I672" s="4"/>
      <c r="J672" s="4"/>
      <c r="K672" s="4"/>
      <c r="L672" s="4"/>
      <c r="M672" s="4"/>
      <c r="N672" s="4"/>
      <c r="O672" s="4"/>
      <c r="P672" s="4"/>
      <c r="Q672" s="96">
        <f t="shared" si="133"/>
        <v>0</v>
      </c>
      <c r="R672" s="26"/>
      <c r="S672" s="26"/>
      <c r="T672" s="26"/>
      <c r="U672" s="26"/>
      <c r="V672" s="26"/>
      <c r="W672" s="26"/>
      <c r="X672" s="24"/>
      <c r="Y672" s="24"/>
      <c r="Z672" s="24"/>
      <c r="AA672" s="24"/>
      <c r="AB672" s="24"/>
      <c r="AC672" s="24"/>
      <c r="AD672" s="24"/>
      <c r="AE672" s="24"/>
      <c r="AF672" s="24"/>
      <c r="AG672" s="24"/>
      <c r="AH672" s="24"/>
      <c r="AI672" s="24"/>
      <c r="AJ672" s="24"/>
      <c r="AK672" s="24"/>
      <c r="AL672" s="24"/>
      <c r="AM672" s="24"/>
      <c r="AN672" s="24"/>
      <c r="AO672" s="24"/>
      <c r="AP672" s="24"/>
      <c r="AQ672" s="24"/>
      <c r="AR672" s="24"/>
    </row>
    <row r="673" spans="1:44" s="25" customFormat="1" ht="13" hidden="1">
      <c r="A673" s="4"/>
      <c r="B673" s="4"/>
      <c r="C673" s="4"/>
      <c r="D673" s="59"/>
      <c r="E673" s="4"/>
      <c r="F673" s="4"/>
      <c r="G673" s="4"/>
      <c r="H673" s="4"/>
      <c r="I673" s="4"/>
      <c r="J673" s="4"/>
      <c r="K673" s="4"/>
      <c r="L673" s="4"/>
      <c r="M673" s="4"/>
      <c r="N673" s="4"/>
      <c r="O673" s="4"/>
      <c r="P673" s="4"/>
      <c r="Q673" s="96">
        <f t="shared" si="133"/>
        <v>0</v>
      </c>
      <c r="R673" s="26"/>
      <c r="S673" s="26"/>
      <c r="T673" s="26"/>
      <c r="U673" s="26"/>
      <c r="V673" s="26"/>
      <c r="W673" s="26"/>
      <c r="X673" s="24"/>
      <c r="Y673" s="24"/>
      <c r="Z673" s="24"/>
      <c r="AA673" s="24"/>
      <c r="AB673" s="24"/>
      <c r="AC673" s="24"/>
      <c r="AD673" s="24"/>
      <c r="AE673" s="24"/>
      <c r="AF673" s="24"/>
      <c r="AG673" s="24"/>
      <c r="AH673" s="24"/>
      <c r="AI673" s="24"/>
      <c r="AJ673" s="24"/>
      <c r="AK673" s="24"/>
      <c r="AL673" s="24"/>
      <c r="AM673" s="24"/>
      <c r="AN673" s="24"/>
      <c r="AO673" s="24"/>
      <c r="AP673" s="24"/>
      <c r="AQ673" s="24"/>
      <c r="AR673" s="24"/>
    </row>
    <row r="674" spans="1:44" s="25" customFormat="1" ht="13" hidden="1">
      <c r="A674" s="4"/>
      <c r="B674" s="4"/>
      <c r="C674" s="4"/>
      <c r="D674" s="59"/>
      <c r="E674" s="4"/>
      <c r="F674" s="4"/>
      <c r="G674" s="4"/>
      <c r="H674" s="4"/>
      <c r="I674" s="4"/>
      <c r="J674" s="4"/>
      <c r="K674" s="4"/>
      <c r="L674" s="4"/>
      <c r="M674" s="4"/>
      <c r="N674" s="4"/>
      <c r="O674" s="4"/>
      <c r="P674" s="4"/>
      <c r="Q674" s="96">
        <f t="shared" si="133"/>
        <v>0</v>
      </c>
      <c r="R674" s="26"/>
      <c r="S674" s="26"/>
      <c r="T674" s="26"/>
      <c r="U674" s="26"/>
      <c r="V674" s="26"/>
      <c r="W674" s="26"/>
      <c r="X674" s="24"/>
      <c r="Y674" s="24"/>
      <c r="Z674" s="24"/>
      <c r="AA674" s="24"/>
      <c r="AB674" s="24"/>
      <c r="AC674" s="24"/>
      <c r="AD674" s="24"/>
      <c r="AE674" s="24"/>
      <c r="AF674" s="24"/>
      <c r="AG674" s="24"/>
      <c r="AH674" s="24"/>
      <c r="AI674" s="24"/>
      <c r="AJ674" s="24"/>
      <c r="AK674" s="24"/>
      <c r="AL674" s="24"/>
      <c r="AM674" s="24"/>
      <c r="AN674" s="24"/>
      <c r="AO674" s="24"/>
      <c r="AP674" s="24"/>
      <c r="AQ674" s="24"/>
      <c r="AR674" s="24"/>
    </row>
    <row r="675" spans="1:44" s="25" customFormat="1" ht="13" hidden="1">
      <c r="A675" s="4"/>
      <c r="B675" s="4"/>
      <c r="C675" s="4"/>
      <c r="D675" s="59"/>
      <c r="E675" s="4"/>
      <c r="F675" s="4"/>
      <c r="G675" s="4"/>
      <c r="H675" s="4"/>
      <c r="I675" s="4"/>
      <c r="J675" s="4"/>
      <c r="K675" s="4"/>
      <c r="L675" s="4"/>
      <c r="M675" s="4"/>
      <c r="N675" s="4"/>
      <c r="O675" s="4"/>
      <c r="P675" s="4"/>
      <c r="Q675" s="96">
        <f t="shared" si="133"/>
        <v>0</v>
      </c>
      <c r="R675" s="26"/>
      <c r="S675" s="26"/>
      <c r="T675" s="26"/>
      <c r="U675" s="26"/>
      <c r="V675" s="26"/>
      <c r="W675" s="26"/>
      <c r="X675" s="24"/>
      <c r="Y675" s="24"/>
      <c r="Z675" s="24"/>
      <c r="AA675" s="24"/>
      <c r="AB675" s="24"/>
      <c r="AC675" s="24"/>
      <c r="AD675" s="24"/>
      <c r="AE675" s="24"/>
      <c r="AF675" s="24"/>
      <c r="AG675" s="24"/>
      <c r="AH675" s="24"/>
      <c r="AI675" s="24"/>
      <c r="AJ675" s="24"/>
      <c r="AK675" s="24"/>
      <c r="AL675" s="24"/>
      <c r="AM675" s="24"/>
      <c r="AN675" s="24"/>
      <c r="AO675" s="24"/>
      <c r="AP675" s="24"/>
      <c r="AQ675" s="24"/>
      <c r="AR675" s="24"/>
    </row>
    <row r="676" spans="1:44" s="25" customFormat="1" ht="13" hidden="1">
      <c r="A676" s="4"/>
      <c r="B676" s="4"/>
      <c r="C676" s="4"/>
      <c r="D676" s="59"/>
      <c r="E676" s="4"/>
      <c r="F676" s="4"/>
      <c r="G676" s="4"/>
      <c r="H676" s="4"/>
      <c r="I676" s="4"/>
      <c r="J676" s="4"/>
      <c r="K676" s="4"/>
      <c r="L676" s="4"/>
      <c r="M676" s="4"/>
      <c r="N676" s="4"/>
      <c r="O676" s="4"/>
      <c r="P676" s="4"/>
      <c r="Q676" s="96">
        <f t="shared" si="133"/>
        <v>0</v>
      </c>
      <c r="R676" s="26"/>
      <c r="S676" s="26"/>
      <c r="T676" s="26"/>
      <c r="U676" s="26"/>
      <c r="V676" s="26"/>
      <c r="W676" s="26"/>
      <c r="X676" s="24"/>
      <c r="Y676" s="24"/>
      <c r="Z676" s="24"/>
      <c r="AA676" s="24"/>
      <c r="AB676" s="24"/>
      <c r="AC676" s="24"/>
      <c r="AD676" s="24"/>
      <c r="AE676" s="24"/>
      <c r="AF676" s="24"/>
      <c r="AG676" s="24"/>
      <c r="AH676" s="24"/>
      <c r="AI676" s="24"/>
      <c r="AJ676" s="24"/>
      <c r="AK676" s="24"/>
      <c r="AL676" s="24"/>
      <c r="AM676" s="24"/>
      <c r="AN676" s="24"/>
      <c r="AO676" s="24"/>
      <c r="AP676" s="24"/>
      <c r="AQ676" s="24"/>
      <c r="AR676" s="24"/>
    </row>
    <row r="677" spans="1:44" s="25" customFormat="1" ht="13" hidden="1">
      <c r="A677" s="4"/>
      <c r="B677" s="4"/>
      <c r="C677" s="4"/>
      <c r="D677" s="59"/>
      <c r="E677" s="4"/>
      <c r="F677" s="4"/>
      <c r="G677" s="4"/>
      <c r="H677" s="4"/>
      <c r="I677" s="4"/>
      <c r="J677" s="4"/>
      <c r="K677" s="4"/>
      <c r="L677" s="4"/>
      <c r="M677" s="4"/>
      <c r="N677" s="4"/>
      <c r="O677" s="4"/>
      <c r="P677" s="4"/>
      <c r="Q677" s="96">
        <f t="shared" si="133"/>
        <v>0</v>
      </c>
      <c r="R677" s="26"/>
      <c r="S677" s="26"/>
      <c r="T677" s="26"/>
      <c r="U677" s="26"/>
      <c r="V677" s="26"/>
      <c r="W677" s="26"/>
      <c r="X677" s="24"/>
      <c r="Y677" s="24"/>
      <c r="Z677" s="24"/>
      <c r="AA677" s="24"/>
      <c r="AB677" s="24"/>
      <c r="AC677" s="24"/>
      <c r="AD677" s="24"/>
      <c r="AE677" s="24"/>
      <c r="AF677" s="24"/>
      <c r="AG677" s="24"/>
      <c r="AH677" s="24"/>
      <c r="AI677" s="24"/>
      <c r="AJ677" s="24"/>
      <c r="AK677" s="24"/>
      <c r="AL677" s="24"/>
      <c r="AM677" s="24"/>
      <c r="AN677" s="24"/>
      <c r="AO677" s="24"/>
      <c r="AP677" s="24"/>
      <c r="AQ677" s="24"/>
      <c r="AR677" s="24"/>
    </row>
    <row r="678" spans="1:44" s="25" customFormat="1" ht="13" hidden="1">
      <c r="A678" s="4"/>
      <c r="B678" s="4"/>
      <c r="C678" s="4"/>
      <c r="D678" s="59"/>
      <c r="E678" s="4"/>
      <c r="F678" s="4"/>
      <c r="G678" s="4"/>
      <c r="H678" s="4"/>
      <c r="I678" s="4"/>
      <c r="J678" s="4"/>
      <c r="K678" s="4"/>
      <c r="L678" s="4"/>
      <c r="M678" s="4"/>
      <c r="N678" s="4"/>
      <c r="O678" s="4"/>
      <c r="P678" s="4"/>
      <c r="Q678" s="96">
        <f t="shared" si="133"/>
        <v>0</v>
      </c>
      <c r="R678" s="26"/>
      <c r="S678" s="26"/>
      <c r="T678" s="26"/>
      <c r="U678" s="26"/>
      <c r="V678" s="26"/>
      <c r="W678" s="26"/>
      <c r="X678" s="24"/>
      <c r="Y678" s="24"/>
      <c r="Z678" s="24"/>
      <c r="AA678" s="24"/>
      <c r="AB678" s="24"/>
      <c r="AC678" s="24"/>
      <c r="AD678" s="24"/>
      <c r="AE678" s="24"/>
      <c r="AF678" s="24"/>
      <c r="AG678" s="24"/>
      <c r="AH678" s="24"/>
      <c r="AI678" s="24"/>
      <c r="AJ678" s="24"/>
      <c r="AK678" s="24"/>
      <c r="AL678" s="24"/>
      <c r="AM678" s="24"/>
      <c r="AN678" s="24"/>
      <c r="AO678" s="24"/>
      <c r="AP678" s="24"/>
      <c r="AQ678" s="24"/>
      <c r="AR678" s="24"/>
    </row>
    <row r="679" spans="1:44" s="25" customFormat="1" ht="13" hidden="1">
      <c r="A679" s="4"/>
      <c r="B679" s="4"/>
      <c r="C679" s="4"/>
      <c r="D679" s="59"/>
      <c r="E679" s="4"/>
      <c r="F679" s="4"/>
      <c r="G679" s="4"/>
      <c r="H679" s="4"/>
      <c r="I679" s="4"/>
      <c r="J679" s="4"/>
      <c r="K679" s="4"/>
      <c r="L679" s="4"/>
      <c r="M679" s="4"/>
      <c r="N679" s="4"/>
      <c r="O679" s="4"/>
      <c r="P679" s="4"/>
      <c r="Q679" s="96">
        <f t="shared" si="133"/>
        <v>0</v>
      </c>
      <c r="R679" s="26"/>
      <c r="S679" s="26"/>
      <c r="T679" s="26"/>
      <c r="U679" s="26"/>
      <c r="V679" s="26"/>
      <c r="W679" s="26"/>
      <c r="X679" s="24"/>
      <c r="Y679" s="24"/>
      <c r="Z679" s="24"/>
      <c r="AA679" s="24"/>
      <c r="AB679" s="24"/>
      <c r="AC679" s="24"/>
      <c r="AD679" s="24"/>
      <c r="AE679" s="24"/>
      <c r="AF679" s="24"/>
      <c r="AG679" s="24"/>
      <c r="AH679" s="24"/>
      <c r="AI679" s="24"/>
      <c r="AJ679" s="24"/>
      <c r="AK679" s="24"/>
      <c r="AL679" s="24"/>
      <c r="AM679" s="24"/>
      <c r="AN679" s="24"/>
      <c r="AO679" s="24"/>
      <c r="AP679" s="24"/>
      <c r="AQ679" s="24"/>
      <c r="AR679" s="24"/>
    </row>
    <row r="680" spans="1:44" s="25" customFormat="1" ht="13" hidden="1">
      <c r="A680" s="4"/>
      <c r="B680" s="4"/>
      <c r="C680" s="4"/>
      <c r="D680" s="59"/>
      <c r="E680" s="4"/>
      <c r="F680" s="4"/>
      <c r="G680" s="4"/>
      <c r="H680" s="4"/>
      <c r="I680" s="4"/>
      <c r="J680" s="4"/>
      <c r="K680" s="4"/>
      <c r="L680" s="4"/>
      <c r="M680" s="4"/>
      <c r="N680" s="4"/>
      <c r="O680" s="4"/>
      <c r="P680" s="4"/>
      <c r="Q680" s="96">
        <f t="shared" si="133"/>
        <v>0</v>
      </c>
      <c r="R680" s="26"/>
      <c r="S680" s="26"/>
      <c r="T680" s="26"/>
      <c r="U680" s="26"/>
      <c r="V680" s="26"/>
      <c r="W680" s="26"/>
      <c r="X680" s="24"/>
      <c r="Y680" s="24"/>
      <c r="Z680" s="24"/>
      <c r="AA680" s="24"/>
      <c r="AB680" s="24"/>
      <c r="AC680" s="24"/>
      <c r="AD680" s="24"/>
      <c r="AE680" s="24"/>
      <c r="AF680" s="24"/>
      <c r="AG680" s="24"/>
      <c r="AH680" s="24"/>
      <c r="AI680" s="24"/>
      <c r="AJ680" s="24"/>
      <c r="AK680" s="24"/>
      <c r="AL680" s="24"/>
      <c r="AM680" s="24"/>
      <c r="AN680" s="24"/>
      <c r="AO680" s="24"/>
      <c r="AP680" s="24"/>
      <c r="AQ680" s="24"/>
      <c r="AR680" s="24"/>
    </row>
    <row r="681" spans="1:44" s="25" customFormat="1" ht="13" hidden="1">
      <c r="A681" s="4"/>
      <c r="B681" s="4"/>
      <c r="C681" s="4"/>
      <c r="D681" s="59"/>
      <c r="E681" s="4"/>
      <c r="F681" s="4"/>
      <c r="G681" s="4"/>
      <c r="H681" s="4"/>
      <c r="I681" s="4"/>
      <c r="J681" s="4"/>
      <c r="K681" s="4"/>
      <c r="L681" s="4"/>
      <c r="M681" s="4"/>
      <c r="N681" s="4"/>
      <c r="O681" s="4"/>
      <c r="P681" s="4"/>
      <c r="Q681" s="96">
        <f t="shared" si="133"/>
        <v>0</v>
      </c>
      <c r="R681" s="26"/>
      <c r="S681" s="26"/>
      <c r="T681" s="26"/>
      <c r="U681" s="26"/>
      <c r="V681" s="26"/>
      <c r="W681" s="26"/>
      <c r="X681" s="24"/>
      <c r="Y681" s="24"/>
      <c r="Z681" s="24"/>
      <c r="AA681" s="24"/>
      <c r="AB681" s="24"/>
      <c r="AC681" s="24"/>
      <c r="AD681" s="24"/>
      <c r="AE681" s="24"/>
      <c r="AF681" s="24"/>
      <c r="AG681" s="24"/>
      <c r="AH681" s="24"/>
      <c r="AI681" s="24"/>
      <c r="AJ681" s="24"/>
      <c r="AK681" s="24"/>
      <c r="AL681" s="24"/>
      <c r="AM681" s="24"/>
      <c r="AN681" s="24"/>
      <c r="AO681" s="24"/>
      <c r="AP681" s="24"/>
      <c r="AQ681" s="24"/>
      <c r="AR681" s="24"/>
    </row>
    <row r="682" spans="1:44" s="25" customFormat="1" ht="13" hidden="1">
      <c r="A682" s="4"/>
      <c r="B682" s="4"/>
      <c r="C682" s="4"/>
      <c r="D682" s="59"/>
      <c r="E682" s="4"/>
      <c r="F682" s="4"/>
      <c r="G682" s="4"/>
      <c r="H682" s="4"/>
      <c r="I682" s="4"/>
      <c r="J682" s="4"/>
      <c r="K682" s="4"/>
      <c r="L682" s="4"/>
      <c r="M682" s="4"/>
      <c r="N682" s="4"/>
      <c r="O682" s="4"/>
      <c r="P682" s="4"/>
      <c r="Q682" s="96">
        <f t="shared" si="133"/>
        <v>0</v>
      </c>
      <c r="R682" s="26"/>
      <c r="S682" s="26"/>
      <c r="T682" s="26"/>
      <c r="U682" s="26"/>
      <c r="V682" s="26"/>
      <c r="W682" s="26"/>
      <c r="X682" s="24"/>
      <c r="Y682" s="24"/>
      <c r="Z682" s="24"/>
      <c r="AA682" s="24"/>
      <c r="AB682" s="24"/>
      <c r="AC682" s="24"/>
      <c r="AD682" s="24"/>
      <c r="AE682" s="24"/>
      <c r="AF682" s="24"/>
      <c r="AG682" s="24"/>
      <c r="AH682" s="24"/>
      <c r="AI682" s="24"/>
      <c r="AJ682" s="24"/>
      <c r="AK682" s="24"/>
      <c r="AL682" s="24"/>
      <c r="AM682" s="24"/>
      <c r="AN682" s="24"/>
      <c r="AO682" s="24"/>
      <c r="AP682" s="24"/>
      <c r="AQ682" s="24"/>
      <c r="AR682" s="24"/>
    </row>
    <row r="683" spans="1:44" s="25" customFormat="1" ht="13" hidden="1">
      <c r="A683" s="4"/>
      <c r="B683" s="4"/>
      <c r="C683" s="4"/>
      <c r="D683" s="59"/>
      <c r="E683" s="4"/>
      <c r="F683" s="4"/>
      <c r="G683" s="4"/>
      <c r="H683" s="4"/>
      <c r="I683" s="4"/>
      <c r="J683" s="4"/>
      <c r="K683" s="4"/>
      <c r="L683" s="4"/>
      <c r="M683" s="4"/>
      <c r="N683" s="4"/>
      <c r="O683" s="4"/>
      <c r="P683" s="4"/>
      <c r="Q683" s="96">
        <f t="shared" si="133"/>
        <v>0</v>
      </c>
      <c r="R683" s="26"/>
      <c r="S683" s="26"/>
      <c r="T683" s="26"/>
      <c r="U683" s="26"/>
      <c r="V683" s="26"/>
      <c r="W683" s="26"/>
      <c r="X683" s="24"/>
      <c r="Y683" s="24"/>
      <c r="Z683" s="24"/>
      <c r="AA683" s="24"/>
      <c r="AB683" s="24"/>
      <c r="AC683" s="24"/>
      <c r="AD683" s="24"/>
      <c r="AE683" s="24"/>
      <c r="AF683" s="24"/>
      <c r="AG683" s="24"/>
      <c r="AH683" s="24"/>
      <c r="AI683" s="24"/>
      <c r="AJ683" s="24"/>
      <c r="AK683" s="24"/>
      <c r="AL683" s="24"/>
      <c r="AM683" s="24"/>
      <c r="AN683" s="24"/>
      <c r="AO683" s="24"/>
      <c r="AP683" s="24"/>
      <c r="AQ683" s="24"/>
      <c r="AR683" s="24"/>
    </row>
    <row r="684" spans="1:44" s="25" customFormat="1" ht="13" hidden="1">
      <c r="A684" s="4"/>
      <c r="B684" s="4"/>
      <c r="C684" s="4"/>
      <c r="D684" s="59"/>
      <c r="E684" s="4"/>
      <c r="F684" s="4"/>
      <c r="G684" s="4"/>
      <c r="H684" s="4"/>
      <c r="I684" s="4"/>
      <c r="J684" s="4"/>
      <c r="K684" s="4"/>
      <c r="L684" s="4"/>
      <c r="M684" s="4"/>
      <c r="N684" s="4"/>
      <c r="O684" s="4"/>
      <c r="P684" s="4"/>
      <c r="Q684" s="96">
        <f t="shared" si="133"/>
        <v>0</v>
      </c>
      <c r="R684" s="26"/>
      <c r="S684" s="26"/>
      <c r="T684" s="26"/>
      <c r="U684" s="26"/>
      <c r="V684" s="26"/>
      <c r="W684" s="26"/>
      <c r="X684" s="24"/>
      <c r="Y684" s="24"/>
      <c r="Z684" s="24"/>
      <c r="AA684" s="24"/>
      <c r="AB684" s="24"/>
      <c r="AC684" s="24"/>
      <c r="AD684" s="24"/>
      <c r="AE684" s="24"/>
      <c r="AF684" s="24"/>
      <c r="AG684" s="24"/>
      <c r="AH684" s="24"/>
      <c r="AI684" s="24"/>
      <c r="AJ684" s="24"/>
      <c r="AK684" s="24"/>
      <c r="AL684" s="24"/>
      <c r="AM684" s="24"/>
      <c r="AN684" s="24"/>
      <c r="AO684" s="24"/>
      <c r="AP684" s="24"/>
      <c r="AQ684" s="24"/>
      <c r="AR684" s="24"/>
    </row>
    <row r="685" spans="1:44" s="25" customFormat="1" ht="13" hidden="1">
      <c r="A685" s="4"/>
      <c r="B685" s="4"/>
      <c r="C685" s="4"/>
      <c r="D685" s="59"/>
      <c r="E685" s="4"/>
      <c r="F685" s="4"/>
      <c r="G685" s="4"/>
      <c r="H685" s="4"/>
      <c r="I685" s="4"/>
      <c r="J685" s="4"/>
      <c r="K685" s="4"/>
      <c r="L685" s="4"/>
      <c r="M685" s="4"/>
      <c r="N685" s="4"/>
      <c r="O685" s="4"/>
      <c r="P685" s="4"/>
      <c r="Q685" s="96">
        <f t="shared" si="133"/>
        <v>0</v>
      </c>
      <c r="R685" s="26"/>
      <c r="S685" s="26"/>
      <c r="T685" s="26"/>
      <c r="U685" s="26"/>
      <c r="V685" s="26"/>
      <c r="W685" s="26"/>
      <c r="X685" s="24"/>
      <c r="Y685" s="24"/>
      <c r="Z685" s="24"/>
      <c r="AA685" s="24"/>
      <c r="AB685" s="24"/>
      <c r="AC685" s="24"/>
      <c r="AD685" s="24"/>
      <c r="AE685" s="24"/>
      <c r="AF685" s="24"/>
      <c r="AG685" s="24"/>
      <c r="AH685" s="24"/>
      <c r="AI685" s="24"/>
      <c r="AJ685" s="24"/>
      <c r="AK685" s="24"/>
      <c r="AL685" s="24"/>
      <c r="AM685" s="24"/>
      <c r="AN685" s="24"/>
      <c r="AO685" s="24"/>
      <c r="AP685" s="24"/>
      <c r="AQ685" s="24"/>
      <c r="AR685" s="24"/>
    </row>
    <row r="686" spans="1:44" s="25" customFormat="1" ht="13" hidden="1">
      <c r="A686" s="4"/>
      <c r="B686" s="4"/>
      <c r="C686" s="4"/>
      <c r="D686" s="59"/>
      <c r="E686" s="4"/>
      <c r="F686" s="4"/>
      <c r="G686" s="4"/>
      <c r="H686" s="4"/>
      <c r="I686" s="4"/>
      <c r="J686" s="4"/>
      <c r="K686" s="4"/>
      <c r="L686" s="4"/>
      <c r="M686" s="4"/>
      <c r="N686" s="4"/>
      <c r="O686" s="4"/>
      <c r="P686" s="4"/>
      <c r="Q686" s="96">
        <f t="shared" si="133"/>
        <v>0</v>
      </c>
      <c r="R686" s="26"/>
      <c r="S686" s="26"/>
      <c r="T686" s="26"/>
      <c r="U686" s="26"/>
      <c r="V686" s="26"/>
      <c r="W686" s="26"/>
      <c r="X686" s="24"/>
      <c r="Y686" s="24"/>
      <c r="Z686" s="24"/>
      <c r="AA686" s="24"/>
      <c r="AB686" s="24"/>
      <c r="AC686" s="24"/>
      <c r="AD686" s="24"/>
      <c r="AE686" s="24"/>
      <c r="AF686" s="24"/>
      <c r="AG686" s="24"/>
      <c r="AH686" s="24"/>
      <c r="AI686" s="24"/>
      <c r="AJ686" s="24"/>
      <c r="AK686" s="24"/>
      <c r="AL686" s="24"/>
      <c r="AM686" s="24"/>
      <c r="AN686" s="24"/>
      <c r="AO686" s="24"/>
      <c r="AP686" s="24"/>
      <c r="AQ686" s="24"/>
      <c r="AR686" s="24"/>
    </row>
    <row r="687" spans="1:44" s="25" customFormat="1" ht="13" hidden="1">
      <c r="A687" s="4"/>
      <c r="B687" s="4"/>
      <c r="C687" s="4"/>
      <c r="D687" s="59"/>
      <c r="E687" s="4"/>
      <c r="F687" s="4"/>
      <c r="G687" s="4"/>
      <c r="H687" s="4"/>
      <c r="I687" s="4"/>
      <c r="J687" s="4"/>
      <c r="K687" s="4"/>
      <c r="L687" s="4"/>
      <c r="M687" s="4"/>
      <c r="N687" s="4"/>
      <c r="O687" s="4"/>
      <c r="P687" s="4"/>
      <c r="Q687" s="96">
        <f t="shared" si="133"/>
        <v>0</v>
      </c>
      <c r="R687" s="26"/>
      <c r="S687" s="26"/>
      <c r="T687" s="26"/>
      <c r="U687" s="26"/>
      <c r="V687" s="26"/>
      <c r="W687" s="26"/>
      <c r="X687" s="24"/>
      <c r="Y687" s="24"/>
      <c r="Z687" s="24"/>
      <c r="AA687" s="24"/>
      <c r="AB687" s="24"/>
      <c r="AC687" s="24"/>
      <c r="AD687" s="24"/>
      <c r="AE687" s="24"/>
      <c r="AF687" s="24"/>
      <c r="AG687" s="24"/>
      <c r="AH687" s="24"/>
      <c r="AI687" s="24"/>
      <c r="AJ687" s="24"/>
      <c r="AK687" s="24"/>
      <c r="AL687" s="24"/>
      <c r="AM687" s="24"/>
      <c r="AN687" s="24"/>
      <c r="AO687" s="24"/>
      <c r="AP687" s="24"/>
      <c r="AQ687" s="24"/>
      <c r="AR687" s="24"/>
    </row>
    <row r="688" spans="1:44" s="25" customFormat="1" ht="13" hidden="1">
      <c r="A688" s="4"/>
      <c r="B688" s="4"/>
      <c r="C688" s="4"/>
      <c r="D688" s="59"/>
      <c r="E688" s="4"/>
      <c r="F688" s="4"/>
      <c r="G688" s="4"/>
      <c r="H688" s="4"/>
      <c r="I688" s="4"/>
      <c r="J688" s="4"/>
      <c r="K688" s="4"/>
      <c r="L688" s="4"/>
      <c r="M688" s="4"/>
      <c r="N688" s="4"/>
      <c r="O688" s="4"/>
      <c r="P688" s="4"/>
      <c r="Q688" s="96">
        <f t="shared" si="133"/>
        <v>0</v>
      </c>
      <c r="R688" s="26"/>
      <c r="S688" s="26"/>
      <c r="T688" s="26"/>
      <c r="U688" s="26"/>
      <c r="V688" s="26"/>
      <c r="W688" s="26"/>
      <c r="X688" s="24"/>
      <c r="Y688" s="24"/>
      <c r="Z688" s="24"/>
      <c r="AA688" s="24"/>
      <c r="AB688" s="24"/>
      <c r="AC688" s="24"/>
      <c r="AD688" s="24"/>
      <c r="AE688" s="24"/>
      <c r="AF688" s="24"/>
      <c r="AG688" s="24"/>
      <c r="AH688" s="24"/>
      <c r="AI688" s="24"/>
      <c r="AJ688" s="24"/>
      <c r="AK688" s="24"/>
      <c r="AL688" s="24"/>
      <c r="AM688" s="24"/>
      <c r="AN688" s="24"/>
      <c r="AO688" s="24"/>
      <c r="AP688" s="24"/>
      <c r="AQ688" s="24"/>
      <c r="AR688" s="24"/>
    </row>
    <row r="689" spans="1:44" s="25" customFormat="1" ht="13" hidden="1">
      <c r="A689" s="4"/>
      <c r="B689" s="4"/>
      <c r="C689" s="4"/>
      <c r="D689" s="59"/>
      <c r="E689" s="4"/>
      <c r="F689" s="4"/>
      <c r="G689" s="4"/>
      <c r="H689" s="4"/>
      <c r="I689" s="4"/>
      <c r="J689" s="4"/>
      <c r="K689" s="4"/>
      <c r="L689" s="4"/>
      <c r="M689" s="4"/>
      <c r="N689" s="4"/>
      <c r="O689" s="4"/>
      <c r="P689" s="4"/>
      <c r="Q689" s="96">
        <f t="shared" si="133"/>
        <v>0</v>
      </c>
      <c r="R689" s="26"/>
      <c r="S689" s="26"/>
      <c r="T689" s="26"/>
      <c r="U689" s="26"/>
      <c r="V689" s="26"/>
      <c r="W689" s="26"/>
      <c r="X689" s="24"/>
      <c r="Y689" s="24"/>
      <c r="Z689" s="24"/>
      <c r="AA689" s="24"/>
      <c r="AB689" s="24"/>
      <c r="AC689" s="24"/>
      <c r="AD689" s="24"/>
      <c r="AE689" s="24"/>
      <c r="AF689" s="24"/>
      <c r="AG689" s="24"/>
      <c r="AH689" s="24"/>
      <c r="AI689" s="24"/>
      <c r="AJ689" s="24"/>
      <c r="AK689" s="24"/>
      <c r="AL689" s="24"/>
      <c r="AM689" s="24"/>
      <c r="AN689" s="24"/>
      <c r="AO689" s="24"/>
      <c r="AP689" s="24"/>
      <c r="AQ689" s="24"/>
      <c r="AR689" s="24"/>
    </row>
    <row r="690" spans="1:44" s="25" customFormat="1" ht="13" hidden="1">
      <c r="A690" s="4"/>
      <c r="B690" s="4"/>
      <c r="C690" s="4"/>
      <c r="D690" s="59"/>
      <c r="E690" s="4"/>
      <c r="F690" s="4"/>
      <c r="G690" s="4"/>
      <c r="H690" s="4"/>
      <c r="I690" s="4"/>
      <c r="J690" s="4"/>
      <c r="K690" s="4"/>
      <c r="L690" s="4"/>
      <c r="M690" s="4"/>
      <c r="N690" s="4"/>
      <c r="O690" s="4"/>
      <c r="P690" s="4"/>
      <c r="Q690" s="96">
        <f t="shared" si="133"/>
        <v>0</v>
      </c>
      <c r="R690" s="26"/>
      <c r="S690" s="26"/>
      <c r="T690" s="26"/>
      <c r="U690" s="26"/>
      <c r="V690" s="26"/>
      <c r="W690" s="26"/>
      <c r="X690" s="24"/>
      <c r="Y690" s="24"/>
      <c r="Z690" s="24"/>
      <c r="AA690" s="24"/>
      <c r="AB690" s="24"/>
      <c r="AC690" s="24"/>
      <c r="AD690" s="24"/>
      <c r="AE690" s="24"/>
      <c r="AF690" s="24"/>
      <c r="AG690" s="24"/>
      <c r="AH690" s="24"/>
      <c r="AI690" s="24"/>
      <c r="AJ690" s="24"/>
      <c r="AK690" s="24"/>
      <c r="AL690" s="24"/>
      <c r="AM690" s="24"/>
      <c r="AN690" s="24"/>
      <c r="AO690" s="24"/>
      <c r="AP690" s="24"/>
      <c r="AQ690" s="24"/>
      <c r="AR690" s="24"/>
    </row>
    <row r="691" spans="1:44" s="25" customFormat="1" ht="13" hidden="1">
      <c r="A691" s="4"/>
      <c r="B691" s="4"/>
      <c r="C691" s="4"/>
      <c r="D691" s="59"/>
      <c r="E691" s="4"/>
      <c r="F691" s="4"/>
      <c r="G691" s="4"/>
      <c r="H691" s="4"/>
      <c r="I691" s="4"/>
      <c r="J691" s="4"/>
      <c r="K691" s="4"/>
      <c r="L691" s="4"/>
      <c r="M691" s="4"/>
      <c r="N691" s="4"/>
      <c r="O691" s="4"/>
      <c r="P691" s="4"/>
      <c r="Q691" s="96">
        <f t="shared" si="133"/>
        <v>0</v>
      </c>
      <c r="R691" s="26"/>
      <c r="S691" s="26"/>
      <c r="T691" s="26"/>
      <c r="U691" s="26"/>
      <c r="V691" s="26"/>
      <c r="W691" s="26"/>
      <c r="X691" s="24"/>
      <c r="Y691" s="24"/>
      <c r="Z691" s="24"/>
      <c r="AA691" s="24"/>
      <c r="AB691" s="24"/>
      <c r="AC691" s="24"/>
      <c r="AD691" s="24"/>
      <c r="AE691" s="24"/>
      <c r="AF691" s="24"/>
      <c r="AG691" s="24"/>
      <c r="AH691" s="24"/>
      <c r="AI691" s="24"/>
      <c r="AJ691" s="24"/>
      <c r="AK691" s="24"/>
      <c r="AL691" s="24"/>
      <c r="AM691" s="24"/>
      <c r="AN691" s="24"/>
      <c r="AO691" s="24"/>
      <c r="AP691" s="24"/>
      <c r="AQ691" s="24"/>
      <c r="AR691" s="24"/>
    </row>
    <row r="692" spans="1:44" s="25" customFormat="1" ht="13" hidden="1">
      <c r="A692" s="4"/>
      <c r="B692" s="4"/>
      <c r="C692" s="4"/>
      <c r="D692" s="59"/>
      <c r="E692" s="4"/>
      <c r="F692" s="4"/>
      <c r="G692" s="4"/>
      <c r="H692" s="4"/>
      <c r="I692" s="4"/>
      <c r="J692" s="4"/>
      <c r="K692" s="4"/>
      <c r="L692" s="4"/>
      <c r="M692" s="4"/>
      <c r="N692" s="4"/>
      <c r="O692" s="4"/>
      <c r="P692" s="4"/>
      <c r="Q692" s="96">
        <f t="shared" si="133"/>
        <v>0</v>
      </c>
      <c r="R692" s="26"/>
      <c r="S692" s="26"/>
      <c r="T692" s="26"/>
      <c r="U692" s="26"/>
      <c r="V692" s="26"/>
      <c r="W692" s="26"/>
      <c r="X692" s="24"/>
      <c r="Y692" s="24"/>
      <c r="Z692" s="24"/>
      <c r="AA692" s="24"/>
      <c r="AB692" s="24"/>
      <c r="AC692" s="24"/>
      <c r="AD692" s="24"/>
      <c r="AE692" s="24"/>
      <c r="AF692" s="24"/>
      <c r="AG692" s="24"/>
      <c r="AH692" s="24"/>
      <c r="AI692" s="24"/>
      <c r="AJ692" s="24"/>
      <c r="AK692" s="24"/>
      <c r="AL692" s="24"/>
      <c r="AM692" s="24"/>
      <c r="AN692" s="24"/>
      <c r="AO692" s="24"/>
      <c r="AP692" s="24"/>
      <c r="AQ692" s="24"/>
      <c r="AR692" s="24"/>
    </row>
    <row r="693" spans="1:44" s="25" customFormat="1" ht="13" hidden="1">
      <c r="A693" s="4"/>
      <c r="B693" s="4"/>
      <c r="C693" s="4"/>
      <c r="D693" s="59"/>
      <c r="E693" s="4"/>
      <c r="F693" s="4"/>
      <c r="G693" s="4"/>
      <c r="H693" s="4"/>
      <c r="I693" s="4"/>
      <c r="J693" s="4"/>
      <c r="K693" s="4"/>
      <c r="L693" s="4"/>
      <c r="M693" s="4"/>
      <c r="N693" s="4"/>
      <c r="O693" s="4"/>
      <c r="P693" s="4"/>
      <c r="Q693" s="96">
        <f t="shared" si="133"/>
        <v>0</v>
      </c>
      <c r="R693" s="26"/>
      <c r="S693" s="26"/>
      <c r="T693" s="26"/>
      <c r="U693" s="26"/>
      <c r="V693" s="26"/>
      <c r="W693" s="26"/>
      <c r="X693" s="24"/>
      <c r="Y693" s="24"/>
      <c r="Z693" s="24"/>
      <c r="AA693" s="24"/>
      <c r="AB693" s="24"/>
      <c r="AC693" s="24"/>
      <c r="AD693" s="24"/>
      <c r="AE693" s="24"/>
      <c r="AF693" s="24"/>
      <c r="AG693" s="24"/>
      <c r="AH693" s="24"/>
      <c r="AI693" s="24"/>
      <c r="AJ693" s="24"/>
      <c r="AK693" s="24"/>
      <c r="AL693" s="24"/>
      <c r="AM693" s="24"/>
      <c r="AN693" s="24"/>
      <c r="AO693" s="24"/>
      <c r="AP693" s="24"/>
      <c r="AQ693" s="24"/>
      <c r="AR693" s="24"/>
    </row>
    <row r="694" spans="1:44" s="25" customFormat="1" ht="13" hidden="1">
      <c r="A694" s="4"/>
      <c r="B694" s="4"/>
      <c r="C694" s="4"/>
      <c r="D694" s="59"/>
      <c r="E694" s="4"/>
      <c r="F694" s="4"/>
      <c r="G694" s="4"/>
      <c r="H694" s="4"/>
      <c r="I694" s="4"/>
      <c r="J694" s="4"/>
      <c r="K694" s="4"/>
      <c r="L694" s="4"/>
      <c r="M694" s="4"/>
      <c r="N694" s="4"/>
      <c r="O694" s="4"/>
      <c r="P694" s="4"/>
      <c r="Q694" s="96">
        <f t="shared" si="133"/>
        <v>0</v>
      </c>
      <c r="R694" s="26"/>
      <c r="S694" s="26"/>
      <c r="T694" s="26"/>
      <c r="U694" s="26"/>
      <c r="V694" s="26"/>
      <c r="W694" s="26"/>
      <c r="X694" s="24"/>
      <c r="Y694" s="24"/>
      <c r="Z694" s="24"/>
      <c r="AA694" s="24"/>
      <c r="AB694" s="24"/>
      <c r="AC694" s="24"/>
      <c r="AD694" s="24"/>
      <c r="AE694" s="24"/>
      <c r="AF694" s="24"/>
      <c r="AG694" s="24"/>
      <c r="AH694" s="24"/>
      <c r="AI694" s="24"/>
      <c r="AJ694" s="24"/>
      <c r="AK694" s="24"/>
      <c r="AL694" s="24"/>
      <c r="AM694" s="24"/>
      <c r="AN694" s="24"/>
      <c r="AO694" s="24"/>
      <c r="AP694" s="24"/>
      <c r="AQ694" s="24"/>
      <c r="AR694" s="24"/>
    </row>
    <row r="695" spans="1:44" s="25" customFormat="1" ht="13" hidden="1">
      <c r="A695" s="4"/>
      <c r="B695" s="4"/>
      <c r="C695" s="4"/>
      <c r="D695" s="59"/>
      <c r="E695" s="4"/>
      <c r="F695" s="4"/>
      <c r="G695" s="4"/>
      <c r="H695" s="4"/>
      <c r="I695" s="4"/>
      <c r="J695" s="4"/>
      <c r="K695" s="4"/>
      <c r="L695" s="4"/>
      <c r="M695" s="4"/>
      <c r="N695" s="4"/>
      <c r="O695" s="4"/>
      <c r="P695" s="4"/>
      <c r="Q695" s="96">
        <f t="shared" si="133"/>
        <v>0</v>
      </c>
      <c r="R695" s="26"/>
      <c r="S695" s="26"/>
      <c r="T695" s="26"/>
      <c r="U695" s="26"/>
      <c r="V695" s="26"/>
      <c r="W695" s="26"/>
      <c r="X695" s="24"/>
      <c r="Y695" s="24"/>
      <c r="Z695" s="24"/>
      <c r="AA695" s="24"/>
      <c r="AB695" s="24"/>
      <c r="AC695" s="24"/>
      <c r="AD695" s="24"/>
      <c r="AE695" s="24"/>
      <c r="AF695" s="24"/>
      <c r="AG695" s="24"/>
      <c r="AH695" s="24"/>
      <c r="AI695" s="24"/>
      <c r="AJ695" s="24"/>
      <c r="AK695" s="24"/>
      <c r="AL695" s="24"/>
      <c r="AM695" s="24"/>
      <c r="AN695" s="24"/>
      <c r="AO695" s="24"/>
      <c r="AP695" s="24"/>
      <c r="AQ695" s="24"/>
      <c r="AR695" s="24"/>
    </row>
    <row r="696" spans="1:44" s="25" customFormat="1" ht="13" hidden="1">
      <c r="A696" s="4"/>
      <c r="B696" s="4"/>
      <c r="C696" s="4"/>
      <c r="D696" s="59"/>
      <c r="E696" s="4"/>
      <c r="F696" s="4"/>
      <c r="G696" s="4"/>
      <c r="H696" s="4"/>
      <c r="I696" s="4"/>
      <c r="J696" s="4"/>
      <c r="K696" s="4"/>
      <c r="L696" s="4"/>
      <c r="M696" s="4"/>
      <c r="N696" s="4"/>
      <c r="O696" s="4"/>
      <c r="P696" s="4"/>
      <c r="Q696" s="96">
        <f t="shared" si="133"/>
        <v>0</v>
      </c>
      <c r="R696" s="26"/>
      <c r="S696" s="26"/>
      <c r="T696" s="26"/>
      <c r="U696" s="26"/>
      <c r="V696" s="26"/>
      <c r="W696" s="26"/>
      <c r="X696" s="24"/>
      <c r="Y696" s="24"/>
      <c r="Z696" s="24"/>
      <c r="AA696" s="24"/>
      <c r="AB696" s="24"/>
      <c r="AC696" s="24"/>
      <c r="AD696" s="24"/>
      <c r="AE696" s="24"/>
      <c r="AF696" s="24"/>
      <c r="AG696" s="24"/>
      <c r="AH696" s="24"/>
      <c r="AI696" s="24"/>
      <c r="AJ696" s="24"/>
      <c r="AK696" s="24"/>
      <c r="AL696" s="24"/>
      <c r="AM696" s="24"/>
      <c r="AN696" s="24"/>
      <c r="AO696" s="24"/>
      <c r="AP696" s="24"/>
      <c r="AQ696" s="24"/>
      <c r="AR696" s="24"/>
    </row>
    <row r="697" spans="1:44" s="25" customFormat="1" ht="13" hidden="1">
      <c r="A697" s="4"/>
      <c r="B697" s="4"/>
      <c r="C697" s="4"/>
      <c r="D697" s="59"/>
      <c r="E697" s="4"/>
      <c r="F697" s="4"/>
      <c r="G697" s="4"/>
      <c r="H697" s="4"/>
      <c r="I697" s="4"/>
      <c r="J697" s="4"/>
      <c r="K697" s="4"/>
      <c r="L697" s="4"/>
      <c r="M697" s="4"/>
      <c r="N697" s="4"/>
      <c r="O697" s="4"/>
      <c r="P697" s="4"/>
      <c r="Q697" s="96">
        <f t="shared" si="133"/>
        <v>0</v>
      </c>
      <c r="R697" s="26"/>
      <c r="S697" s="26"/>
      <c r="T697" s="26"/>
      <c r="U697" s="26"/>
      <c r="V697" s="26"/>
      <c r="W697" s="26"/>
      <c r="X697" s="24"/>
      <c r="Y697" s="24"/>
      <c r="Z697" s="24"/>
      <c r="AA697" s="24"/>
      <c r="AB697" s="24"/>
      <c r="AC697" s="24"/>
      <c r="AD697" s="24"/>
      <c r="AE697" s="24"/>
      <c r="AF697" s="24"/>
      <c r="AG697" s="24"/>
      <c r="AH697" s="24"/>
      <c r="AI697" s="24"/>
      <c r="AJ697" s="24"/>
      <c r="AK697" s="24"/>
      <c r="AL697" s="24"/>
      <c r="AM697" s="24"/>
      <c r="AN697" s="24"/>
      <c r="AO697" s="24"/>
      <c r="AP697" s="24"/>
      <c r="AQ697" s="24"/>
      <c r="AR697" s="24"/>
    </row>
    <row r="698" spans="1:44" s="25" customFormat="1" ht="13" hidden="1">
      <c r="A698" s="4"/>
      <c r="B698" s="4"/>
      <c r="C698" s="4"/>
      <c r="D698" s="59"/>
      <c r="E698" s="4"/>
      <c r="F698" s="4"/>
      <c r="G698" s="4"/>
      <c r="H698" s="4"/>
      <c r="I698" s="4"/>
      <c r="J698" s="4"/>
      <c r="K698" s="4"/>
      <c r="L698" s="4"/>
      <c r="M698" s="4"/>
      <c r="N698" s="4"/>
      <c r="O698" s="4"/>
      <c r="P698" s="4"/>
      <c r="Q698" s="96">
        <f t="shared" si="133"/>
        <v>0</v>
      </c>
      <c r="R698" s="26"/>
      <c r="S698" s="26"/>
      <c r="T698" s="26"/>
      <c r="U698" s="26"/>
      <c r="V698" s="26"/>
      <c r="W698" s="26"/>
      <c r="X698" s="24"/>
      <c r="Y698" s="24"/>
      <c r="Z698" s="24"/>
      <c r="AA698" s="24"/>
      <c r="AB698" s="24"/>
      <c r="AC698" s="24"/>
      <c r="AD698" s="24"/>
      <c r="AE698" s="24"/>
      <c r="AF698" s="24"/>
      <c r="AG698" s="24"/>
      <c r="AH698" s="24"/>
      <c r="AI698" s="24"/>
      <c r="AJ698" s="24"/>
      <c r="AK698" s="24"/>
      <c r="AL698" s="24"/>
      <c r="AM698" s="24"/>
      <c r="AN698" s="24"/>
      <c r="AO698" s="24"/>
      <c r="AP698" s="24"/>
      <c r="AQ698" s="24"/>
      <c r="AR698" s="24"/>
    </row>
    <row r="699" spans="1:44" s="25" customFormat="1" ht="13" hidden="1">
      <c r="A699" s="4"/>
      <c r="B699" s="4"/>
      <c r="C699" s="4"/>
      <c r="D699" s="59"/>
      <c r="E699" s="4"/>
      <c r="F699" s="4"/>
      <c r="G699" s="4"/>
      <c r="H699" s="4"/>
      <c r="I699" s="4"/>
      <c r="J699" s="4"/>
      <c r="K699" s="4"/>
      <c r="L699" s="4"/>
      <c r="M699" s="4"/>
      <c r="N699" s="4"/>
      <c r="O699" s="4"/>
      <c r="P699" s="4"/>
      <c r="Q699" s="96">
        <f t="shared" si="133"/>
        <v>0</v>
      </c>
      <c r="R699" s="26"/>
      <c r="S699" s="26"/>
      <c r="T699" s="26"/>
      <c r="U699" s="26"/>
      <c r="V699" s="26"/>
      <c r="W699" s="26"/>
      <c r="X699" s="24"/>
      <c r="Y699" s="24"/>
      <c r="Z699" s="24"/>
      <c r="AA699" s="24"/>
      <c r="AB699" s="24"/>
      <c r="AC699" s="24"/>
      <c r="AD699" s="24"/>
      <c r="AE699" s="24"/>
      <c r="AF699" s="24"/>
      <c r="AG699" s="24"/>
      <c r="AH699" s="24"/>
      <c r="AI699" s="24"/>
      <c r="AJ699" s="24"/>
      <c r="AK699" s="24"/>
      <c r="AL699" s="24"/>
      <c r="AM699" s="24"/>
      <c r="AN699" s="24"/>
      <c r="AO699" s="24"/>
      <c r="AP699" s="24"/>
      <c r="AQ699" s="24"/>
      <c r="AR699" s="24"/>
    </row>
    <row r="700" spans="1:44" s="25" customFormat="1" ht="13" hidden="1">
      <c r="A700" s="4"/>
      <c r="B700" s="4"/>
      <c r="C700" s="4"/>
      <c r="D700" s="59"/>
      <c r="E700" s="4"/>
      <c r="F700" s="4"/>
      <c r="G700" s="4"/>
      <c r="H700" s="4"/>
      <c r="I700" s="4"/>
      <c r="J700" s="4"/>
      <c r="K700" s="4"/>
      <c r="L700" s="4"/>
      <c r="M700" s="4"/>
      <c r="N700" s="4"/>
      <c r="O700" s="4"/>
      <c r="P700" s="4"/>
      <c r="Q700" s="96">
        <f t="shared" si="133"/>
        <v>0</v>
      </c>
      <c r="R700" s="26"/>
      <c r="S700" s="26"/>
      <c r="T700" s="26"/>
      <c r="U700" s="26"/>
      <c r="V700" s="26"/>
      <c r="W700" s="26"/>
      <c r="X700" s="24"/>
      <c r="Y700" s="24"/>
      <c r="Z700" s="24"/>
      <c r="AA700" s="24"/>
      <c r="AB700" s="24"/>
      <c r="AC700" s="24"/>
      <c r="AD700" s="24"/>
      <c r="AE700" s="24"/>
      <c r="AF700" s="24"/>
      <c r="AG700" s="24"/>
      <c r="AH700" s="24"/>
      <c r="AI700" s="24"/>
      <c r="AJ700" s="24"/>
      <c r="AK700" s="24"/>
      <c r="AL700" s="24"/>
      <c r="AM700" s="24"/>
      <c r="AN700" s="24"/>
      <c r="AO700" s="24"/>
      <c r="AP700" s="24"/>
      <c r="AQ700" s="24"/>
      <c r="AR700" s="24"/>
    </row>
    <row r="701" spans="1:44" s="25" customFormat="1" ht="13" hidden="1">
      <c r="A701" s="4"/>
      <c r="B701" s="4"/>
      <c r="C701" s="4"/>
      <c r="D701" s="59"/>
      <c r="E701" s="4"/>
      <c r="F701" s="4"/>
      <c r="G701" s="4"/>
      <c r="H701" s="4"/>
      <c r="I701" s="4"/>
      <c r="J701" s="4"/>
      <c r="K701" s="4"/>
      <c r="L701" s="4"/>
      <c r="M701" s="4"/>
      <c r="N701" s="4"/>
      <c r="O701" s="4"/>
      <c r="P701" s="4"/>
      <c r="Q701" s="96">
        <f t="shared" si="133"/>
        <v>0</v>
      </c>
      <c r="R701" s="26"/>
      <c r="S701" s="26"/>
      <c r="T701" s="26"/>
      <c r="U701" s="26"/>
      <c r="V701" s="26"/>
      <c r="W701" s="26"/>
      <c r="X701" s="24"/>
      <c r="Y701" s="24"/>
      <c r="Z701" s="24"/>
      <c r="AA701" s="24"/>
      <c r="AB701" s="24"/>
      <c r="AC701" s="24"/>
      <c r="AD701" s="24"/>
      <c r="AE701" s="24"/>
      <c r="AF701" s="24"/>
      <c r="AG701" s="24"/>
      <c r="AH701" s="24"/>
      <c r="AI701" s="24"/>
      <c r="AJ701" s="24"/>
      <c r="AK701" s="24"/>
      <c r="AL701" s="24"/>
      <c r="AM701" s="24"/>
      <c r="AN701" s="24"/>
      <c r="AO701" s="24"/>
      <c r="AP701" s="24"/>
      <c r="AQ701" s="24"/>
      <c r="AR701" s="24"/>
    </row>
    <row r="702" spans="1:44" s="25" customFormat="1" ht="13" hidden="1">
      <c r="A702" s="4"/>
      <c r="B702" s="4"/>
      <c r="C702" s="4"/>
      <c r="D702" s="59"/>
      <c r="E702" s="4"/>
      <c r="F702" s="4"/>
      <c r="G702" s="4"/>
      <c r="H702" s="4"/>
      <c r="I702" s="4"/>
      <c r="J702" s="4"/>
      <c r="K702" s="4"/>
      <c r="L702" s="4"/>
      <c r="M702" s="4"/>
      <c r="N702" s="4"/>
      <c r="O702" s="4"/>
      <c r="P702" s="4"/>
      <c r="Q702" s="96">
        <f t="shared" si="133"/>
        <v>0</v>
      </c>
      <c r="R702" s="26"/>
      <c r="S702" s="26"/>
      <c r="T702" s="26"/>
      <c r="U702" s="26"/>
      <c r="V702" s="26"/>
      <c r="W702" s="26"/>
      <c r="X702" s="24"/>
      <c r="Y702" s="24"/>
      <c r="Z702" s="24"/>
      <c r="AA702" s="24"/>
      <c r="AB702" s="24"/>
      <c r="AC702" s="24"/>
      <c r="AD702" s="24"/>
      <c r="AE702" s="24"/>
      <c r="AF702" s="24"/>
      <c r="AG702" s="24"/>
      <c r="AH702" s="24"/>
      <c r="AI702" s="24"/>
      <c r="AJ702" s="24"/>
      <c r="AK702" s="24"/>
      <c r="AL702" s="24"/>
      <c r="AM702" s="24"/>
      <c r="AN702" s="24"/>
      <c r="AO702" s="24"/>
      <c r="AP702" s="24"/>
      <c r="AQ702" s="24"/>
      <c r="AR702" s="24"/>
    </row>
    <row r="703" spans="1:44" s="25" customFormat="1" ht="13" hidden="1">
      <c r="A703" s="4"/>
      <c r="B703" s="4"/>
      <c r="C703" s="4"/>
      <c r="D703" s="59"/>
      <c r="E703" s="4"/>
      <c r="F703" s="4"/>
      <c r="G703" s="4"/>
      <c r="H703" s="4"/>
      <c r="I703" s="4"/>
      <c r="J703" s="4"/>
      <c r="K703" s="4"/>
      <c r="L703" s="4"/>
      <c r="M703" s="4"/>
      <c r="N703" s="4"/>
      <c r="O703" s="4"/>
      <c r="P703" s="4"/>
      <c r="Q703" s="96">
        <f t="shared" si="133"/>
        <v>0</v>
      </c>
      <c r="R703" s="26"/>
      <c r="S703" s="26"/>
      <c r="T703" s="26"/>
      <c r="U703" s="26"/>
      <c r="V703" s="26"/>
      <c r="W703" s="26"/>
      <c r="X703" s="24"/>
      <c r="Y703" s="24"/>
      <c r="Z703" s="24"/>
      <c r="AA703" s="24"/>
      <c r="AB703" s="24"/>
      <c r="AC703" s="24"/>
      <c r="AD703" s="24"/>
      <c r="AE703" s="24"/>
      <c r="AF703" s="24"/>
      <c r="AG703" s="24"/>
      <c r="AH703" s="24"/>
      <c r="AI703" s="24"/>
      <c r="AJ703" s="24"/>
      <c r="AK703" s="24"/>
      <c r="AL703" s="24"/>
      <c r="AM703" s="24"/>
      <c r="AN703" s="24"/>
      <c r="AO703" s="24"/>
      <c r="AP703" s="24"/>
      <c r="AQ703" s="24"/>
      <c r="AR703" s="24"/>
    </row>
    <row r="704" spans="1:44" s="25" customFormat="1" ht="13" hidden="1">
      <c r="A704" s="4"/>
      <c r="B704" s="4"/>
      <c r="C704" s="4"/>
      <c r="D704" s="59"/>
      <c r="E704" s="4"/>
      <c r="F704" s="4"/>
      <c r="G704" s="4"/>
      <c r="H704" s="4"/>
      <c r="I704" s="4"/>
      <c r="J704" s="4"/>
      <c r="K704" s="4"/>
      <c r="L704" s="4"/>
      <c r="M704" s="4"/>
      <c r="N704" s="4"/>
      <c r="O704" s="4"/>
      <c r="P704" s="4"/>
      <c r="Q704" s="96">
        <f t="shared" si="133"/>
        <v>0</v>
      </c>
      <c r="R704" s="26"/>
      <c r="S704" s="26"/>
      <c r="T704" s="26"/>
      <c r="U704" s="26"/>
      <c r="V704" s="26"/>
      <c r="W704" s="26"/>
      <c r="X704" s="24"/>
      <c r="Y704" s="24"/>
      <c r="Z704" s="24"/>
      <c r="AA704" s="24"/>
      <c r="AB704" s="24"/>
      <c r="AC704" s="24"/>
      <c r="AD704" s="24"/>
      <c r="AE704" s="24"/>
      <c r="AF704" s="24"/>
      <c r="AG704" s="24"/>
      <c r="AH704" s="24"/>
      <c r="AI704" s="24"/>
      <c r="AJ704" s="24"/>
      <c r="AK704" s="24"/>
      <c r="AL704" s="24"/>
      <c r="AM704" s="24"/>
      <c r="AN704" s="24"/>
      <c r="AO704" s="24"/>
      <c r="AP704" s="24"/>
      <c r="AQ704" s="24"/>
      <c r="AR704" s="24"/>
    </row>
    <row r="705" spans="1:44" s="25" customFormat="1" ht="13" hidden="1">
      <c r="A705" s="4"/>
      <c r="B705" s="4"/>
      <c r="C705" s="4"/>
      <c r="D705" s="59"/>
      <c r="E705" s="4"/>
      <c r="F705" s="4"/>
      <c r="G705" s="4"/>
      <c r="H705" s="4"/>
      <c r="I705" s="4"/>
      <c r="J705" s="4"/>
      <c r="K705" s="4"/>
      <c r="L705" s="4"/>
      <c r="M705" s="4"/>
      <c r="N705" s="4"/>
      <c r="O705" s="4"/>
      <c r="P705" s="4"/>
      <c r="Q705" s="96">
        <f t="shared" si="133"/>
        <v>0</v>
      </c>
      <c r="R705" s="26"/>
      <c r="S705" s="26"/>
      <c r="T705" s="26"/>
      <c r="U705" s="26"/>
      <c r="V705" s="26"/>
      <c r="W705" s="26"/>
      <c r="X705" s="24"/>
      <c r="Y705" s="24"/>
      <c r="Z705" s="24"/>
      <c r="AA705" s="24"/>
      <c r="AB705" s="24"/>
      <c r="AC705" s="24"/>
      <c r="AD705" s="24"/>
      <c r="AE705" s="24"/>
      <c r="AF705" s="24"/>
      <c r="AG705" s="24"/>
      <c r="AH705" s="24"/>
      <c r="AI705" s="24"/>
      <c r="AJ705" s="24"/>
      <c r="AK705" s="24"/>
      <c r="AL705" s="24"/>
      <c r="AM705" s="24"/>
      <c r="AN705" s="24"/>
      <c r="AO705" s="24"/>
      <c r="AP705" s="24"/>
      <c r="AQ705" s="24"/>
      <c r="AR705" s="24"/>
    </row>
    <row r="706" spans="1:44" s="25" customFormat="1" ht="13" hidden="1">
      <c r="A706" s="4"/>
      <c r="B706" s="4"/>
      <c r="C706" s="4"/>
      <c r="D706" s="59"/>
      <c r="E706" s="4"/>
      <c r="F706" s="4"/>
      <c r="G706" s="4"/>
      <c r="H706" s="4"/>
      <c r="I706" s="4"/>
      <c r="J706" s="4"/>
      <c r="K706" s="4"/>
      <c r="L706" s="4"/>
      <c r="M706" s="4"/>
      <c r="N706" s="4"/>
      <c r="O706" s="4"/>
      <c r="P706" s="4"/>
      <c r="Q706" s="96">
        <f t="shared" si="133"/>
        <v>0</v>
      </c>
      <c r="R706" s="26"/>
      <c r="S706" s="26"/>
      <c r="T706" s="26"/>
      <c r="U706" s="26"/>
      <c r="V706" s="26"/>
      <c r="W706" s="26"/>
      <c r="X706" s="24"/>
      <c r="Y706" s="24"/>
      <c r="Z706" s="24"/>
      <c r="AA706" s="24"/>
      <c r="AB706" s="24"/>
      <c r="AC706" s="24"/>
      <c r="AD706" s="24"/>
      <c r="AE706" s="24"/>
      <c r="AF706" s="24"/>
      <c r="AG706" s="24"/>
      <c r="AH706" s="24"/>
      <c r="AI706" s="24"/>
      <c r="AJ706" s="24"/>
      <c r="AK706" s="24"/>
      <c r="AL706" s="24"/>
      <c r="AM706" s="24"/>
      <c r="AN706" s="24"/>
      <c r="AO706" s="24"/>
      <c r="AP706" s="24"/>
      <c r="AQ706" s="24"/>
      <c r="AR706" s="24"/>
    </row>
    <row r="707" spans="1:44" s="25" customFormat="1" ht="13" hidden="1">
      <c r="A707" s="4"/>
      <c r="B707" s="4"/>
      <c r="C707" s="4"/>
      <c r="D707" s="59"/>
      <c r="E707" s="4"/>
      <c r="F707" s="4"/>
      <c r="G707" s="4"/>
      <c r="H707" s="4"/>
      <c r="I707" s="4"/>
      <c r="J707" s="4"/>
      <c r="K707" s="4"/>
      <c r="L707" s="4"/>
      <c r="M707" s="4"/>
      <c r="N707" s="4"/>
      <c r="O707" s="4"/>
      <c r="P707" s="4"/>
      <c r="Q707" s="96">
        <f t="shared" ref="Q707:Q730" si="134">+P707</f>
        <v>0</v>
      </c>
      <c r="R707" s="26"/>
      <c r="S707" s="26"/>
      <c r="T707" s="26"/>
      <c r="U707" s="26"/>
      <c r="V707" s="26"/>
      <c r="W707" s="26"/>
      <c r="X707" s="24"/>
      <c r="Y707" s="24"/>
      <c r="Z707" s="24"/>
      <c r="AA707" s="24"/>
      <c r="AB707" s="24"/>
      <c r="AC707" s="24"/>
      <c r="AD707" s="24"/>
      <c r="AE707" s="24"/>
      <c r="AF707" s="24"/>
      <c r="AG707" s="24"/>
      <c r="AH707" s="24"/>
      <c r="AI707" s="24"/>
      <c r="AJ707" s="24"/>
      <c r="AK707" s="24"/>
      <c r="AL707" s="24"/>
      <c r="AM707" s="24"/>
      <c r="AN707" s="24"/>
      <c r="AO707" s="24"/>
      <c r="AP707" s="24"/>
      <c r="AQ707" s="24"/>
      <c r="AR707" s="24"/>
    </row>
    <row r="708" spans="1:44" s="25" customFormat="1" ht="13" hidden="1">
      <c r="A708" s="4"/>
      <c r="B708" s="4"/>
      <c r="C708" s="4"/>
      <c r="D708" s="59"/>
      <c r="E708" s="4"/>
      <c r="F708" s="4"/>
      <c r="G708" s="4"/>
      <c r="H708" s="4"/>
      <c r="I708" s="4"/>
      <c r="J708" s="4"/>
      <c r="K708" s="4"/>
      <c r="L708" s="4"/>
      <c r="M708" s="4"/>
      <c r="N708" s="4"/>
      <c r="O708" s="4"/>
      <c r="P708" s="4"/>
      <c r="Q708" s="96">
        <f t="shared" si="134"/>
        <v>0</v>
      </c>
      <c r="R708" s="26"/>
      <c r="S708" s="26"/>
      <c r="T708" s="26"/>
      <c r="U708" s="26"/>
      <c r="V708" s="26"/>
      <c r="W708" s="26"/>
      <c r="X708" s="24"/>
      <c r="Y708" s="24"/>
      <c r="Z708" s="24"/>
      <c r="AA708" s="24"/>
      <c r="AB708" s="24"/>
      <c r="AC708" s="24"/>
      <c r="AD708" s="24"/>
      <c r="AE708" s="24"/>
      <c r="AF708" s="24"/>
      <c r="AG708" s="24"/>
      <c r="AH708" s="24"/>
      <c r="AI708" s="24"/>
      <c r="AJ708" s="24"/>
      <c r="AK708" s="24"/>
      <c r="AL708" s="24"/>
      <c r="AM708" s="24"/>
      <c r="AN708" s="24"/>
      <c r="AO708" s="24"/>
      <c r="AP708" s="24"/>
      <c r="AQ708" s="24"/>
      <c r="AR708" s="24"/>
    </row>
    <row r="709" spans="1:44" s="25" customFormat="1" ht="13" hidden="1">
      <c r="A709" s="4"/>
      <c r="B709" s="4"/>
      <c r="C709" s="4"/>
      <c r="D709" s="59"/>
      <c r="E709" s="4"/>
      <c r="F709" s="4"/>
      <c r="G709" s="4"/>
      <c r="H709" s="4"/>
      <c r="I709" s="4"/>
      <c r="J709" s="4"/>
      <c r="K709" s="4"/>
      <c r="L709" s="4"/>
      <c r="M709" s="4"/>
      <c r="N709" s="4"/>
      <c r="O709" s="4"/>
      <c r="P709" s="4"/>
      <c r="Q709" s="96">
        <f t="shared" si="134"/>
        <v>0</v>
      </c>
      <c r="R709" s="26"/>
      <c r="S709" s="26"/>
      <c r="T709" s="26"/>
      <c r="U709" s="26"/>
      <c r="V709" s="26"/>
      <c r="W709" s="26"/>
      <c r="X709" s="24"/>
      <c r="Y709" s="24"/>
      <c r="Z709" s="24"/>
      <c r="AA709" s="24"/>
      <c r="AB709" s="24"/>
      <c r="AC709" s="24"/>
      <c r="AD709" s="24"/>
      <c r="AE709" s="24"/>
      <c r="AF709" s="24"/>
      <c r="AG709" s="24"/>
      <c r="AH709" s="24"/>
      <c r="AI709" s="24"/>
      <c r="AJ709" s="24"/>
      <c r="AK709" s="24"/>
      <c r="AL709" s="24"/>
      <c r="AM709" s="24"/>
      <c r="AN709" s="24"/>
      <c r="AO709" s="24"/>
      <c r="AP709" s="24"/>
      <c r="AQ709" s="24"/>
      <c r="AR709" s="24"/>
    </row>
    <row r="710" spans="1:44" s="25" customFormat="1" ht="13" hidden="1">
      <c r="A710" s="4"/>
      <c r="B710" s="4"/>
      <c r="C710" s="4"/>
      <c r="D710" s="59"/>
      <c r="E710" s="4"/>
      <c r="F710" s="4"/>
      <c r="G710" s="4"/>
      <c r="H710" s="4"/>
      <c r="I710" s="4"/>
      <c r="J710" s="4"/>
      <c r="K710" s="4"/>
      <c r="L710" s="4"/>
      <c r="M710" s="4"/>
      <c r="N710" s="4"/>
      <c r="O710" s="4"/>
      <c r="P710" s="4"/>
      <c r="Q710" s="96">
        <f t="shared" si="134"/>
        <v>0</v>
      </c>
      <c r="R710" s="26"/>
      <c r="S710" s="26"/>
      <c r="T710" s="26"/>
      <c r="U710" s="26"/>
      <c r="V710" s="26"/>
      <c r="W710" s="26"/>
      <c r="X710" s="24"/>
      <c r="Y710" s="24"/>
      <c r="Z710" s="24"/>
      <c r="AA710" s="24"/>
      <c r="AB710" s="24"/>
      <c r="AC710" s="24"/>
      <c r="AD710" s="24"/>
      <c r="AE710" s="24"/>
      <c r="AF710" s="24"/>
      <c r="AG710" s="24"/>
      <c r="AH710" s="24"/>
      <c r="AI710" s="24"/>
      <c r="AJ710" s="24"/>
      <c r="AK710" s="24"/>
      <c r="AL710" s="24"/>
      <c r="AM710" s="24"/>
      <c r="AN710" s="24"/>
      <c r="AO710" s="24"/>
      <c r="AP710" s="24"/>
      <c r="AQ710" s="24"/>
      <c r="AR710" s="24"/>
    </row>
    <row r="711" spans="1:44" s="25" customFormat="1" ht="13" hidden="1">
      <c r="A711" s="4"/>
      <c r="B711" s="4"/>
      <c r="C711" s="4"/>
      <c r="D711" s="59"/>
      <c r="E711" s="4"/>
      <c r="F711" s="4"/>
      <c r="G711" s="4"/>
      <c r="H711" s="4"/>
      <c r="I711" s="4"/>
      <c r="J711" s="4"/>
      <c r="K711" s="4"/>
      <c r="L711" s="4"/>
      <c r="M711" s="4"/>
      <c r="N711" s="4"/>
      <c r="O711" s="4"/>
      <c r="P711" s="4"/>
      <c r="Q711" s="96">
        <f t="shared" si="134"/>
        <v>0</v>
      </c>
      <c r="R711" s="26"/>
      <c r="S711" s="26"/>
      <c r="T711" s="26"/>
      <c r="U711" s="26"/>
      <c r="V711" s="26"/>
      <c r="W711" s="26"/>
      <c r="X711" s="24"/>
      <c r="Y711" s="24"/>
      <c r="Z711" s="24"/>
      <c r="AA711" s="24"/>
      <c r="AB711" s="24"/>
      <c r="AC711" s="24"/>
      <c r="AD711" s="24"/>
      <c r="AE711" s="24"/>
      <c r="AF711" s="24"/>
      <c r="AG711" s="24"/>
      <c r="AH711" s="24"/>
      <c r="AI711" s="24"/>
      <c r="AJ711" s="24"/>
      <c r="AK711" s="24"/>
      <c r="AL711" s="24"/>
      <c r="AM711" s="24"/>
      <c r="AN711" s="24"/>
      <c r="AO711" s="24"/>
      <c r="AP711" s="24"/>
      <c r="AQ711" s="24"/>
      <c r="AR711" s="24"/>
    </row>
    <row r="712" spans="1:44" s="25" customFormat="1" ht="13" hidden="1">
      <c r="A712" s="4"/>
      <c r="B712" s="4"/>
      <c r="C712" s="4"/>
      <c r="D712" s="59"/>
      <c r="E712" s="4"/>
      <c r="F712" s="4"/>
      <c r="G712" s="4"/>
      <c r="H712" s="4"/>
      <c r="I712" s="4"/>
      <c r="J712" s="4"/>
      <c r="K712" s="4"/>
      <c r="L712" s="4"/>
      <c r="M712" s="4"/>
      <c r="N712" s="4"/>
      <c r="O712" s="4"/>
      <c r="P712" s="4"/>
      <c r="Q712" s="96">
        <f t="shared" si="134"/>
        <v>0</v>
      </c>
      <c r="R712" s="26"/>
      <c r="S712" s="26"/>
      <c r="T712" s="26"/>
      <c r="U712" s="26"/>
      <c r="V712" s="26"/>
      <c r="W712" s="26"/>
      <c r="X712" s="24"/>
      <c r="Y712" s="24"/>
      <c r="Z712" s="24"/>
      <c r="AA712" s="24"/>
      <c r="AB712" s="24"/>
      <c r="AC712" s="24"/>
      <c r="AD712" s="24"/>
      <c r="AE712" s="24"/>
      <c r="AF712" s="24"/>
      <c r="AG712" s="24"/>
      <c r="AH712" s="24"/>
      <c r="AI712" s="24"/>
      <c r="AJ712" s="24"/>
      <c r="AK712" s="24"/>
      <c r="AL712" s="24"/>
      <c r="AM712" s="24"/>
      <c r="AN712" s="24"/>
      <c r="AO712" s="24"/>
      <c r="AP712" s="24"/>
      <c r="AQ712" s="24"/>
      <c r="AR712" s="24"/>
    </row>
    <row r="713" spans="1:44" s="25" customFormat="1" ht="13" hidden="1">
      <c r="A713" s="4"/>
      <c r="B713" s="4"/>
      <c r="C713" s="4"/>
      <c r="D713" s="59"/>
      <c r="E713" s="4"/>
      <c r="F713" s="4"/>
      <c r="G713" s="4"/>
      <c r="H713" s="4"/>
      <c r="I713" s="4"/>
      <c r="J713" s="4"/>
      <c r="K713" s="4"/>
      <c r="L713" s="4"/>
      <c r="M713" s="4"/>
      <c r="N713" s="4"/>
      <c r="O713" s="4"/>
      <c r="P713" s="4"/>
      <c r="Q713" s="96">
        <f t="shared" si="134"/>
        <v>0</v>
      </c>
      <c r="R713" s="26"/>
      <c r="S713" s="26"/>
      <c r="T713" s="26"/>
      <c r="U713" s="26"/>
      <c r="V713" s="26"/>
      <c r="W713" s="26"/>
      <c r="X713" s="24"/>
      <c r="Y713" s="24"/>
      <c r="Z713" s="24"/>
      <c r="AA713" s="24"/>
      <c r="AB713" s="24"/>
      <c r="AC713" s="24"/>
      <c r="AD713" s="24"/>
      <c r="AE713" s="24"/>
      <c r="AF713" s="24"/>
      <c r="AG713" s="24"/>
      <c r="AH713" s="24"/>
      <c r="AI713" s="24"/>
      <c r="AJ713" s="24"/>
      <c r="AK713" s="24"/>
      <c r="AL713" s="24"/>
      <c r="AM713" s="24"/>
      <c r="AN713" s="24"/>
      <c r="AO713" s="24"/>
      <c r="AP713" s="24"/>
      <c r="AQ713" s="24"/>
      <c r="AR713" s="24"/>
    </row>
    <row r="714" spans="1:44" s="25" customFormat="1" ht="13" hidden="1">
      <c r="A714" s="4"/>
      <c r="B714" s="4"/>
      <c r="C714" s="4"/>
      <c r="D714" s="59"/>
      <c r="E714" s="4"/>
      <c r="F714" s="4"/>
      <c r="G714" s="4"/>
      <c r="H714" s="4"/>
      <c r="I714" s="4"/>
      <c r="J714" s="4"/>
      <c r="K714" s="4"/>
      <c r="L714" s="4"/>
      <c r="M714" s="4"/>
      <c r="N714" s="4"/>
      <c r="O714" s="4"/>
      <c r="P714" s="4"/>
      <c r="Q714" s="96">
        <f t="shared" si="134"/>
        <v>0</v>
      </c>
      <c r="R714" s="26"/>
      <c r="S714" s="26"/>
      <c r="T714" s="26"/>
      <c r="U714" s="26"/>
      <c r="V714" s="26"/>
      <c r="W714" s="26"/>
      <c r="X714" s="24"/>
      <c r="Y714" s="24"/>
      <c r="Z714" s="24"/>
      <c r="AA714" s="24"/>
      <c r="AB714" s="24"/>
      <c r="AC714" s="24"/>
      <c r="AD714" s="24"/>
      <c r="AE714" s="24"/>
      <c r="AF714" s="24"/>
      <c r="AG714" s="24"/>
      <c r="AH714" s="24"/>
      <c r="AI714" s="24"/>
      <c r="AJ714" s="24"/>
      <c r="AK714" s="24"/>
      <c r="AL714" s="24"/>
      <c r="AM714" s="24"/>
      <c r="AN714" s="24"/>
      <c r="AO714" s="24"/>
      <c r="AP714" s="24"/>
      <c r="AQ714" s="24"/>
      <c r="AR714" s="24"/>
    </row>
    <row r="715" spans="1:44" s="25" customFormat="1" ht="13" hidden="1">
      <c r="A715" s="4"/>
      <c r="B715" s="4"/>
      <c r="C715" s="4"/>
      <c r="D715" s="59"/>
      <c r="E715" s="4"/>
      <c r="F715" s="4"/>
      <c r="G715" s="4"/>
      <c r="H715" s="4"/>
      <c r="I715" s="4"/>
      <c r="J715" s="4"/>
      <c r="K715" s="4"/>
      <c r="L715" s="4"/>
      <c r="M715" s="4"/>
      <c r="N715" s="4"/>
      <c r="O715" s="4"/>
      <c r="P715" s="4"/>
      <c r="Q715" s="96">
        <f t="shared" si="134"/>
        <v>0</v>
      </c>
      <c r="R715" s="26"/>
      <c r="S715" s="26"/>
      <c r="T715" s="26"/>
      <c r="U715" s="26"/>
      <c r="V715" s="26"/>
      <c r="W715" s="26"/>
      <c r="X715" s="24"/>
      <c r="Y715" s="24"/>
      <c r="Z715" s="24"/>
      <c r="AA715" s="24"/>
      <c r="AB715" s="24"/>
      <c r="AC715" s="24"/>
      <c r="AD715" s="24"/>
      <c r="AE715" s="24"/>
      <c r="AF715" s="24"/>
      <c r="AG715" s="24"/>
      <c r="AH715" s="24"/>
      <c r="AI715" s="24"/>
      <c r="AJ715" s="24"/>
      <c r="AK715" s="24"/>
      <c r="AL715" s="24"/>
      <c r="AM715" s="24"/>
      <c r="AN715" s="24"/>
      <c r="AO715" s="24"/>
      <c r="AP715" s="24"/>
      <c r="AQ715" s="24"/>
      <c r="AR715" s="24"/>
    </row>
    <row r="716" spans="1:44" s="25" customFormat="1" ht="13" hidden="1">
      <c r="A716" s="4"/>
      <c r="B716" s="4"/>
      <c r="C716" s="4"/>
      <c r="D716" s="59"/>
      <c r="E716" s="4"/>
      <c r="F716" s="4"/>
      <c r="G716" s="4"/>
      <c r="H716" s="4"/>
      <c r="I716" s="4"/>
      <c r="J716" s="4"/>
      <c r="K716" s="4"/>
      <c r="L716" s="4"/>
      <c r="M716" s="4"/>
      <c r="N716" s="4"/>
      <c r="O716" s="4"/>
      <c r="P716" s="4"/>
      <c r="Q716" s="96">
        <f t="shared" si="134"/>
        <v>0</v>
      </c>
      <c r="R716" s="26"/>
      <c r="S716" s="26"/>
      <c r="T716" s="26"/>
      <c r="U716" s="26"/>
      <c r="V716" s="26"/>
      <c r="W716" s="26"/>
      <c r="X716" s="24"/>
      <c r="Y716" s="24"/>
      <c r="Z716" s="24"/>
      <c r="AA716" s="24"/>
      <c r="AB716" s="24"/>
      <c r="AC716" s="24"/>
      <c r="AD716" s="24"/>
      <c r="AE716" s="24"/>
      <c r="AF716" s="24"/>
      <c r="AG716" s="24"/>
      <c r="AH716" s="24"/>
      <c r="AI716" s="24"/>
      <c r="AJ716" s="24"/>
      <c r="AK716" s="24"/>
      <c r="AL716" s="24"/>
      <c r="AM716" s="24"/>
      <c r="AN716" s="24"/>
      <c r="AO716" s="24"/>
      <c r="AP716" s="24"/>
      <c r="AQ716" s="24"/>
      <c r="AR716" s="24"/>
    </row>
    <row r="717" spans="1:44" s="25" customFormat="1" ht="13" hidden="1">
      <c r="A717" s="4"/>
      <c r="B717" s="4"/>
      <c r="C717" s="4"/>
      <c r="D717" s="59"/>
      <c r="E717" s="4"/>
      <c r="F717" s="4"/>
      <c r="G717" s="4"/>
      <c r="H717" s="4"/>
      <c r="I717" s="4"/>
      <c r="J717" s="4"/>
      <c r="K717" s="4"/>
      <c r="L717" s="4"/>
      <c r="M717" s="4"/>
      <c r="N717" s="4"/>
      <c r="O717" s="4"/>
      <c r="P717" s="4"/>
      <c r="Q717" s="96">
        <f t="shared" si="134"/>
        <v>0</v>
      </c>
      <c r="R717" s="26"/>
      <c r="S717" s="26"/>
      <c r="T717" s="26"/>
      <c r="U717" s="26"/>
      <c r="V717" s="26"/>
      <c r="W717" s="26"/>
      <c r="X717" s="24"/>
      <c r="Y717" s="24"/>
      <c r="Z717" s="24"/>
      <c r="AA717" s="24"/>
      <c r="AB717" s="24"/>
      <c r="AC717" s="24"/>
      <c r="AD717" s="24"/>
      <c r="AE717" s="24"/>
      <c r="AF717" s="24"/>
      <c r="AG717" s="24"/>
      <c r="AH717" s="24"/>
      <c r="AI717" s="24"/>
      <c r="AJ717" s="24"/>
      <c r="AK717" s="24"/>
      <c r="AL717" s="24"/>
      <c r="AM717" s="24"/>
      <c r="AN717" s="24"/>
      <c r="AO717" s="24"/>
      <c r="AP717" s="24"/>
      <c r="AQ717" s="24"/>
      <c r="AR717" s="24"/>
    </row>
    <row r="718" spans="1:44" s="25" customFormat="1" ht="13" hidden="1">
      <c r="A718" s="4"/>
      <c r="B718" s="4"/>
      <c r="C718" s="4"/>
      <c r="D718" s="59"/>
      <c r="E718" s="4"/>
      <c r="F718" s="4"/>
      <c r="G718" s="4"/>
      <c r="H718" s="4"/>
      <c r="I718" s="4"/>
      <c r="J718" s="4"/>
      <c r="K718" s="4"/>
      <c r="L718" s="4"/>
      <c r="M718" s="4"/>
      <c r="N718" s="4"/>
      <c r="O718" s="4"/>
      <c r="P718" s="4"/>
      <c r="Q718" s="96">
        <f t="shared" si="134"/>
        <v>0</v>
      </c>
      <c r="R718" s="26"/>
      <c r="S718" s="26"/>
      <c r="T718" s="26"/>
      <c r="U718" s="26"/>
      <c r="V718" s="26"/>
      <c r="W718" s="26"/>
      <c r="X718" s="24"/>
      <c r="Y718" s="24"/>
      <c r="Z718" s="24"/>
      <c r="AA718" s="24"/>
      <c r="AB718" s="24"/>
      <c r="AC718" s="24"/>
      <c r="AD718" s="24"/>
      <c r="AE718" s="24"/>
      <c r="AF718" s="24"/>
      <c r="AG718" s="24"/>
      <c r="AH718" s="24"/>
      <c r="AI718" s="24"/>
      <c r="AJ718" s="24"/>
      <c r="AK718" s="24"/>
      <c r="AL718" s="24"/>
      <c r="AM718" s="24"/>
      <c r="AN718" s="24"/>
      <c r="AO718" s="24"/>
      <c r="AP718" s="24"/>
      <c r="AQ718" s="24"/>
      <c r="AR718" s="24"/>
    </row>
    <row r="719" spans="1:44" s="25" customFormat="1" ht="13" hidden="1">
      <c r="A719" s="4"/>
      <c r="B719" s="4"/>
      <c r="C719" s="4"/>
      <c r="D719" s="59"/>
      <c r="E719" s="4"/>
      <c r="F719" s="4"/>
      <c r="G719" s="4"/>
      <c r="H719" s="4"/>
      <c r="I719" s="4"/>
      <c r="J719" s="4"/>
      <c r="K719" s="4"/>
      <c r="L719" s="4"/>
      <c r="M719" s="4"/>
      <c r="N719" s="4"/>
      <c r="O719" s="4"/>
      <c r="P719" s="4"/>
      <c r="Q719" s="96">
        <f t="shared" si="134"/>
        <v>0</v>
      </c>
      <c r="R719" s="26"/>
      <c r="S719" s="26"/>
      <c r="T719" s="26"/>
      <c r="U719" s="26"/>
      <c r="V719" s="26"/>
      <c r="W719" s="26"/>
      <c r="X719" s="24"/>
      <c r="Y719" s="24"/>
      <c r="Z719" s="24"/>
      <c r="AA719" s="24"/>
      <c r="AB719" s="24"/>
      <c r="AC719" s="24"/>
      <c r="AD719" s="24"/>
      <c r="AE719" s="24"/>
      <c r="AF719" s="24"/>
      <c r="AG719" s="24"/>
      <c r="AH719" s="24"/>
      <c r="AI719" s="24"/>
      <c r="AJ719" s="24"/>
      <c r="AK719" s="24"/>
      <c r="AL719" s="24"/>
      <c r="AM719" s="24"/>
      <c r="AN719" s="24"/>
      <c r="AO719" s="24"/>
      <c r="AP719" s="24"/>
      <c r="AQ719" s="24"/>
      <c r="AR719" s="24"/>
    </row>
    <row r="720" spans="1:44" s="25" customFormat="1" ht="13" hidden="1">
      <c r="A720" s="4"/>
      <c r="B720" s="4"/>
      <c r="C720" s="4"/>
      <c r="D720" s="59"/>
      <c r="E720" s="4"/>
      <c r="F720" s="4"/>
      <c r="G720" s="4"/>
      <c r="H720" s="4"/>
      <c r="I720" s="4"/>
      <c r="J720" s="4"/>
      <c r="K720" s="4"/>
      <c r="L720" s="4"/>
      <c r="M720" s="4"/>
      <c r="N720" s="4"/>
      <c r="O720" s="4"/>
      <c r="P720" s="4"/>
      <c r="Q720" s="96">
        <f t="shared" si="134"/>
        <v>0</v>
      </c>
      <c r="R720" s="26"/>
      <c r="S720" s="26"/>
      <c r="T720" s="26"/>
      <c r="U720" s="26"/>
      <c r="V720" s="26"/>
      <c r="W720" s="26"/>
      <c r="X720" s="24"/>
      <c r="Y720" s="24"/>
      <c r="Z720" s="24"/>
      <c r="AA720" s="24"/>
      <c r="AB720" s="24"/>
      <c r="AC720" s="24"/>
      <c r="AD720" s="24"/>
      <c r="AE720" s="24"/>
      <c r="AF720" s="24"/>
      <c r="AG720" s="24"/>
      <c r="AH720" s="24"/>
      <c r="AI720" s="24"/>
      <c r="AJ720" s="24"/>
      <c r="AK720" s="24"/>
      <c r="AL720" s="24"/>
      <c r="AM720" s="24"/>
      <c r="AN720" s="24"/>
      <c r="AO720" s="24"/>
      <c r="AP720" s="24"/>
      <c r="AQ720" s="24"/>
      <c r="AR720" s="24"/>
    </row>
    <row r="721" spans="1:44" s="25" customFormat="1" ht="13" hidden="1">
      <c r="A721" s="4"/>
      <c r="B721" s="4"/>
      <c r="C721" s="4"/>
      <c r="D721" s="59"/>
      <c r="E721" s="4"/>
      <c r="F721" s="4"/>
      <c r="G721" s="4"/>
      <c r="H721" s="4"/>
      <c r="I721" s="4"/>
      <c r="J721" s="4"/>
      <c r="K721" s="4"/>
      <c r="L721" s="4"/>
      <c r="M721" s="4"/>
      <c r="N721" s="4"/>
      <c r="O721" s="4"/>
      <c r="P721" s="4"/>
      <c r="Q721" s="96">
        <f t="shared" si="134"/>
        <v>0</v>
      </c>
      <c r="R721" s="26"/>
      <c r="S721" s="26"/>
      <c r="T721" s="26"/>
      <c r="U721" s="26"/>
      <c r="V721" s="26"/>
      <c r="W721" s="26"/>
      <c r="X721" s="24"/>
      <c r="Y721" s="24"/>
      <c r="Z721" s="24"/>
      <c r="AA721" s="24"/>
      <c r="AB721" s="24"/>
      <c r="AC721" s="24"/>
      <c r="AD721" s="24"/>
      <c r="AE721" s="24"/>
      <c r="AF721" s="24"/>
      <c r="AG721" s="24"/>
      <c r="AH721" s="24"/>
      <c r="AI721" s="24"/>
      <c r="AJ721" s="24"/>
      <c r="AK721" s="24"/>
      <c r="AL721" s="24"/>
      <c r="AM721" s="24"/>
      <c r="AN721" s="24"/>
      <c r="AO721" s="24"/>
      <c r="AP721" s="24"/>
      <c r="AQ721" s="24"/>
      <c r="AR721" s="24"/>
    </row>
    <row r="722" spans="1:44" s="25" customFormat="1" ht="13" hidden="1">
      <c r="A722" s="4"/>
      <c r="B722" s="4"/>
      <c r="C722" s="4"/>
      <c r="D722" s="59"/>
      <c r="E722" s="4"/>
      <c r="F722" s="4"/>
      <c r="G722" s="4"/>
      <c r="H722" s="4"/>
      <c r="I722" s="4"/>
      <c r="J722" s="4"/>
      <c r="K722" s="4"/>
      <c r="L722" s="4"/>
      <c r="M722" s="4"/>
      <c r="N722" s="4"/>
      <c r="O722" s="4"/>
      <c r="P722" s="4"/>
      <c r="Q722" s="96">
        <f t="shared" si="134"/>
        <v>0</v>
      </c>
      <c r="R722" s="26"/>
      <c r="S722" s="26"/>
      <c r="T722" s="26"/>
      <c r="U722" s="26"/>
      <c r="V722" s="26"/>
      <c r="W722" s="26"/>
      <c r="X722" s="24"/>
      <c r="Y722" s="24"/>
      <c r="Z722" s="24"/>
      <c r="AA722" s="24"/>
      <c r="AB722" s="24"/>
      <c r="AC722" s="24"/>
      <c r="AD722" s="24"/>
      <c r="AE722" s="24"/>
      <c r="AF722" s="24"/>
      <c r="AG722" s="24"/>
      <c r="AH722" s="24"/>
      <c r="AI722" s="24"/>
      <c r="AJ722" s="24"/>
      <c r="AK722" s="24"/>
      <c r="AL722" s="24"/>
      <c r="AM722" s="24"/>
      <c r="AN722" s="24"/>
      <c r="AO722" s="24"/>
      <c r="AP722" s="24"/>
      <c r="AQ722" s="24"/>
      <c r="AR722" s="24"/>
    </row>
    <row r="723" spans="1:44" s="25" customFormat="1" ht="13" hidden="1">
      <c r="A723" s="4"/>
      <c r="B723" s="4"/>
      <c r="C723" s="4"/>
      <c r="D723" s="59"/>
      <c r="E723" s="4"/>
      <c r="F723" s="4"/>
      <c r="G723" s="4"/>
      <c r="H723" s="4"/>
      <c r="I723" s="4"/>
      <c r="J723" s="4"/>
      <c r="K723" s="4"/>
      <c r="L723" s="4"/>
      <c r="M723" s="4"/>
      <c r="N723" s="4"/>
      <c r="O723" s="4"/>
      <c r="P723" s="4"/>
      <c r="Q723" s="96">
        <f t="shared" si="134"/>
        <v>0</v>
      </c>
      <c r="R723" s="26"/>
      <c r="S723" s="26"/>
      <c r="T723" s="26"/>
      <c r="U723" s="26"/>
      <c r="V723" s="26"/>
      <c r="W723" s="26"/>
      <c r="X723" s="24"/>
      <c r="Y723" s="24"/>
      <c r="Z723" s="24"/>
      <c r="AA723" s="24"/>
      <c r="AB723" s="24"/>
      <c r="AC723" s="24"/>
      <c r="AD723" s="24"/>
      <c r="AE723" s="24"/>
      <c r="AF723" s="24"/>
      <c r="AG723" s="24"/>
      <c r="AH723" s="24"/>
      <c r="AI723" s="24"/>
      <c r="AJ723" s="24"/>
      <c r="AK723" s="24"/>
      <c r="AL723" s="24"/>
      <c r="AM723" s="24"/>
      <c r="AN723" s="24"/>
      <c r="AO723" s="24"/>
      <c r="AP723" s="24"/>
      <c r="AQ723" s="24"/>
      <c r="AR723" s="24"/>
    </row>
    <row r="724" spans="1:44" s="25" customFormat="1" ht="13" hidden="1">
      <c r="A724" s="4"/>
      <c r="B724" s="4"/>
      <c r="C724" s="4"/>
      <c r="D724" s="59"/>
      <c r="E724" s="4"/>
      <c r="F724" s="4"/>
      <c r="G724" s="4"/>
      <c r="H724" s="4"/>
      <c r="I724" s="4"/>
      <c r="J724" s="4"/>
      <c r="K724" s="4"/>
      <c r="L724" s="4"/>
      <c r="M724" s="4"/>
      <c r="N724" s="4"/>
      <c r="O724" s="4"/>
      <c r="P724" s="4"/>
      <c r="Q724" s="96">
        <f t="shared" si="134"/>
        <v>0</v>
      </c>
      <c r="R724" s="26"/>
      <c r="S724" s="26"/>
      <c r="T724" s="26"/>
      <c r="U724" s="26"/>
      <c r="V724" s="26"/>
      <c r="W724" s="26"/>
      <c r="X724" s="24"/>
      <c r="Y724" s="24"/>
      <c r="Z724" s="24"/>
      <c r="AA724" s="24"/>
      <c r="AB724" s="24"/>
      <c r="AC724" s="24"/>
      <c r="AD724" s="24"/>
      <c r="AE724" s="24"/>
      <c r="AF724" s="24"/>
      <c r="AG724" s="24"/>
      <c r="AH724" s="24"/>
      <c r="AI724" s="24"/>
      <c r="AJ724" s="24"/>
      <c r="AK724" s="24"/>
      <c r="AL724" s="24"/>
      <c r="AM724" s="24"/>
      <c r="AN724" s="24"/>
      <c r="AO724" s="24"/>
      <c r="AP724" s="24"/>
      <c r="AQ724" s="24"/>
      <c r="AR724" s="24"/>
    </row>
    <row r="725" spans="1:44" s="25" customFormat="1" ht="13" hidden="1">
      <c r="A725" s="4"/>
      <c r="B725" s="4"/>
      <c r="C725" s="4"/>
      <c r="D725" s="59"/>
      <c r="E725" s="4"/>
      <c r="F725" s="4"/>
      <c r="G725" s="4"/>
      <c r="H725" s="4"/>
      <c r="I725" s="4"/>
      <c r="J725" s="4"/>
      <c r="K725" s="4"/>
      <c r="L725" s="4"/>
      <c r="M725" s="4"/>
      <c r="N725" s="4"/>
      <c r="O725" s="4"/>
      <c r="P725" s="4"/>
      <c r="Q725" s="96">
        <f t="shared" si="134"/>
        <v>0</v>
      </c>
      <c r="R725" s="26"/>
      <c r="S725" s="26"/>
      <c r="T725" s="26"/>
      <c r="U725" s="26"/>
      <c r="V725" s="26"/>
      <c r="W725" s="26"/>
      <c r="X725" s="24"/>
      <c r="Y725" s="24"/>
      <c r="Z725" s="24"/>
      <c r="AA725" s="24"/>
      <c r="AB725" s="24"/>
      <c r="AC725" s="24"/>
      <c r="AD725" s="24"/>
      <c r="AE725" s="24"/>
      <c r="AF725" s="24"/>
      <c r="AG725" s="24"/>
      <c r="AH725" s="24"/>
      <c r="AI725" s="24"/>
      <c r="AJ725" s="24"/>
      <c r="AK725" s="24"/>
      <c r="AL725" s="24"/>
      <c r="AM725" s="24"/>
      <c r="AN725" s="24"/>
      <c r="AO725" s="24"/>
      <c r="AP725" s="24"/>
      <c r="AQ725" s="24"/>
      <c r="AR725" s="24"/>
    </row>
    <row r="726" spans="1:44" s="25" customFormat="1" ht="13" hidden="1">
      <c r="A726" s="4"/>
      <c r="B726" s="4"/>
      <c r="C726" s="4"/>
      <c r="D726" s="59"/>
      <c r="E726" s="4"/>
      <c r="F726" s="4"/>
      <c r="G726" s="4"/>
      <c r="H726" s="4"/>
      <c r="I726" s="4"/>
      <c r="J726" s="4"/>
      <c r="K726" s="4"/>
      <c r="L726" s="4"/>
      <c r="M726" s="4"/>
      <c r="N726" s="4"/>
      <c r="O726" s="4"/>
      <c r="P726" s="4"/>
      <c r="Q726" s="96">
        <f t="shared" si="134"/>
        <v>0</v>
      </c>
      <c r="R726" s="26"/>
      <c r="S726" s="26"/>
      <c r="T726" s="26"/>
      <c r="U726" s="26"/>
      <c r="V726" s="26"/>
      <c r="W726" s="26"/>
      <c r="X726" s="24"/>
      <c r="Y726" s="24"/>
      <c r="Z726" s="24"/>
      <c r="AA726" s="24"/>
      <c r="AB726" s="24"/>
      <c r="AC726" s="24"/>
      <c r="AD726" s="24"/>
      <c r="AE726" s="24"/>
      <c r="AF726" s="24"/>
      <c r="AG726" s="24"/>
      <c r="AH726" s="24"/>
      <c r="AI726" s="24"/>
      <c r="AJ726" s="24"/>
      <c r="AK726" s="24"/>
      <c r="AL726" s="24"/>
      <c r="AM726" s="24"/>
      <c r="AN726" s="24"/>
      <c r="AO726" s="24"/>
      <c r="AP726" s="24"/>
      <c r="AQ726" s="24"/>
      <c r="AR726" s="24"/>
    </row>
    <row r="727" spans="1:44" s="25" customFormat="1" ht="13" hidden="1">
      <c r="A727" s="4"/>
      <c r="B727" s="4"/>
      <c r="C727" s="4"/>
      <c r="D727" s="59"/>
      <c r="E727" s="4"/>
      <c r="F727" s="4"/>
      <c r="G727" s="4"/>
      <c r="H727" s="4"/>
      <c r="I727" s="4"/>
      <c r="J727" s="4"/>
      <c r="K727" s="4"/>
      <c r="L727" s="4"/>
      <c r="M727" s="4"/>
      <c r="N727" s="4"/>
      <c r="O727" s="4"/>
      <c r="P727" s="4"/>
      <c r="Q727" s="96">
        <f t="shared" si="134"/>
        <v>0</v>
      </c>
      <c r="R727" s="26"/>
      <c r="S727" s="26"/>
      <c r="T727" s="26"/>
      <c r="U727" s="26"/>
      <c r="V727" s="26"/>
      <c r="W727" s="26"/>
      <c r="X727" s="24"/>
      <c r="Y727" s="24"/>
      <c r="Z727" s="24"/>
      <c r="AA727" s="24"/>
      <c r="AB727" s="24"/>
      <c r="AC727" s="24"/>
      <c r="AD727" s="24"/>
      <c r="AE727" s="24"/>
      <c r="AF727" s="24"/>
      <c r="AG727" s="24"/>
      <c r="AH727" s="24"/>
      <c r="AI727" s="24"/>
      <c r="AJ727" s="24"/>
      <c r="AK727" s="24"/>
      <c r="AL727" s="24"/>
      <c r="AM727" s="24"/>
      <c r="AN727" s="24"/>
      <c r="AO727" s="24"/>
      <c r="AP727" s="24"/>
      <c r="AQ727" s="24"/>
      <c r="AR727" s="24"/>
    </row>
    <row r="728" spans="1:44" s="25" customFormat="1" ht="13" hidden="1">
      <c r="A728" s="4"/>
      <c r="B728" s="4"/>
      <c r="C728" s="4"/>
      <c r="D728" s="59"/>
      <c r="E728" s="4"/>
      <c r="F728" s="4"/>
      <c r="G728" s="4"/>
      <c r="H728" s="4"/>
      <c r="I728" s="4"/>
      <c r="J728" s="4"/>
      <c r="K728" s="4"/>
      <c r="L728" s="4"/>
      <c r="M728" s="4"/>
      <c r="N728" s="4"/>
      <c r="O728" s="4"/>
      <c r="P728" s="4"/>
      <c r="Q728" s="96">
        <f t="shared" si="134"/>
        <v>0</v>
      </c>
      <c r="R728" s="26"/>
      <c r="S728" s="26"/>
      <c r="T728" s="26"/>
      <c r="U728" s="26"/>
      <c r="V728" s="26"/>
      <c r="W728" s="26"/>
      <c r="X728" s="24"/>
      <c r="Y728" s="24"/>
      <c r="Z728" s="24"/>
      <c r="AA728" s="24"/>
      <c r="AB728" s="24"/>
      <c r="AC728" s="24"/>
      <c r="AD728" s="24"/>
      <c r="AE728" s="24"/>
      <c r="AF728" s="24"/>
      <c r="AG728" s="24"/>
      <c r="AH728" s="24"/>
      <c r="AI728" s="24"/>
      <c r="AJ728" s="24"/>
      <c r="AK728" s="24"/>
      <c r="AL728" s="24"/>
      <c r="AM728" s="24"/>
      <c r="AN728" s="24"/>
      <c r="AO728" s="24"/>
      <c r="AP728" s="24"/>
      <c r="AQ728" s="24"/>
      <c r="AR728" s="24"/>
    </row>
    <row r="729" spans="1:44" s="25" customFormat="1" ht="13" hidden="1">
      <c r="A729" s="4"/>
      <c r="B729" s="4"/>
      <c r="C729" s="4"/>
      <c r="D729" s="59"/>
      <c r="E729" s="4"/>
      <c r="F729" s="4"/>
      <c r="G729" s="4"/>
      <c r="H729" s="4"/>
      <c r="I729" s="4"/>
      <c r="J729" s="4"/>
      <c r="K729" s="4"/>
      <c r="L729" s="4"/>
      <c r="M729" s="4"/>
      <c r="N729" s="4"/>
      <c r="O729" s="4"/>
      <c r="P729" s="4"/>
      <c r="Q729" s="96">
        <f t="shared" si="134"/>
        <v>0</v>
      </c>
      <c r="R729" s="26"/>
      <c r="S729" s="26"/>
      <c r="T729" s="26"/>
      <c r="U729" s="26"/>
      <c r="V729" s="26"/>
      <c r="W729" s="26"/>
      <c r="X729" s="24"/>
      <c r="Y729" s="24"/>
      <c r="Z729" s="24"/>
      <c r="AA729" s="24"/>
      <c r="AB729" s="24"/>
      <c r="AC729" s="24"/>
      <c r="AD729" s="24"/>
      <c r="AE729" s="24"/>
      <c r="AF729" s="24"/>
      <c r="AG729" s="24"/>
      <c r="AH729" s="24"/>
      <c r="AI729" s="24"/>
      <c r="AJ729" s="24"/>
      <c r="AK729" s="24"/>
      <c r="AL729" s="24"/>
      <c r="AM729" s="24"/>
      <c r="AN729" s="24"/>
      <c r="AO729" s="24"/>
      <c r="AP729" s="24"/>
      <c r="AQ729" s="24"/>
      <c r="AR729" s="24"/>
    </row>
    <row r="730" spans="1:44" s="25" customFormat="1" ht="13" hidden="1">
      <c r="A730" s="4"/>
      <c r="B730" s="4"/>
      <c r="C730" s="4"/>
      <c r="D730" s="59"/>
      <c r="E730" s="4"/>
      <c r="F730" s="4"/>
      <c r="G730" s="4"/>
      <c r="H730" s="4"/>
      <c r="I730" s="4"/>
      <c r="J730" s="4"/>
      <c r="K730" s="4"/>
      <c r="L730" s="4"/>
      <c r="M730" s="4"/>
      <c r="N730" s="4"/>
      <c r="O730" s="4"/>
      <c r="P730" s="4"/>
      <c r="Q730" s="96">
        <f t="shared" si="134"/>
        <v>0</v>
      </c>
      <c r="R730" s="26"/>
      <c r="S730" s="26"/>
      <c r="T730" s="26"/>
      <c r="U730" s="26"/>
      <c r="V730" s="26"/>
      <c r="W730" s="26"/>
      <c r="X730" s="24"/>
      <c r="Y730" s="24"/>
      <c r="Z730" s="24"/>
      <c r="AA730" s="24"/>
      <c r="AB730" s="24"/>
      <c r="AC730" s="24"/>
      <c r="AD730" s="24"/>
      <c r="AE730" s="24"/>
      <c r="AF730" s="24"/>
      <c r="AG730" s="24"/>
      <c r="AH730" s="24"/>
      <c r="AI730" s="24"/>
      <c r="AJ730" s="24"/>
      <c r="AK730" s="24"/>
      <c r="AL730" s="24"/>
      <c r="AM730" s="24"/>
      <c r="AN730" s="24"/>
      <c r="AO730" s="24"/>
      <c r="AP730" s="24"/>
      <c r="AQ730" s="24"/>
      <c r="AR730" s="24"/>
    </row>
    <row r="731" spans="1:44" s="25" customFormat="1" ht="13" hidden="1">
      <c r="A731" s="4"/>
      <c r="B731" s="4"/>
      <c r="C731" s="4"/>
      <c r="D731" s="59"/>
      <c r="E731" s="4"/>
      <c r="F731" s="4"/>
      <c r="G731" s="4"/>
      <c r="H731" s="4"/>
      <c r="I731" s="4"/>
      <c r="J731" s="4"/>
      <c r="K731" s="4"/>
      <c r="L731" s="4"/>
      <c r="M731" s="4"/>
      <c r="N731" s="4"/>
      <c r="O731" s="4"/>
      <c r="P731" s="4"/>
      <c r="Q731" s="96">
        <f t="shared" ref="Q731:Q794" si="135">+P731</f>
        <v>0</v>
      </c>
      <c r="R731" s="26"/>
      <c r="S731" s="26"/>
      <c r="T731" s="26"/>
      <c r="U731" s="26"/>
      <c r="V731" s="26"/>
      <c r="W731" s="26"/>
      <c r="X731" s="24"/>
      <c r="Y731" s="24"/>
      <c r="Z731" s="24"/>
      <c r="AA731" s="24"/>
      <c r="AB731" s="24"/>
      <c r="AC731" s="24"/>
      <c r="AD731" s="24"/>
      <c r="AE731" s="24"/>
      <c r="AF731" s="24"/>
      <c r="AG731" s="24"/>
      <c r="AH731" s="24"/>
      <c r="AI731" s="24"/>
      <c r="AJ731" s="24"/>
      <c r="AK731" s="24"/>
      <c r="AL731" s="24"/>
      <c r="AM731" s="24"/>
      <c r="AN731" s="24"/>
      <c r="AO731" s="24"/>
      <c r="AP731" s="24"/>
      <c r="AQ731" s="24"/>
      <c r="AR731" s="24"/>
    </row>
    <row r="732" spans="1:44" s="25" customFormat="1" ht="13" hidden="1">
      <c r="A732" s="4"/>
      <c r="B732" s="4"/>
      <c r="C732" s="4"/>
      <c r="D732" s="59"/>
      <c r="E732" s="4"/>
      <c r="F732" s="4"/>
      <c r="G732" s="4"/>
      <c r="H732" s="4"/>
      <c r="I732" s="4"/>
      <c r="J732" s="4"/>
      <c r="K732" s="4"/>
      <c r="L732" s="4"/>
      <c r="M732" s="4"/>
      <c r="N732" s="4"/>
      <c r="O732" s="4"/>
      <c r="P732" s="4"/>
      <c r="Q732" s="96">
        <f t="shared" si="135"/>
        <v>0</v>
      </c>
      <c r="R732" s="26"/>
      <c r="S732" s="26"/>
      <c r="T732" s="26"/>
      <c r="U732" s="26"/>
      <c r="V732" s="26"/>
      <c r="W732" s="26"/>
      <c r="X732" s="24"/>
      <c r="Y732" s="24"/>
      <c r="Z732" s="24"/>
      <c r="AA732" s="24"/>
      <c r="AB732" s="24"/>
      <c r="AC732" s="24"/>
      <c r="AD732" s="24"/>
      <c r="AE732" s="24"/>
      <c r="AF732" s="24"/>
      <c r="AG732" s="24"/>
      <c r="AH732" s="24"/>
      <c r="AI732" s="24"/>
      <c r="AJ732" s="24"/>
      <c r="AK732" s="24"/>
      <c r="AL732" s="24"/>
      <c r="AM732" s="24"/>
      <c r="AN732" s="24"/>
      <c r="AO732" s="24"/>
      <c r="AP732" s="24"/>
      <c r="AQ732" s="24"/>
      <c r="AR732" s="24"/>
    </row>
    <row r="733" spans="1:44" s="25" customFormat="1" ht="13" hidden="1">
      <c r="A733" s="4"/>
      <c r="B733" s="4"/>
      <c r="C733" s="4"/>
      <c r="D733" s="59"/>
      <c r="E733" s="4"/>
      <c r="F733" s="4"/>
      <c r="G733" s="4"/>
      <c r="H733" s="4"/>
      <c r="I733" s="4"/>
      <c r="J733" s="4"/>
      <c r="K733" s="4"/>
      <c r="L733" s="4"/>
      <c r="M733" s="4"/>
      <c r="N733" s="4"/>
      <c r="O733" s="4"/>
      <c r="P733" s="4"/>
      <c r="Q733" s="96">
        <f t="shared" si="135"/>
        <v>0</v>
      </c>
      <c r="R733" s="26"/>
      <c r="S733" s="26"/>
      <c r="T733" s="26"/>
      <c r="U733" s="26"/>
      <c r="V733" s="26"/>
      <c r="W733" s="26"/>
      <c r="X733" s="24"/>
      <c r="Y733" s="24"/>
      <c r="Z733" s="24"/>
      <c r="AA733" s="24"/>
      <c r="AB733" s="24"/>
      <c r="AC733" s="24"/>
      <c r="AD733" s="24"/>
      <c r="AE733" s="24"/>
      <c r="AF733" s="24"/>
      <c r="AG733" s="24"/>
      <c r="AH733" s="24"/>
      <c r="AI733" s="24"/>
      <c r="AJ733" s="24"/>
      <c r="AK733" s="24"/>
      <c r="AL733" s="24"/>
      <c r="AM733" s="24"/>
      <c r="AN733" s="24"/>
      <c r="AO733" s="24"/>
      <c r="AP733" s="24"/>
      <c r="AQ733" s="24"/>
      <c r="AR733" s="24"/>
    </row>
    <row r="734" spans="1:44" s="25" customFormat="1" ht="13" hidden="1">
      <c r="A734" s="4"/>
      <c r="B734" s="4"/>
      <c r="C734" s="4"/>
      <c r="D734" s="59"/>
      <c r="E734" s="4"/>
      <c r="F734" s="4"/>
      <c r="G734" s="4"/>
      <c r="H734" s="4"/>
      <c r="I734" s="4"/>
      <c r="J734" s="4"/>
      <c r="K734" s="4"/>
      <c r="L734" s="4"/>
      <c r="M734" s="4"/>
      <c r="N734" s="4"/>
      <c r="O734" s="4"/>
      <c r="P734" s="4"/>
      <c r="Q734" s="96">
        <f t="shared" si="135"/>
        <v>0</v>
      </c>
      <c r="R734" s="26"/>
      <c r="S734" s="26"/>
      <c r="T734" s="26"/>
      <c r="U734" s="26"/>
      <c r="V734" s="26"/>
      <c r="W734" s="26"/>
      <c r="X734" s="24"/>
      <c r="Y734" s="24"/>
      <c r="Z734" s="24"/>
      <c r="AA734" s="24"/>
      <c r="AB734" s="24"/>
      <c r="AC734" s="24"/>
      <c r="AD734" s="24"/>
      <c r="AE734" s="24"/>
      <c r="AF734" s="24"/>
      <c r="AG734" s="24"/>
      <c r="AH734" s="24"/>
      <c r="AI734" s="24"/>
      <c r="AJ734" s="24"/>
      <c r="AK734" s="24"/>
      <c r="AL734" s="24"/>
      <c r="AM734" s="24"/>
      <c r="AN734" s="24"/>
      <c r="AO734" s="24"/>
      <c r="AP734" s="24"/>
      <c r="AQ734" s="24"/>
      <c r="AR734" s="24"/>
    </row>
    <row r="735" spans="1:44" s="25" customFormat="1" ht="13" hidden="1">
      <c r="A735" s="4"/>
      <c r="B735" s="4"/>
      <c r="C735" s="4"/>
      <c r="D735" s="59"/>
      <c r="E735" s="4"/>
      <c r="F735" s="4"/>
      <c r="G735" s="4"/>
      <c r="H735" s="4"/>
      <c r="I735" s="4"/>
      <c r="J735" s="4"/>
      <c r="K735" s="4"/>
      <c r="L735" s="4"/>
      <c r="M735" s="4"/>
      <c r="N735" s="4"/>
      <c r="O735" s="4"/>
      <c r="P735" s="4"/>
      <c r="Q735" s="96">
        <f t="shared" si="135"/>
        <v>0</v>
      </c>
      <c r="R735" s="26"/>
      <c r="S735" s="26"/>
      <c r="T735" s="26"/>
      <c r="U735" s="26"/>
      <c r="V735" s="26"/>
      <c r="W735" s="26"/>
      <c r="X735" s="24"/>
      <c r="Y735" s="24"/>
      <c r="Z735" s="24"/>
      <c r="AA735" s="24"/>
      <c r="AB735" s="24"/>
      <c r="AC735" s="24"/>
      <c r="AD735" s="24"/>
      <c r="AE735" s="24"/>
      <c r="AF735" s="24"/>
      <c r="AG735" s="24"/>
      <c r="AH735" s="24"/>
      <c r="AI735" s="24"/>
      <c r="AJ735" s="24"/>
      <c r="AK735" s="24"/>
      <c r="AL735" s="24"/>
      <c r="AM735" s="24"/>
      <c r="AN735" s="24"/>
      <c r="AO735" s="24"/>
      <c r="AP735" s="24"/>
      <c r="AQ735" s="24"/>
      <c r="AR735" s="24"/>
    </row>
    <row r="736" spans="1:44" s="25" customFormat="1" ht="13" hidden="1">
      <c r="A736" s="4"/>
      <c r="B736" s="4"/>
      <c r="C736" s="4"/>
      <c r="D736" s="59"/>
      <c r="E736" s="4"/>
      <c r="F736" s="4"/>
      <c r="G736" s="4"/>
      <c r="H736" s="4"/>
      <c r="I736" s="4"/>
      <c r="J736" s="4"/>
      <c r="K736" s="4"/>
      <c r="L736" s="4"/>
      <c r="M736" s="4"/>
      <c r="N736" s="4"/>
      <c r="O736" s="4"/>
      <c r="P736" s="4"/>
      <c r="Q736" s="96">
        <f t="shared" si="135"/>
        <v>0</v>
      </c>
      <c r="R736" s="26"/>
      <c r="S736" s="26"/>
      <c r="T736" s="26"/>
      <c r="U736" s="26"/>
      <c r="V736" s="26"/>
      <c r="W736" s="26"/>
      <c r="X736" s="24"/>
      <c r="Y736" s="24"/>
      <c r="Z736" s="24"/>
      <c r="AA736" s="24"/>
      <c r="AB736" s="24"/>
      <c r="AC736" s="24"/>
      <c r="AD736" s="24"/>
      <c r="AE736" s="24"/>
      <c r="AF736" s="24"/>
      <c r="AG736" s="24"/>
      <c r="AH736" s="24"/>
      <c r="AI736" s="24"/>
      <c r="AJ736" s="24"/>
      <c r="AK736" s="24"/>
      <c r="AL736" s="24"/>
      <c r="AM736" s="24"/>
      <c r="AN736" s="24"/>
      <c r="AO736" s="24"/>
      <c r="AP736" s="24"/>
      <c r="AQ736" s="24"/>
      <c r="AR736" s="24"/>
    </row>
    <row r="737" spans="1:44" s="25" customFormat="1" ht="13" hidden="1">
      <c r="A737" s="4"/>
      <c r="B737" s="4"/>
      <c r="C737" s="4"/>
      <c r="D737" s="59"/>
      <c r="E737" s="4"/>
      <c r="F737" s="4"/>
      <c r="G737" s="4"/>
      <c r="H737" s="4"/>
      <c r="I737" s="4"/>
      <c r="J737" s="4"/>
      <c r="K737" s="4"/>
      <c r="L737" s="4"/>
      <c r="M737" s="4"/>
      <c r="N737" s="4"/>
      <c r="O737" s="4"/>
      <c r="P737" s="4"/>
      <c r="Q737" s="96">
        <f t="shared" si="135"/>
        <v>0</v>
      </c>
      <c r="R737" s="26"/>
      <c r="S737" s="26"/>
      <c r="T737" s="26"/>
      <c r="U737" s="26"/>
      <c r="V737" s="26"/>
      <c r="W737" s="26"/>
      <c r="X737" s="24"/>
      <c r="Y737" s="24"/>
      <c r="Z737" s="24"/>
      <c r="AA737" s="24"/>
      <c r="AB737" s="24"/>
      <c r="AC737" s="24"/>
      <c r="AD737" s="24"/>
      <c r="AE737" s="24"/>
      <c r="AF737" s="24"/>
      <c r="AG737" s="24"/>
      <c r="AH737" s="24"/>
      <c r="AI737" s="24"/>
      <c r="AJ737" s="24"/>
      <c r="AK737" s="24"/>
      <c r="AL737" s="24"/>
      <c r="AM737" s="24"/>
      <c r="AN737" s="24"/>
      <c r="AO737" s="24"/>
      <c r="AP737" s="24"/>
      <c r="AQ737" s="24"/>
      <c r="AR737" s="24"/>
    </row>
    <row r="738" spans="1:44" s="25" customFormat="1" ht="13" hidden="1">
      <c r="A738" s="4"/>
      <c r="B738" s="4"/>
      <c r="C738" s="4"/>
      <c r="D738" s="59"/>
      <c r="E738" s="4"/>
      <c r="F738" s="4"/>
      <c r="G738" s="4"/>
      <c r="H738" s="4"/>
      <c r="I738" s="4"/>
      <c r="J738" s="4"/>
      <c r="K738" s="4"/>
      <c r="L738" s="4"/>
      <c r="M738" s="4"/>
      <c r="N738" s="4"/>
      <c r="O738" s="4"/>
      <c r="P738" s="4"/>
      <c r="Q738" s="96">
        <f t="shared" si="135"/>
        <v>0</v>
      </c>
      <c r="R738" s="26"/>
      <c r="S738" s="26"/>
      <c r="T738" s="26"/>
      <c r="U738" s="26"/>
      <c r="V738" s="26"/>
      <c r="W738" s="26"/>
      <c r="X738" s="24"/>
      <c r="Y738" s="24"/>
      <c r="Z738" s="24"/>
      <c r="AA738" s="24"/>
      <c r="AB738" s="24"/>
      <c r="AC738" s="24"/>
      <c r="AD738" s="24"/>
      <c r="AE738" s="24"/>
      <c r="AF738" s="24"/>
      <c r="AG738" s="24"/>
      <c r="AH738" s="24"/>
      <c r="AI738" s="24"/>
      <c r="AJ738" s="24"/>
      <c r="AK738" s="24"/>
      <c r="AL738" s="24"/>
      <c r="AM738" s="24"/>
      <c r="AN738" s="24"/>
      <c r="AO738" s="24"/>
      <c r="AP738" s="24"/>
      <c r="AQ738" s="24"/>
      <c r="AR738" s="24"/>
    </row>
    <row r="739" spans="1:44" s="25" customFormat="1" ht="13" hidden="1">
      <c r="A739" s="4"/>
      <c r="B739" s="4"/>
      <c r="C739" s="4"/>
      <c r="D739" s="59"/>
      <c r="E739" s="4"/>
      <c r="F739" s="4"/>
      <c r="G739" s="4"/>
      <c r="H739" s="4"/>
      <c r="I739" s="4"/>
      <c r="J739" s="4"/>
      <c r="K739" s="4"/>
      <c r="L739" s="4"/>
      <c r="M739" s="4"/>
      <c r="N739" s="4"/>
      <c r="O739" s="4"/>
      <c r="P739" s="4"/>
      <c r="Q739" s="96">
        <f t="shared" si="135"/>
        <v>0</v>
      </c>
      <c r="R739" s="26"/>
      <c r="S739" s="26"/>
      <c r="T739" s="26"/>
      <c r="U739" s="26"/>
      <c r="V739" s="26"/>
      <c r="W739" s="26"/>
      <c r="X739" s="24"/>
      <c r="Y739" s="24"/>
      <c r="Z739" s="24"/>
      <c r="AA739" s="24"/>
      <c r="AB739" s="24"/>
      <c r="AC739" s="24"/>
      <c r="AD739" s="24"/>
      <c r="AE739" s="24"/>
      <c r="AF739" s="24"/>
      <c r="AG739" s="24"/>
      <c r="AH739" s="24"/>
      <c r="AI739" s="24"/>
      <c r="AJ739" s="24"/>
      <c r="AK739" s="24"/>
      <c r="AL739" s="24"/>
      <c r="AM739" s="24"/>
      <c r="AN739" s="24"/>
      <c r="AO739" s="24"/>
      <c r="AP739" s="24"/>
      <c r="AQ739" s="24"/>
      <c r="AR739" s="24"/>
    </row>
    <row r="740" spans="1:44" s="25" customFormat="1" ht="13" hidden="1">
      <c r="A740" s="4"/>
      <c r="B740" s="4"/>
      <c r="C740" s="4"/>
      <c r="D740" s="59"/>
      <c r="E740" s="4"/>
      <c r="F740" s="4"/>
      <c r="G740" s="4"/>
      <c r="H740" s="4"/>
      <c r="I740" s="4"/>
      <c r="J740" s="4"/>
      <c r="K740" s="4"/>
      <c r="L740" s="4"/>
      <c r="M740" s="4"/>
      <c r="N740" s="4"/>
      <c r="O740" s="4"/>
      <c r="P740" s="4"/>
      <c r="Q740" s="96">
        <f t="shared" si="135"/>
        <v>0</v>
      </c>
      <c r="R740" s="26"/>
      <c r="S740" s="26"/>
      <c r="T740" s="26"/>
      <c r="U740" s="26"/>
      <c r="V740" s="26"/>
      <c r="W740" s="26"/>
      <c r="X740" s="24"/>
      <c r="Y740" s="24"/>
      <c r="Z740" s="24"/>
      <c r="AA740" s="24"/>
      <c r="AB740" s="24"/>
      <c r="AC740" s="24"/>
      <c r="AD740" s="24"/>
      <c r="AE740" s="24"/>
      <c r="AF740" s="24"/>
      <c r="AG740" s="24"/>
      <c r="AH740" s="24"/>
      <c r="AI740" s="24"/>
      <c r="AJ740" s="24"/>
      <c r="AK740" s="24"/>
      <c r="AL740" s="24"/>
      <c r="AM740" s="24"/>
      <c r="AN740" s="24"/>
      <c r="AO740" s="24"/>
      <c r="AP740" s="24"/>
      <c r="AQ740" s="24"/>
      <c r="AR740" s="24"/>
    </row>
    <row r="741" spans="1:44" s="25" customFormat="1" ht="13" hidden="1">
      <c r="A741" s="4"/>
      <c r="B741" s="4"/>
      <c r="C741" s="4"/>
      <c r="D741" s="59"/>
      <c r="E741" s="4"/>
      <c r="F741" s="4"/>
      <c r="G741" s="4"/>
      <c r="H741" s="4"/>
      <c r="I741" s="4"/>
      <c r="J741" s="4"/>
      <c r="K741" s="4"/>
      <c r="L741" s="4"/>
      <c r="M741" s="4"/>
      <c r="N741" s="4"/>
      <c r="O741" s="4"/>
      <c r="P741" s="4"/>
      <c r="Q741" s="96">
        <f t="shared" si="135"/>
        <v>0</v>
      </c>
      <c r="R741" s="26"/>
      <c r="S741" s="26"/>
      <c r="T741" s="26"/>
      <c r="U741" s="26"/>
      <c r="V741" s="26"/>
      <c r="W741" s="26"/>
      <c r="X741" s="24"/>
      <c r="Y741" s="24"/>
      <c r="Z741" s="24"/>
      <c r="AA741" s="24"/>
      <c r="AB741" s="24"/>
      <c r="AC741" s="24"/>
      <c r="AD741" s="24"/>
      <c r="AE741" s="24"/>
      <c r="AF741" s="24"/>
      <c r="AG741" s="24"/>
      <c r="AH741" s="24"/>
      <c r="AI741" s="24"/>
      <c r="AJ741" s="24"/>
      <c r="AK741" s="24"/>
      <c r="AL741" s="24"/>
      <c r="AM741" s="24"/>
      <c r="AN741" s="24"/>
      <c r="AO741" s="24"/>
      <c r="AP741" s="24"/>
      <c r="AQ741" s="24"/>
      <c r="AR741" s="24"/>
    </row>
    <row r="742" spans="1:44" s="25" customFormat="1" ht="13" hidden="1">
      <c r="A742" s="4"/>
      <c r="B742" s="4"/>
      <c r="C742" s="4"/>
      <c r="D742" s="59"/>
      <c r="E742" s="4"/>
      <c r="F742" s="4"/>
      <c r="G742" s="4"/>
      <c r="H742" s="4"/>
      <c r="I742" s="4"/>
      <c r="J742" s="4"/>
      <c r="K742" s="4"/>
      <c r="L742" s="4"/>
      <c r="M742" s="4"/>
      <c r="N742" s="4"/>
      <c r="O742" s="4"/>
      <c r="P742" s="4"/>
      <c r="Q742" s="96">
        <f t="shared" si="135"/>
        <v>0</v>
      </c>
      <c r="R742" s="26"/>
      <c r="S742" s="26"/>
      <c r="T742" s="26"/>
      <c r="U742" s="26"/>
      <c r="V742" s="26"/>
      <c r="W742" s="26"/>
      <c r="X742" s="24"/>
      <c r="Y742" s="24"/>
      <c r="Z742" s="24"/>
      <c r="AA742" s="24"/>
      <c r="AB742" s="24"/>
      <c r="AC742" s="24"/>
      <c r="AD742" s="24"/>
      <c r="AE742" s="24"/>
      <c r="AF742" s="24"/>
      <c r="AG742" s="24"/>
      <c r="AH742" s="24"/>
      <c r="AI742" s="24"/>
      <c r="AJ742" s="24"/>
      <c r="AK742" s="24"/>
      <c r="AL742" s="24"/>
      <c r="AM742" s="24"/>
      <c r="AN742" s="24"/>
      <c r="AO742" s="24"/>
      <c r="AP742" s="24"/>
      <c r="AQ742" s="24"/>
      <c r="AR742" s="24"/>
    </row>
    <row r="743" spans="1:44" s="25" customFormat="1" ht="13" hidden="1">
      <c r="A743" s="4"/>
      <c r="B743" s="4"/>
      <c r="C743" s="4"/>
      <c r="D743" s="59"/>
      <c r="E743" s="4"/>
      <c r="F743" s="4"/>
      <c r="G743" s="4"/>
      <c r="H743" s="4"/>
      <c r="I743" s="4"/>
      <c r="J743" s="4"/>
      <c r="K743" s="4"/>
      <c r="L743" s="4"/>
      <c r="M743" s="4"/>
      <c r="N743" s="4"/>
      <c r="O743" s="4"/>
      <c r="P743" s="4"/>
      <c r="Q743" s="96">
        <f t="shared" si="135"/>
        <v>0</v>
      </c>
      <c r="R743" s="26"/>
      <c r="S743" s="26"/>
      <c r="T743" s="26"/>
      <c r="U743" s="26"/>
      <c r="V743" s="26"/>
      <c r="W743" s="26"/>
      <c r="X743" s="24"/>
      <c r="Y743" s="24"/>
      <c r="Z743" s="24"/>
      <c r="AA743" s="24"/>
      <c r="AB743" s="24"/>
      <c r="AC743" s="24"/>
      <c r="AD743" s="24"/>
      <c r="AE743" s="24"/>
      <c r="AF743" s="24"/>
      <c r="AG743" s="24"/>
      <c r="AH743" s="24"/>
      <c r="AI743" s="24"/>
      <c r="AJ743" s="24"/>
      <c r="AK743" s="24"/>
      <c r="AL743" s="24"/>
      <c r="AM743" s="24"/>
      <c r="AN743" s="24"/>
      <c r="AO743" s="24"/>
      <c r="AP743" s="24"/>
      <c r="AQ743" s="24"/>
      <c r="AR743" s="24"/>
    </row>
    <row r="744" spans="1:44" s="25" customFormat="1" ht="13" hidden="1">
      <c r="A744" s="4"/>
      <c r="B744" s="4"/>
      <c r="C744" s="4"/>
      <c r="D744" s="59"/>
      <c r="E744" s="4"/>
      <c r="F744" s="4"/>
      <c r="G744" s="4"/>
      <c r="H744" s="4"/>
      <c r="I744" s="4"/>
      <c r="J744" s="4"/>
      <c r="K744" s="4"/>
      <c r="L744" s="4"/>
      <c r="M744" s="4"/>
      <c r="N744" s="4"/>
      <c r="O744" s="4"/>
      <c r="P744" s="4"/>
      <c r="Q744" s="96">
        <f t="shared" si="135"/>
        <v>0</v>
      </c>
      <c r="R744" s="26"/>
      <c r="S744" s="26"/>
      <c r="T744" s="26"/>
      <c r="U744" s="26"/>
      <c r="V744" s="26"/>
      <c r="W744" s="26"/>
      <c r="X744" s="24"/>
      <c r="Y744" s="24"/>
      <c r="Z744" s="24"/>
      <c r="AA744" s="24"/>
      <c r="AB744" s="24"/>
      <c r="AC744" s="24"/>
      <c r="AD744" s="24"/>
      <c r="AE744" s="24"/>
      <c r="AF744" s="24"/>
      <c r="AG744" s="24"/>
      <c r="AH744" s="24"/>
      <c r="AI744" s="24"/>
      <c r="AJ744" s="24"/>
      <c r="AK744" s="24"/>
      <c r="AL744" s="24"/>
      <c r="AM744" s="24"/>
      <c r="AN744" s="24"/>
      <c r="AO744" s="24"/>
      <c r="AP744" s="24"/>
      <c r="AQ744" s="24"/>
      <c r="AR744" s="24"/>
    </row>
    <row r="745" spans="1:44" s="25" customFormat="1" ht="13" hidden="1">
      <c r="A745" s="4"/>
      <c r="B745" s="4"/>
      <c r="C745" s="4"/>
      <c r="D745" s="59"/>
      <c r="E745" s="4"/>
      <c r="F745" s="4"/>
      <c r="G745" s="4"/>
      <c r="H745" s="4"/>
      <c r="I745" s="4"/>
      <c r="J745" s="4"/>
      <c r="K745" s="4"/>
      <c r="L745" s="4"/>
      <c r="M745" s="4"/>
      <c r="N745" s="4"/>
      <c r="O745" s="4"/>
      <c r="P745" s="4"/>
      <c r="Q745" s="96">
        <f t="shared" si="135"/>
        <v>0</v>
      </c>
      <c r="R745" s="26"/>
      <c r="S745" s="26"/>
      <c r="T745" s="26"/>
      <c r="U745" s="26"/>
      <c r="V745" s="26"/>
      <c r="W745" s="26"/>
      <c r="X745" s="24"/>
      <c r="Y745" s="24"/>
      <c r="Z745" s="24"/>
      <c r="AA745" s="24"/>
      <c r="AB745" s="24"/>
      <c r="AC745" s="24"/>
      <c r="AD745" s="24"/>
      <c r="AE745" s="24"/>
      <c r="AF745" s="24"/>
      <c r="AG745" s="24"/>
      <c r="AH745" s="24"/>
      <c r="AI745" s="24"/>
      <c r="AJ745" s="24"/>
      <c r="AK745" s="24"/>
      <c r="AL745" s="24"/>
      <c r="AM745" s="24"/>
      <c r="AN745" s="24"/>
      <c r="AO745" s="24"/>
      <c r="AP745" s="24"/>
      <c r="AQ745" s="24"/>
      <c r="AR745" s="24"/>
    </row>
    <row r="746" spans="1:44" s="25" customFormat="1" ht="13" hidden="1">
      <c r="A746" s="4"/>
      <c r="B746" s="4"/>
      <c r="C746" s="4"/>
      <c r="D746" s="59"/>
      <c r="E746" s="4"/>
      <c r="F746" s="4"/>
      <c r="G746" s="4"/>
      <c r="H746" s="4"/>
      <c r="I746" s="4"/>
      <c r="J746" s="4"/>
      <c r="K746" s="4"/>
      <c r="L746" s="4"/>
      <c r="M746" s="4"/>
      <c r="N746" s="4"/>
      <c r="O746" s="4"/>
      <c r="P746" s="4"/>
      <c r="Q746" s="96">
        <f t="shared" si="135"/>
        <v>0</v>
      </c>
      <c r="R746" s="26"/>
      <c r="S746" s="26"/>
      <c r="T746" s="26"/>
      <c r="U746" s="26"/>
      <c r="V746" s="26"/>
      <c r="W746" s="26"/>
      <c r="X746" s="24"/>
      <c r="Y746" s="24"/>
      <c r="Z746" s="24"/>
      <c r="AA746" s="24"/>
      <c r="AB746" s="24"/>
      <c r="AC746" s="24"/>
      <c r="AD746" s="24"/>
      <c r="AE746" s="24"/>
      <c r="AF746" s="24"/>
      <c r="AG746" s="24"/>
      <c r="AH746" s="24"/>
      <c r="AI746" s="24"/>
      <c r="AJ746" s="24"/>
      <c r="AK746" s="24"/>
      <c r="AL746" s="24"/>
      <c r="AM746" s="24"/>
      <c r="AN746" s="24"/>
      <c r="AO746" s="24"/>
      <c r="AP746" s="24"/>
      <c r="AQ746" s="24"/>
      <c r="AR746" s="24"/>
    </row>
    <row r="747" spans="1:44" s="25" customFormat="1" ht="13" hidden="1">
      <c r="A747" s="4"/>
      <c r="B747" s="4"/>
      <c r="C747" s="4"/>
      <c r="D747" s="59"/>
      <c r="E747" s="4"/>
      <c r="F747" s="4"/>
      <c r="G747" s="4"/>
      <c r="H747" s="4"/>
      <c r="I747" s="4"/>
      <c r="J747" s="4"/>
      <c r="K747" s="4"/>
      <c r="L747" s="4"/>
      <c r="M747" s="4"/>
      <c r="N747" s="4"/>
      <c r="O747" s="4"/>
      <c r="P747" s="4"/>
      <c r="Q747" s="96">
        <f t="shared" si="135"/>
        <v>0</v>
      </c>
      <c r="R747" s="26"/>
      <c r="S747" s="26"/>
      <c r="T747" s="26"/>
      <c r="U747" s="26"/>
      <c r="V747" s="26"/>
      <c r="W747" s="26"/>
      <c r="X747" s="24"/>
      <c r="Y747" s="24"/>
      <c r="Z747" s="24"/>
      <c r="AA747" s="24"/>
      <c r="AB747" s="24"/>
      <c r="AC747" s="24"/>
      <c r="AD747" s="24"/>
      <c r="AE747" s="24"/>
      <c r="AF747" s="24"/>
      <c r="AG747" s="24"/>
      <c r="AH747" s="24"/>
      <c r="AI747" s="24"/>
      <c r="AJ747" s="24"/>
      <c r="AK747" s="24"/>
      <c r="AL747" s="24"/>
      <c r="AM747" s="24"/>
      <c r="AN747" s="24"/>
      <c r="AO747" s="24"/>
      <c r="AP747" s="24"/>
      <c r="AQ747" s="24"/>
      <c r="AR747" s="24"/>
    </row>
    <row r="748" spans="1:44" s="25" customFormat="1" ht="13" hidden="1">
      <c r="A748" s="4"/>
      <c r="B748" s="4"/>
      <c r="C748" s="4"/>
      <c r="D748" s="59"/>
      <c r="E748" s="4"/>
      <c r="F748" s="4"/>
      <c r="G748" s="4"/>
      <c r="H748" s="4"/>
      <c r="I748" s="4"/>
      <c r="J748" s="4"/>
      <c r="K748" s="4"/>
      <c r="L748" s="4"/>
      <c r="M748" s="4"/>
      <c r="N748" s="4"/>
      <c r="O748" s="4"/>
      <c r="P748" s="4"/>
      <c r="Q748" s="96">
        <f t="shared" si="135"/>
        <v>0</v>
      </c>
      <c r="R748" s="26"/>
      <c r="S748" s="26"/>
      <c r="T748" s="26"/>
      <c r="U748" s="26"/>
      <c r="V748" s="26"/>
      <c r="W748" s="26"/>
      <c r="X748" s="24"/>
      <c r="Y748" s="24"/>
      <c r="Z748" s="24"/>
      <c r="AA748" s="24"/>
      <c r="AB748" s="24"/>
      <c r="AC748" s="24"/>
      <c r="AD748" s="24"/>
      <c r="AE748" s="24"/>
      <c r="AF748" s="24"/>
      <c r="AG748" s="24"/>
      <c r="AH748" s="24"/>
      <c r="AI748" s="24"/>
      <c r="AJ748" s="24"/>
      <c r="AK748" s="24"/>
      <c r="AL748" s="24"/>
      <c r="AM748" s="24"/>
      <c r="AN748" s="24"/>
      <c r="AO748" s="24"/>
      <c r="AP748" s="24"/>
      <c r="AQ748" s="24"/>
      <c r="AR748" s="24"/>
    </row>
    <row r="749" spans="1:44" s="25" customFormat="1" ht="13" hidden="1">
      <c r="A749" s="4"/>
      <c r="B749" s="4"/>
      <c r="C749" s="4"/>
      <c r="D749" s="59"/>
      <c r="E749" s="4"/>
      <c r="F749" s="4"/>
      <c r="G749" s="4"/>
      <c r="H749" s="4"/>
      <c r="I749" s="4"/>
      <c r="J749" s="4"/>
      <c r="K749" s="4"/>
      <c r="L749" s="4"/>
      <c r="M749" s="4"/>
      <c r="N749" s="4"/>
      <c r="O749" s="4"/>
      <c r="P749" s="4"/>
      <c r="Q749" s="96">
        <f t="shared" si="135"/>
        <v>0</v>
      </c>
      <c r="R749" s="26"/>
      <c r="S749" s="26"/>
      <c r="T749" s="26"/>
      <c r="U749" s="26"/>
      <c r="V749" s="26"/>
      <c r="W749" s="26"/>
      <c r="X749" s="24"/>
      <c r="Y749" s="24"/>
      <c r="Z749" s="24"/>
      <c r="AA749" s="24"/>
      <c r="AB749" s="24"/>
      <c r="AC749" s="24"/>
      <c r="AD749" s="24"/>
      <c r="AE749" s="24"/>
      <c r="AF749" s="24"/>
      <c r="AG749" s="24"/>
      <c r="AH749" s="24"/>
      <c r="AI749" s="24"/>
      <c r="AJ749" s="24"/>
      <c r="AK749" s="24"/>
      <c r="AL749" s="24"/>
      <c r="AM749" s="24"/>
      <c r="AN749" s="24"/>
      <c r="AO749" s="24"/>
      <c r="AP749" s="24"/>
      <c r="AQ749" s="24"/>
      <c r="AR749" s="24"/>
    </row>
    <row r="750" spans="1:44" s="25" customFormat="1" ht="13" hidden="1">
      <c r="A750" s="4"/>
      <c r="B750" s="4"/>
      <c r="C750" s="4"/>
      <c r="D750" s="59"/>
      <c r="E750" s="4"/>
      <c r="F750" s="4"/>
      <c r="G750" s="4"/>
      <c r="H750" s="4"/>
      <c r="I750" s="4"/>
      <c r="J750" s="4"/>
      <c r="K750" s="4"/>
      <c r="L750" s="4"/>
      <c r="M750" s="4"/>
      <c r="N750" s="4"/>
      <c r="O750" s="4"/>
      <c r="P750" s="4"/>
      <c r="Q750" s="96">
        <f t="shared" si="135"/>
        <v>0</v>
      </c>
      <c r="R750" s="26"/>
      <c r="S750" s="26"/>
      <c r="T750" s="26"/>
      <c r="U750" s="26"/>
      <c r="V750" s="26"/>
      <c r="W750" s="26"/>
      <c r="X750" s="24"/>
      <c r="Y750" s="24"/>
      <c r="Z750" s="24"/>
      <c r="AA750" s="24"/>
      <c r="AB750" s="24"/>
      <c r="AC750" s="24"/>
      <c r="AD750" s="24"/>
      <c r="AE750" s="24"/>
      <c r="AF750" s="24"/>
      <c r="AG750" s="24"/>
      <c r="AH750" s="24"/>
      <c r="AI750" s="24"/>
      <c r="AJ750" s="24"/>
      <c r="AK750" s="24"/>
      <c r="AL750" s="24"/>
      <c r="AM750" s="24"/>
      <c r="AN750" s="24"/>
      <c r="AO750" s="24"/>
      <c r="AP750" s="24"/>
      <c r="AQ750" s="24"/>
      <c r="AR750" s="24"/>
    </row>
    <row r="751" spans="1:44" s="25" customFormat="1" ht="13" hidden="1">
      <c r="A751" s="4"/>
      <c r="B751" s="4"/>
      <c r="C751" s="4"/>
      <c r="D751" s="59"/>
      <c r="E751" s="4"/>
      <c r="F751" s="4"/>
      <c r="G751" s="4"/>
      <c r="H751" s="4"/>
      <c r="I751" s="4"/>
      <c r="J751" s="4"/>
      <c r="K751" s="4"/>
      <c r="L751" s="4"/>
      <c r="M751" s="4"/>
      <c r="N751" s="4"/>
      <c r="O751" s="4"/>
      <c r="P751" s="4"/>
      <c r="Q751" s="96">
        <f t="shared" si="135"/>
        <v>0</v>
      </c>
      <c r="R751" s="26"/>
      <c r="S751" s="26"/>
      <c r="T751" s="26"/>
      <c r="U751" s="26"/>
      <c r="V751" s="26"/>
      <c r="W751" s="26"/>
      <c r="X751" s="24"/>
      <c r="Y751" s="24"/>
      <c r="Z751" s="24"/>
      <c r="AA751" s="24"/>
      <c r="AB751" s="24"/>
      <c r="AC751" s="24"/>
      <c r="AD751" s="24"/>
      <c r="AE751" s="24"/>
      <c r="AF751" s="24"/>
      <c r="AG751" s="24"/>
      <c r="AH751" s="24"/>
      <c r="AI751" s="24"/>
      <c r="AJ751" s="24"/>
      <c r="AK751" s="24"/>
      <c r="AL751" s="24"/>
      <c r="AM751" s="24"/>
      <c r="AN751" s="24"/>
      <c r="AO751" s="24"/>
      <c r="AP751" s="24"/>
      <c r="AQ751" s="24"/>
      <c r="AR751" s="24"/>
    </row>
    <row r="752" spans="1:44" s="25" customFormat="1" ht="13" hidden="1">
      <c r="A752" s="4"/>
      <c r="B752" s="4"/>
      <c r="C752" s="4"/>
      <c r="D752" s="59"/>
      <c r="E752" s="4"/>
      <c r="F752" s="4"/>
      <c r="G752" s="4"/>
      <c r="H752" s="4"/>
      <c r="I752" s="4"/>
      <c r="J752" s="4"/>
      <c r="K752" s="4"/>
      <c r="L752" s="4"/>
      <c r="M752" s="4"/>
      <c r="N752" s="4"/>
      <c r="O752" s="4"/>
      <c r="P752" s="4"/>
      <c r="Q752" s="96">
        <f t="shared" si="135"/>
        <v>0</v>
      </c>
      <c r="R752" s="26"/>
      <c r="S752" s="26"/>
      <c r="T752" s="26"/>
      <c r="U752" s="26"/>
      <c r="V752" s="26"/>
      <c r="W752" s="26"/>
      <c r="X752" s="24"/>
      <c r="Y752" s="24"/>
      <c r="Z752" s="24"/>
      <c r="AA752" s="24"/>
      <c r="AB752" s="24"/>
      <c r="AC752" s="24"/>
      <c r="AD752" s="24"/>
      <c r="AE752" s="24"/>
      <c r="AF752" s="24"/>
      <c r="AG752" s="24"/>
      <c r="AH752" s="24"/>
      <c r="AI752" s="24"/>
      <c r="AJ752" s="24"/>
      <c r="AK752" s="24"/>
      <c r="AL752" s="24"/>
      <c r="AM752" s="24"/>
      <c r="AN752" s="24"/>
      <c r="AO752" s="24"/>
      <c r="AP752" s="24"/>
      <c r="AQ752" s="24"/>
      <c r="AR752" s="24"/>
    </row>
    <row r="753" spans="17:18" ht="13" hidden="1">
      <c r="Q753" s="96">
        <f t="shared" si="135"/>
        <v>0</v>
      </c>
      <c r="R753" s="26"/>
    </row>
    <row r="754" spans="17:18" ht="13" hidden="1">
      <c r="Q754" s="96">
        <f t="shared" si="135"/>
        <v>0</v>
      </c>
      <c r="R754" s="26"/>
    </row>
    <row r="755" spans="17:18" ht="13" hidden="1">
      <c r="Q755" s="96">
        <f t="shared" si="135"/>
        <v>0</v>
      </c>
      <c r="R755" s="26"/>
    </row>
    <row r="756" spans="17:18" ht="13" hidden="1">
      <c r="Q756" s="96">
        <f t="shared" si="135"/>
        <v>0</v>
      </c>
      <c r="R756" s="26"/>
    </row>
    <row r="757" spans="17:18" ht="13" hidden="1">
      <c r="Q757" s="96">
        <f t="shared" si="135"/>
        <v>0</v>
      </c>
      <c r="R757" s="26"/>
    </row>
    <row r="758" spans="17:18" ht="13" hidden="1">
      <c r="Q758" s="96">
        <f t="shared" si="135"/>
        <v>0</v>
      </c>
      <c r="R758" s="26"/>
    </row>
    <row r="759" spans="17:18" ht="13" hidden="1">
      <c r="Q759" s="96">
        <f t="shared" si="135"/>
        <v>0</v>
      </c>
      <c r="R759" s="26"/>
    </row>
    <row r="760" spans="17:18" ht="13" hidden="1">
      <c r="Q760" s="96">
        <f t="shared" si="135"/>
        <v>0</v>
      </c>
      <c r="R760" s="26"/>
    </row>
    <row r="761" spans="17:18" ht="13" hidden="1">
      <c r="Q761" s="96">
        <f t="shared" si="135"/>
        <v>0</v>
      </c>
      <c r="R761" s="26"/>
    </row>
    <row r="762" spans="17:18" ht="13" hidden="1">
      <c r="Q762" s="96">
        <f t="shared" si="135"/>
        <v>0</v>
      </c>
      <c r="R762" s="26"/>
    </row>
    <row r="763" spans="17:18" ht="13" hidden="1">
      <c r="Q763" s="96">
        <f t="shared" si="135"/>
        <v>0</v>
      </c>
      <c r="R763" s="26"/>
    </row>
    <row r="764" spans="17:18" ht="13" hidden="1">
      <c r="Q764" s="96">
        <f t="shared" si="135"/>
        <v>0</v>
      </c>
      <c r="R764" s="26"/>
    </row>
    <row r="765" spans="17:18" ht="13" hidden="1">
      <c r="Q765" s="96">
        <f t="shared" si="135"/>
        <v>0</v>
      </c>
      <c r="R765" s="26"/>
    </row>
    <row r="766" spans="17:18" ht="13" hidden="1">
      <c r="Q766" s="96">
        <f t="shared" si="135"/>
        <v>0</v>
      </c>
      <c r="R766" s="26"/>
    </row>
    <row r="767" spans="17:18" ht="13" hidden="1">
      <c r="Q767" s="96">
        <f t="shared" si="135"/>
        <v>0</v>
      </c>
      <c r="R767" s="26"/>
    </row>
    <row r="768" spans="17:18" ht="13" hidden="1">
      <c r="Q768" s="96">
        <f t="shared" si="135"/>
        <v>0</v>
      </c>
      <c r="R768" s="26"/>
    </row>
    <row r="769" spans="17:18" ht="13" hidden="1">
      <c r="Q769" s="96">
        <f t="shared" si="135"/>
        <v>0</v>
      </c>
      <c r="R769" s="26"/>
    </row>
    <row r="770" spans="17:18" ht="13" hidden="1">
      <c r="Q770" s="96">
        <f t="shared" si="135"/>
        <v>0</v>
      </c>
      <c r="R770" s="26"/>
    </row>
    <row r="771" spans="17:18" ht="13" hidden="1">
      <c r="Q771" s="96">
        <f t="shared" si="135"/>
        <v>0</v>
      </c>
      <c r="R771" s="26"/>
    </row>
    <row r="772" spans="17:18" ht="13" hidden="1">
      <c r="Q772" s="96">
        <f t="shared" si="135"/>
        <v>0</v>
      </c>
      <c r="R772" s="26"/>
    </row>
    <row r="773" spans="17:18" ht="13" hidden="1">
      <c r="Q773" s="96">
        <f t="shared" si="135"/>
        <v>0</v>
      </c>
      <c r="R773" s="26"/>
    </row>
    <row r="774" spans="17:18" ht="13" hidden="1">
      <c r="Q774" s="96">
        <f t="shared" si="135"/>
        <v>0</v>
      </c>
      <c r="R774" s="26"/>
    </row>
    <row r="775" spans="17:18" ht="13" hidden="1">
      <c r="Q775" s="96">
        <f t="shared" si="135"/>
        <v>0</v>
      </c>
      <c r="R775" s="26"/>
    </row>
    <row r="776" spans="17:18" ht="13" hidden="1">
      <c r="Q776" s="96">
        <f t="shared" si="135"/>
        <v>0</v>
      </c>
      <c r="R776" s="26"/>
    </row>
    <row r="777" spans="17:18" ht="13" hidden="1">
      <c r="Q777" s="96">
        <f t="shared" si="135"/>
        <v>0</v>
      </c>
      <c r="R777" s="26"/>
    </row>
    <row r="778" spans="17:18" ht="13" hidden="1">
      <c r="Q778" s="96">
        <f t="shared" si="135"/>
        <v>0</v>
      </c>
      <c r="R778" s="26"/>
    </row>
    <row r="779" spans="17:18" ht="13" hidden="1">
      <c r="Q779" s="96">
        <f t="shared" si="135"/>
        <v>0</v>
      </c>
      <c r="R779" s="26"/>
    </row>
    <row r="780" spans="17:18" ht="13" hidden="1">
      <c r="Q780" s="96">
        <f t="shared" si="135"/>
        <v>0</v>
      </c>
      <c r="R780" s="26"/>
    </row>
    <row r="781" spans="17:18" ht="13" hidden="1">
      <c r="Q781" s="96">
        <f t="shared" si="135"/>
        <v>0</v>
      </c>
      <c r="R781" s="26"/>
    </row>
    <row r="782" spans="17:18" ht="13" hidden="1">
      <c r="Q782" s="96">
        <f t="shared" si="135"/>
        <v>0</v>
      </c>
      <c r="R782" s="26"/>
    </row>
    <row r="783" spans="17:18" ht="13" hidden="1">
      <c r="Q783" s="96">
        <f t="shared" si="135"/>
        <v>0</v>
      </c>
      <c r="R783" s="26"/>
    </row>
    <row r="784" spans="17:18" ht="13" hidden="1">
      <c r="Q784" s="96">
        <f t="shared" si="135"/>
        <v>0</v>
      </c>
      <c r="R784" s="26"/>
    </row>
    <row r="785" spans="17:18" ht="13" hidden="1">
      <c r="Q785" s="96">
        <f t="shared" si="135"/>
        <v>0</v>
      </c>
      <c r="R785" s="26"/>
    </row>
    <row r="786" spans="17:18" ht="13" hidden="1">
      <c r="Q786" s="96">
        <f t="shared" si="135"/>
        <v>0</v>
      </c>
      <c r="R786" s="26"/>
    </row>
    <row r="787" spans="17:18" ht="13" hidden="1">
      <c r="Q787" s="96">
        <f t="shared" si="135"/>
        <v>0</v>
      </c>
      <c r="R787" s="26"/>
    </row>
    <row r="788" spans="17:18" ht="13" hidden="1">
      <c r="Q788" s="96">
        <f t="shared" si="135"/>
        <v>0</v>
      </c>
      <c r="R788" s="26"/>
    </row>
    <row r="789" spans="17:18" ht="13" hidden="1">
      <c r="Q789" s="96">
        <f t="shared" si="135"/>
        <v>0</v>
      </c>
      <c r="R789" s="26"/>
    </row>
    <row r="790" spans="17:18" ht="13" hidden="1">
      <c r="Q790" s="96">
        <f t="shared" si="135"/>
        <v>0</v>
      </c>
      <c r="R790" s="26"/>
    </row>
    <row r="791" spans="17:18" ht="13" hidden="1">
      <c r="Q791" s="96">
        <f t="shared" si="135"/>
        <v>0</v>
      </c>
      <c r="R791" s="26"/>
    </row>
    <row r="792" spans="17:18" ht="13" hidden="1">
      <c r="Q792" s="96">
        <f t="shared" si="135"/>
        <v>0</v>
      </c>
      <c r="R792" s="26"/>
    </row>
    <row r="793" spans="17:18" ht="13" hidden="1">
      <c r="Q793" s="96">
        <f t="shared" si="135"/>
        <v>0</v>
      </c>
      <c r="R793" s="26"/>
    </row>
    <row r="794" spans="17:18" ht="13" hidden="1">
      <c r="Q794" s="96">
        <f t="shared" si="135"/>
        <v>0</v>
      </c>
      <c r="R794" s="26"/>
    </row>
    <row r="795" spans="17:18" ht="13" hidden="1">
      <c r="Q795" s="96">
        <f t="shared" ref="Q795:Q856" si="136">+P795</f>
        <v>0</v>
      </c>
      <c r="R795" s="26"/>
    </row>
    <row r="796" spans="17:18" ht="13" hidden="1">
      <c r="Q796" s="96">
        <f t="shared" si="136"/>
        <v>0</v>
      </c>
      <c r="R796" s="26"/>
    </row>
    <row r="797" spans="17:18" ht="13" hidden="1">
      <c r="Q797" s="96">
        <f t="shared" si="136"/>
        <v>0</v>
      </c>
      <c r="R797" s="26"/>
    </row>
    <row r="798" spans="17:18" ht="13" hidden="1">
      <c r="Q798" s="96">
        <f t="shared" si="136"/>
        <v>0</v>
      </c>
      <c r="R798" s="26"/>
    </row>
    <row r="799" spans="17:18" ht="13" hidden="1">
      <c r="Q799" s="96">
        <f t="shared" si="136"/>
        <v>0</v>
      </c>
      <c r="R799" s="26"/>
    </row>
    <row r="800" spans="17:18" ht="13" hidden="1">
      <c r="Q800" s="96">
        <f t="shared" si="136"/>
        <v>0</v>
      </c>
      <c r="R800" s="26"/>
    </row>
    <row r="801" spans="17:18" ht="13" hidden="1">
      <c r="Q801" s="96">
        <f t="shared" si="136"/>
        <v>0</v>
      </c>
      <c r="R801" s="26"/>
    </row>
    <row r="802" spans="17:18" ht="13" hidden="1">
      <c r="Q802" s="96">
        <f t="shared" si="136"/>
        <v>0</v>
      </c>
      <c r="R802" s="26"/>
    </row>
    <row r="803" spans="17:18" ht="13" hidden="1">
      <c r="Q803" s="96">
        <f t="shared" si="136"/>
        <v>0</v>
      </c>
      <c r="R803" s="26"/>
    </row>
    <row r="804" spans="17:18" ht="13" hidden="1">
      <c r="Q804" s="96">
        <f t="shared" si="136"/>
        <v>0</v>
      </c>
      <c r="R804" s="26"/>
    </row>
    <row r="805" spans="17:18" ht="13" hidden="1">
      <c r="Q805" s="96">
        <f t="shared" si="136"/>
        <v>0</v>
      </c>
      <c r="R805" s="26"/>
    </row>
    <row r="806" spans="17:18" ht="13" hidden="1">
      <c r="Q806" s="96">
        <f t="shared" si="136"/>
        <v>0</v>
      </c>
      <c r="R806" s="26"/>
    </row>
    <row r="807" spans="17:18" ht="13" hidden="1">
      <c r="Q807" s="96">
        <f t="shared" si="136"/>
        <v>0</v>
      </c>
      <c r="R807" s="26"/>
    </row>
    <row r="808" spans="17:18" ht="13" hidden="1">
      <c r="Q808" s="96">
        <f t="shared" si="136"/>
        <v>0</v>
      </c>
      <c r="R808" s="26"/>
    </row>
    <row r="809" spans="17:18" ht="13" hidden="1">
      <c r="Q809" s="96">
        <f t="shared" si="136"/>
        <v>0</v>
      </c>
      <c r="R809" s="26"/>
    </row>
    <row r="810" spans="17:18" ht="13" hidden="1">
      <c r="Q810" s="96">
        <f t="shared" si="136"/>
        <v>0</v>
      </c>
      <c r="R810" s="26"/>
    </row>
    <row r="811" spans="17:18" ht="13" hidden="1">
      <c r="Q811" s="96">
        <f t="shared" si="136"/>
        <v>0</v>
      </c>
      <c r="R811" s="26"/>
    </row>
    <row r="812" spans="17:18" ht="13" hidden="1">
      <c r="Q812" s="96">
        <f t="shared" si="136"/>
        <v>0</v>
      </c>
      <c r="R812" s="26"/>
    </row>
    <row r="813" spans="17:18" ht="13" hidden="1">
      <c r="Q813" s="96">
        <f t="shared" si="136"/>
        <v>0</v>
      </c>
      <c r="R813" s="26"/>
    </row>
    <row r="814" spans="17:18" ht="13" hidden="1">
      <c r="Q814" s="96">
        <f t="shared" si="136"/>
        <v>0</v>
      </c>
      <c r="R814" s="26"/>
    </row>
    <row r="815" spans="17:18" ht="13" hidden="1">
      <c r="Q815" s="96">
        <f t="shared" si="136"/>
        <v>0</v>
      </c>
      <c r="R815" s="26"/>
    </row>
    <row r="816" spans="17:18" ht="13" hidden="1">
      <c r="Q816" s="96">
        <f t="shared" si="136"/>
        <v>0</v>
      </c>
      <c r="R816" s="26"/>
    </row>
    <row r="817" spans="17:18" ht="13" hidden="1">
      <c r="Q817" s="96">
        <f t="shared" si="136"/>
        <v>0</v>
      </c>
      <c r="R817" s="26"/>
    </row>
    <row r="818" spans="17:18" ht="13" hidden="1">
      <c r="Q818" s="96">
        <f t="shared" si="136"/>
        <v>0</v>
      </c>
      <c r="R818" s="26"/>
    </row>
    <row r="819" spans="17:18" ht="13" hidden="1">
      <c r="Q819" s="96">
        <f t="shared" si="136"/>
        <v>0</v>
      </c>
      <c r="R819" s="26"/>
    </row>
    <row r="820" spans="17:18" ht="13" hidden="1">
      <c r="Q820" s="96">
        <f t="shared" si="136"/>
        <v>0</v>
      </c>
      <c r="R820" s="26"/>
    </row>
    <row r="821" spans="17:18" ht="13" hidden="1">
      <c r="Q821" s="96">
        <f t="shared" si="136"/>
        <v>0</v>
      </c>
      <c r="R821" s="26"/>
    </row>
    <row r="822" spans="17:18" ht="13" hidden="1">
      <c r="Q822" s="96">
        <f t="shared" si="136"/>
        <v>0</v>
      </c>
      <c r="R822" s="26"/>
    </row>
    <row r="823" spans="17:18" ht="13" hidden="1">
      <c r="Q823" s="96">
        <f t="shared" si="136"/>
        <v>0</v>
      </c>
      <c r="R823" s="26"/>
    </row>
    <row r="824" spans="17:18" ht="13" hidden="1">
      <c r="Q824" s="96">
        <f t="shared" si="136"/>
        <v>0</v>
      </c>
      <c r="R824" s="26"/>
    </row>
    <row r="825" spans="17:18" ht="13" hidden="1">
      <c r="Q825" s="96">
        <f t="shared" si="136"/>
        <v>0</v>
      </c>
      <c r="R825" s="26"/>
    </row>
    <row r="826" spans="17:18" ht="13" hidden="1">
      <c r="Q826" s="96">
        <f t="shared" si="136"/>
        <v>0</v>
      </c>
      <c r="R826" s="26"/>
    </row>
    <row r="827" spans="17:18" ht="13" hidden="1">
      <c r="Q827" s="96">
        <f t="shared" si="136"/>
        <v>0</v>
      </c>
      <c r="R827" s="26"/>
    </row>
    <row r="828" spans="17:18" ht="13" hidden="1">
      <c r="Q828" s="96">
        <f t="shared" si="136"/>
        <v>0</v>
      </c>
      <c r="R828" s="26"/>
    </row>
    <row r="829" spans="17:18" ht="13" hidden="1">
      <c r="Q829" s="96">
        <f t="shared" si="136"/>
        <v>0</v>
      </c>
      <c r="R829" s="26"/>
    </row>
    <row r="830" spans="17:18" ht="13" hidden="1">
      <c r="Q830" s="96">
        <f t="shared" si="136"/>
        <v>0</v>
      </c>
      <c r="R830" s="26"/>
    </row>
    <row r="831" spans="17:18" ht="13" hidden="1">
      <c r="Q831" s="96">
        <f t="shared" si="136"/>
        <v>0</v>
      </c>
      <c r="R831" s="26"/>
    </row>
    <row r="832" spans="17:18" ht="13" hidden="1">
      <c r="Q832" s="96">
        <f t="shared" si="136"/>
        <v>0</v>
      </c>
      <c r="R832" s="26"/>
    </row>
    <row r="833" spans="17:18" ht="13" hidden="1">
      <c r="Q833" s="96">
        <f t="shared" si="136"/>
        <v>0</v>
      </c>
      <c r="R833" s="26"/>
    </row>
    <row r="834" spans="17:18" ht="13" hidden="1">
      <c r="Q834" s="96">
        <f t="shared" si="136"/>
        <v>0</v>
      </c>
      <c r="R834" s="26"/>
    </row>
    <row r="835" spans="17:18" ht="13" hidden="1">
      <c r="Q835" s="96">
        <f t="shared" si="136"/>
        <v>0</v>
      </c>
      <c r="R835" s="26"/>
    </row>
    <row r="836" spans="17:18" ht="13" hidden="1">
      <c r="Q836" s="96">
        <f t="shared" si="136"/>
        <v>0</v>
      </c>
      <c r="R836" s="26"/>
    </row>
    <row r="837" spans="17:18" ht="13" hidden="1">
      <c r="Q837" s="96">
        <f t="shared" si="136"/>
        <v>0</v>
      </c>
      <c r="R837" s="26"/>
    </row>
    <row r="838" spans="17:18" ht="13" hidden="1">
      <c r="Q838" s="96">
        <f t="shared" si="136"/>
        <v>0</v>
      </c>
      <c r="R838" s="26"/>
    </row>
    <row r="839" spans="17:18" ht="13" hidden="1">
      <c r="Q839" s="96">
        <f t="shared" si="136"/>
        <v>0</v>
      </c>
      <c r="R839" s="26"/>
    </row>
    <row r="840" spans="17:18" ht="13" hidden="1">
      <c r="Q840" s="96">
        <f t="shared" si="136"/>
        <v>0</v>
      </c>
      <c r="R840" s="26"/>
    </row>
    <row r="841" spans="17:18" ht="13" hidden="1">
      <c r="Q841" s="96">
        <f t="shared" si="136"/>
        <v>0</v>
      </c>
      <c r="R841" s="26"/>
    </row>
    <row r="842" spans="17:18" ht="13" hidden="1">
      <c r="Q842" s="96">
        <f t="shared" si="136"/>
        <v>0</v>
      </c>
      <c r="R842" s="26"/>
    </row>
    <row r="843" spans="17:18" ht="13" hidden="1">
      <c r="Q843" s="96">
        <f t="shared" si="136"/>
        <v>0</v>
      </c>
      <c r="R843" s="26"/>
    </row>
    <row r="844" spans="17:18" ht="13" hidden="1">
      <c r="Q844" s="96">
        <f t="shared" si="136"/>
        <v>0</v>
      </c>
      <c r="R844" s="26"/>
    </row>
    <row r="845" spans="17:18" ht="13" hidden="1">
      <c r="Q845" s="96">
        <f t="shared" si="136"/>
        <v>0</v>
      </c>
      <c r="R845" s="26"/>
    </row>
    <row r="846" spans="17:18" ht="13" hidden="1">
      <c r="Q846" s="96">
        <f t="shared" si="136"/>
        <v>0</v>
      </c>
      <c r="R846" s="26"/>
    </row>
    <row r="847" spans="17:18" ht="13" hidden="1">
      <c r="Q847" s="96">
        <f t="shared" si="136"/>
        <v>0</v>
      </c>
      <c r="R847" s="26"/>
    </row>
    <row r="848" spans="17:18" ht="13" hidden="1">
      <c r="Q848" s="96">
        <f t="shared" si="136"/>
        <v>0</v>
      </c>
      <c r="R848" s="26"/>
    </row>
    <row r="849" spans="5:18" ht="13" hidden="1">
      <c r="Q849" s="96">
        <f t="shared" si="136"/>
        <v>0</v>
      </c>
      <c r="R849" s="26"/>
    </row>
    <row r="850" spans="5:18" ht="13" hidden="1">
      <c r="Q850" s="96">
        <f t="shared" si="136"/>
        <v>0</v>
      </c>
      <c r="R850" s="26"/>
    </row>
    <row r="851" spans="5:18" ht="13" hidden="1">
      <c r="Q851" s="96">
        <f t="shared" si="136"/>
        <v>0</v>
      </c>
      <c r="R851" s="26"/>
    </row>
    <row r="852" spans="5:18" ht="13" hidden="1">
      <c r="Q852" s="96">
        <f t="shared" si="136"/>
        <v>0</v>
      </c>
      <c r="R852" s="26"/>
    </row>
    <row r="853" spans="5:18" ht="13" hidden="1">
      <c r="Q853" s="96">
        <f t="shared" si="136"/>
        <v>0</v>
      </c>
      <c r="R853" s="26"/>
    </row>
    <row r="854" spans="5:18" ht="13" hidden="1">
      <c r="Q854" s="96">
        <f t="shared" si="136"/>
        <v>0</v>
      </c>
      <c r="R854" s="26"/>
    </row>
    <row r="855" spans="5:18" ht="13" hidden="1">
      <c r="Q855" s="96">
        <f t="shared" si="136"/>
        <v>0</v>
      </c>
      <c r="R855" s="26"/>
    </row>
    <row r="856" spans="5:18" ht="13" hidden="1">
      <c r="Q856" s="96">
        <f t="shared" si="136"/>
        <v>0</v>
      </c>
      <c r="R856" s="26"/>
    </row>
    <row r="857" spans="5:18">
      <c r="E857" s="307"/>
      <c r="F857" s="307"/>
      <c r="P857" s="307"/>
    </row>
    <row r="858" spans="5:18">
      <c r="J858" s="307"/>
      <c r="K858" s="307"/>
      <c r="L858" s="307"/>
      <c r="O858" s="307"/>
      <c r="P858" s="307"/>
      <c r="Q858" s="97"/>
    </row>
    <row r="859" spans="5:18">
      <c r="P859" s="307"/>
    </row>
    <row r="860" spans="5:18">
      <c r="L860" s="307"/>
    </row>
  </sheetData>
  <autoFilter ref="A21:Q856">
    <filterColumn colId="16">
      <customFilters and="1">
        <customFilter operator="notEqual" val=" "/>
        <customFilter operator="notEqual" val="0"/>
      </customFilters>
    </filterColumn>
  </autoFilter>
  <mergeCells count="40">
    <mergeCell ref="A575:B575"/>
    <mergeCell ref="A574:B574"/>
    <mergeCell ref="A412:B412"/>
    <mergeCell ref="A413:B413"/>
    <mergeCell ref="A414:B414"/>
    <mergeCell ref="O1:P1"/>
    <mergeCell ref="O2:P3"/>
    <mergeCell ref="O6:P6"/>
    <mergeCell ref="B7:P7"/>
    <mergeCell ref="O4:P5"/>
    <mergeCell ref="B8:P8"/>
    <mergeCell ref="E18:E20"/>
    <mergeCell ref="P12:P20"/>
    <mergeCell ref="O18:O20"/>
    <mergeCell ref="J12:O17"/>
    <mergeCell ref="B12:B20"/>
    <mergeCell ref="F18:F20"/>
    <mergeCell ref="G19:G20"/>
    <mergeCell ref="I18:I20"/>
    <mergeCell ref="D12:D20"/>
    <mergeCell ref="E12:I17"/>
    <mergeCell ref="AP579:AQ579"/>
    <mergeCell ref="AJ579:AK579"/>
    <mergeCell ref="AL579:AM579"/>
    <mergeCell ref="AN579:AO579"/>
    <mergeCell ref="M18:N18"/>
    <mergeCell ref="S12:V12"/>
    <mergeCell ref="U18:V18"/>
    <mergeCell ref="M19:M20"/>
    <mergeCell ref="N19:N20"/>
    <mergeCell ref="N577:P577"/>
    <mergeCell ref="A9:B9"/>
    <mergeCell ref="A10:B10"/>
    <mergeCell ref="J18:J20"/>
    <mergeCell ref="L18:L20"/>
    <mergeCell ref="K18:K20"/>
    <mergeCell ref="A12:A20"/>
    <mergeCell ref="G18:H18"/>
    <mergeCell ref="C12:C20"/>
    <mergeCell ref="H19:H20"/>
  </mergeCells>
  <phoneticPr fontId="0" type="noConversion"/>
  <printOptions horizontalCentered="1"/>
  <pageMargins left="0" right="0" top="0.19685039370078741" bottom="0" header="0" footer="0"/>
  <pageSetup paperSize="9" scale="50"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H466"/>
  <sheetViews>
    <sheetView showZeros="0" view="pageBreakPreview" zoomScale="65" zoomScaleNormal="75" workbookViewId="0">
      <pane xSplit="4" ySplit="13" topLeftCell="E14" activePane="bottomRight" state="frozen"/>
      <selection activeCell="J41" sqref="J41:L41"/>
      <selection pane="topRight" activeCell="J41" sqref="J41:L41"/>
      <selection pane="bottomLeft" activeCell="J41" sqref="J41:L41"/>
      <selection pane="bottomRight" activeCell="R22" sqref="R22:R46"/>
    </sheetView>
  </sheetViews>
  <sheetFormatPr defaultColWidth="8.81640625" defaultRowHeight="12.5"/>
  <cols>
    <col min="1" max="1" width="15.81640625" style="564" customWidth="1"/>
    <col min="2" max="2" width="16.26953125" style="564" customWidth="1"/>
    <col min="3" max="3" width="18.81640625" style="564" customWidth="1"/>
    <col min="4" max="4" width="38.81640625" style="564" customWidth="1"/>
    <col min="5" max="5" width="18.1796875" style="564" customWidth="1"/>
    <col min="6" max="6" width="16.7265625" style="564" customWidth="1"/>
    <col min="7" max="7" width="11.7265625" style="564" customWidth="1"/>
    <col min="8" max="8" width="18.7265625" style="564" customWidth="1"/>
    <col min="9" max="9" width="16.7265625" style="564" customWidth="1"/>
    <col min="10" max="10" width="18" style="564" customWidth="1"/>
    <col min="11" max="11" width="16.81640625" style="564" customWidth="1"/>
    <col min="12" max="12" width="17" style="564" customWidth="1"/>
    <col min="13" max="13" width="17.7265625" style="564" customWidth="1"/>
    <col min="14" max="15" width="17.81640625" style="564" customWidth="1"/>
    <col min="16" max="16" width="17" style="564" customWidth="1"/>
    <col min="17" max="17" width="13" style="637" hidden="1" customWidth="1"/>
    <col min="18" max="18" width="14" style="143" bestFit="1" customWidth="1"/>
    <col min="19" max="16384" width="8.81640625" style="564"/>
  </cols>
  <sheetData>
    <row r="1" spans="1:34" ht="18">
      <c r="B1" s="886"/>
      <c r="C1" s="886"/>
      <c r="M1" s="3"/>
      <c r="N1" s="953" t="s">
        <v>426</v>
      </c>
      <c r="O1" s="953"/>
      <c r="P1" s="953"/>
    </row>
    <row r="2" spans="1:34" ht="33.75" customHeight="1">
      <c r="B2" s="887"/>
      <c r="C2" s="887"/>
      <c r="M2" s="3"/>
      <c r="N2" s="953" t="s">
        <v>1565</v>
      </c>
      <c r="O2" s="953"/>
      <c r="P2" s="390"/>
    </row>
    <row r="3" spans="1:34" ht="17.25" customHeight="1">
      <c r="B3" s="888"/>
      <c r="C3" s="888"/>
      <c r="M3" s="3"/>
      <c r="N3" s="638" t="s">
        <v>1531</v>
      </c>
      <c r="O3" s="638"/>
      <c r="P3" s="390"/>
    </row>
    <row r="4" spans="1:34" ht="17.25" customHeight="1">
      <c r="B4" s="339"/>
      <c r="C4" s="339"/>
      <c r="D4" s="339"/>
      <c r="E4" s="339"/>
      <c r="F4" s="339"/>
      <c r="G4" s="339"/>
      <c r="H4" s="339"/>
      <c r="I4" s="339"/>
      <c r="J4" s="339"/>
      <c r="K4" s="339"/>
      <c r="L4" s="339"/>
      <c r="M4" s="339"/>
      <c r="N4" s="989" t="s">
        <v>455</v>
      </c>
      <c r="O4" s="989"/>
      <c r="P4" s="339"/>
    </row>
    <row r="5" spans="1:34" ht="69.75" customHeight="1">
      <c r="B5" s="993" t="s">
        <v>700</v>
      </c>
      <c r="C5" s="993"/>
      <c r="D5" s="993"/>
      <c r="E5" s="993"/>
      <c r="F5" s="993"/>
      <c r="G5" s="993"/>
      <c r="H5" s="993"/>
      <c r="I5" s="993"/>
      <c r="J5" s="993"/>
      <c r="K5" s="993"/>
      <c r="L5" s="993"/>
      <c r="M5" s="993"/>
      <c r="N5" s="993"/>
      <c r="O5" s="993"/>
      <c r="P5" s="993"/>
    </row>
    <row r="6" spans="1:34" ht="22.5" customHeight="1">
      <c r="A6" s="994">
        <v>13100000000</v>
      </c>
      <c r="B6" s="994"/>
      <c r="C6" s="885"/>
      <c r="D6" s="885"/>
      <c r="E6" s="885"/>
      <c r="F6" s="885"/>
      <c r="G6" s="885"/>
      <c r="H6" s="885"/>
      <c r="I6" s="885"/>
      <c r="J6" s="885"/>
      <c r="K6" s="885"/>
      <c r="L6" s="885"/>
      <c r="M6" s="885"/>
      <c r="N6" s="885"/>
      <c r="O6" s="885"/>
      <c r="P6" s="885"/>
    </row>
    <row r="7" spans="1:34" ht="17.25" customHeight="1">
      <c r="A7" s="957" t="s">
        <v>1535</v>
      </c>
      <c r="B7" s="957"/>
      <c r="C7" s="885"/>
      <c r="D7" s="885"/>
      <c r="E7" s="885"/>
      <c r="F7" s="885"/>
      <c r="G7" s="885"/>
      <c r="H7" s="885"/>
      <c r="I7" s="885"/>
      <c r="J7" s="885"/>
      <c r="K7" s="885"/>
      <c r="L7" s="885"/>
      <c r="M7" s="885"/>
      <c r="N7" s="885"/>
      <c r="O7" s="885"/>
      <c r="P7" s="885"/>
    </row>
    <row r="8" spans="1:34" ht="17.5">
      <c r="O8" s="102" t="s">
        <v>999</v>
      </c>
      <c r="AH8" s="889" t="s">
        <v>545</v>
      </c>
    </row>
    <row r="9" spans="1:34" s="143" customFormat="1" ht="27.65" customHeight="1">
      <c r="A9" s="995" t="s">
        <v>1568</v>
      </c>
      <c r="B9" s="991" t="s">
        <v>516</v>
      </c>
      <c r="C9" s="991" t="s">
        <v>517</v>
      </c>
      <c r="D9" s="998" t="s">
        <v>1498</v>
      </c>
      <c r="E9" s="992" t="s">
        <v>518</v>
      </c>
      <c r="F9" s="992"/>
      <c r="G9" s="992"/>
      <c r="H9" s="992"/>
      <c r="I9" s="992" t="s">
        <v>519</v>
      </c>
      <c r="J9" s="992"/>
      <c r="K9" s="992"/>
      <c r="L9" s="992"/>
      <c r="M9" s="992" t="s">
        <v>520</v>
      </c>
      <c r="N9" s="992"/>
      <c r="O9" s="992"/>
      <c r="P9" s="992"/>
      <c r="Q9" s="637"/>
    </row>
    <row r="10" spans="1:34" s="143" customFormat="1" ht="18.649999999999999" customHeight="1">
      <c r="A10" s="996"/>
      <c r="B10" s="991"/>
      <c r="C10" s="991"/>
      <c r="D10" s="999"/>
      <c r="E10" s="991" t="s">
        <v>1043</v>
      </c>
      <c r="F10" s="991" t="s">
        <v>521</v>
      </c>
      <c r="G10" s="991"/>
      <c r="H10" s="991" t="s">
        <v>717</v>
      </c>
      <c r="I10" s="991" t="s">
        <v>1043</v>
      </c>
      <c r="J10" s="991" t="s">
        <v>521</v>
      </c>
      <c r="K10" s="991"/>
      <c r="L10" s="991" t="s">
        <v>717</v>
      </c>
      <c r="M10" s="991" t="s">
        <v>1043</v>
      </c>
      <c r="N10" s="991" t="s">
        <v>521</v>
      </c>
      <c r="O10" s="991"/>
      <c r="P10" s="991" t="s">
        <v>717</v>
      </c>
      <c r="Q10" s="637"/>
    </row>
    <row r="11" spans="1:34" s="143" customFormat="1" ht="18" customHeight="1">
      <c r="A11" s="996"/>
      <c r="B11" s="991"/>
      <c r="C11" s="991"/>
      <c r="D11" s="999"/>
      <c r="E11" s="991"/>
      <c r="F11" s="991"/>
      <c r="G11" s="991"/>
      <c r="H11" s="991"/>
      <c r="I11" s="991"/>
      <c r="J11" s="991"/>
      <c r="K11" s="991"/>
      <c r="L11" s="991"/>
      <c r="M11" s="991"/>
      <c r="N11" s="991"/>
      <c r="O11" s="991"/>
      <c r="P11" s="991"/>
      <c r="Q11" s="890"/>
    </row>
    <row r="12" spans="1:34" s="143" customFormat="1" ht="28.9" customHeight="1">
      <c r="A12" s="996"/>
      <c r="B12" s="991"/>
      <c r="C12" s="991"/>
      <c r="D12" s="999"/>
      <c r="E12" s="991"/>
      <c r="F12" s="991" t="s">
        <v>1432</v>
      </c>
      <c r="G12" s="991" t="s">
        <v>1161</v>
      </c>
      <c r="H12" s="991"/>
      <c r="I12" s="991"/>
      <c r="J12" s="991" t="s">
        <v>1432</v>
      </c>
      <c r="K12" s="991" t="s">
        <v>1161</v>
      </c>
      <c r="L12" s="991"/>
      <c r="M12" s="991"/>
      <c r="N12" s="991" t="s">
        <v>1432</v>
      </c>
      <c r="O12" s="991" t="s">
        <v>1161</v>
      </c>
      <c r="P12" s="991"/>
      <c r="Q12" s="890"/>
    </row>
    <row r="13" spans="1:34" s="143" customFormat="1" ht="50.25" customHeight="1">
      <c r="A13" s="997"/>
      <c r="B13" s="991"/>
      <c r="C13" s="991"/>
      <c r="D13" s="1000"/>
      <c r="E13" s="991"/>
      <c r="F13" s="991"/>
      <c r="G13" s="991"/>
      <c r="H13" s="991"/>
      <c r="I13" s="991"/>
      <c r="J13" s="991"/>
      <c r="K13" s="991"/>
      <c r="L13" s="991"/>
      <c r="M13" s="991"/>
      <c r="N13" s="991"/>
      <c r="O13" s="991"/>
      <c r="P13" s="991"/>
      <c r="Q13" s="890"/>
    </row>
    <row r="14" spans="1:34" s="143" customFormat="1" ht="27" customHeight="1">
      <c r="A14" s="104">
        <v>1</v>
      </c>
      <c r="B14" s="104">
        <v>2</v>
      </c>
      <c r="C14" s="104">
        <v>3</v>
      </c>
      <c r="D14" s="104">
        <v>4</v>
      </c>
      <c r="E14" s="104">
        <v>5</v>
      </c>
      <c r="F14" s="104">
        <v>6</v>
      </c>
      <c r="G14" s="104">
        <v>7</v>
      </c>
      <c r="H14" s="104">
        <v>8</v>
      </c>
      <c r="I14" s="104">
        <v>9</v>
      </c>
      <c r="J14" s="104">
        <v>10</v>
      </c>
      <c r="K14" s="104">
        <v>11</v>
      </c>
      <c r="L14" s="104">
        <v>12</v>
      </c>
      <c r="M14" s="104">
        <v>13</v>
      </c>
      <c r="N14" s="104">
        <v>14</v>
      </c>
      <c r="O14" s="104">
        <v>15</v>
      </c>
      <c r="P14" s="104">
        <v>16</v>
      </c>
      <c r="Q14" s="890">
        <v>1</v>
      </c>
    </row>
    <row r="15" spans="1:34" s="143" customFormat="1" ht="13.15" hidden="1" customHeight="1">
      <c r="A15" s="891"/>
      <c r="B15" s="892">
        <v>220</v>
      </c>
      <c r="C15" s="892"/>
      <c r="D15" s="893" t="s">
        <v>522</v>
      </c>
      <c r="E15" s="894"/>
      <c r="F15" s="894"/>
      <c r="G15" s="894"/>
      <c r="H15" s="894"/>
      <c r="I15" s="894"/>
      <c r="J15" s="894">
        <f>+J16</f>
        <v>0</v>
      </c>
      <c r="K15" s="894">
        <f>+K16</f>
        <v>0</v>
      </c>
      <c r="L15" s="894">
        <f>+I15+J15</f>
        <v>0</v>
      </c>
      <c r="M15" s="895">
        <f t="shared" ref="M15:P18" si="0">+E15+I15</f>
        <v>0</v>
      </c>
      <c r="N15" s="895">
        <f t="shared" si="0"/>
        <v>0</v>
      </c>
      <c r="O15" s="895">
        <f t="shared" si="0"/>
        <v>0</v>
      </c>
      <c r="P15" s="895">
        <f t="shared" si="0"/>
        <v>0</v>
      </c>
      <c r="Q15" s="896">
        <f t="shared" ref="Q15:Q32" si="1">+P15</f>
        <v>0</v>
      </c>
    </row>
    <row r="16" spans="1:34" s="143" customFormat="1" ht="13.15" hidden="1" customHeight="1">
      <c r="A16" s="891"/>
      <c r="B16" s="897">
        <v>250904</v>
      </c>
      <c r="C16" s="897"/>
      <c r="D16" s="898" t="s">
        <v>523</v>
      </c>
      <c r="E16" s="894"/>
      <c r="F16" s="894"/>
      <c r="G16" s="894"/>
      <c r="H16" s="894"/>
      <c r="I16" s="894"/>
      <c r="J16" s="894">
        <f>+J17+J18</f>
        <v>0</v>
      </c>
      <c r="K16" s="894">
        <f>+J16</f>
        <v>0</v>
      </c>
      <c r="L16" s="894">
        <f>+I16+J16</f>
        <v>0</v>
      </c>
      <c r="M16" s="895">
        <f t="shared" si="0"/>
        <v>0</v>
      </c>
      <c r="N16" s="895">
        <f t="shared" si="0"/>
        <v>0</v>
      </c>
      <c r="O16" s="895">
        <f t="shared" si="0"/>
        <v>0</v>
      </c>
      <c r="P16" s="895">
        <f t="shared" si="0"/>
        <v>0</v>
      </c>
      <c r="Q16" s="896">
        <f t="shared" si="1"/>
        <v>0</v>
      </c>
    </row>
    <row r="17" spans="1:18" s="143" customFormat="1" ht="13.15" hidden="1" customHeight="1">
      <c r="A17" s="891"/>
      <c r="B17" s="897">
        <v>4121</v>
      </c>
      <c r="C17" s="897"/>
      <c r="D17" s="899" t="s">
        <v>524</v>
      </c>
      <c r="E17" s="894"/>
      <c r="F17" s="894"/>
      <c r="G17" s="894"/>
      <c r="H17" s="894"/>
      <c r="I17" s="894"/>
      <c r="J17" s="894"/>
      <c r="K17" s="894">
        <f>+J17</f>
        <v>0</v>
      </c>
      <c r="L17" s="894">
        <f>+I17+J17</f>
        <v>0</v>
      </c>
      <c r="M17" s="895">
        <f t="shared" si="0"/>
        <v>0</v>
      </c>
      <c r="N17" s="895">
        <f t="shared" si="0"/>
        <v>0</v>
      </c>
      <c r="O17" s="895">
        <f t="shared" si="0"/>
        <v>0</v>
      </c>
      <c r="P17" s="895">
        <f t="shared" si="0"/>
        <v>0</v>
      </c>
      <c r="Q17" s="896">
        <f t="shared" si="1"/>
        <v>0</v>
      </c>
    </row>
    <row r="18" spans="1:18" s="143" customFormat="1" ht="54" hidden="1">
      <c r="A18" s="891"/>
      <c r="B18" s="897">
        <v>4122</v>
      </c>
      <c r="C18" s="897"/>
      <c r="D18" s="899" t="s">
        <v>525</v>
      </c>
      <c r="E18" s="894"/>
      <c r="F18" s="894"/>
      <c r="G18" s="894"/>
      <c r="H18" s="894"/>
      <c r="I18" s="894"/>
      <c r="J18" s="894"/>
      <c r="K18" s="894">
        <f>+J18</f>
        <v>0</v>
      </c>
      <c r="L18" s="894">
        <f>+I18+J18</f>
        <v>0</v>
      </c>
      <c r="M18" s="895">
        <f t="shared" si="0"/>
        <v>0</v>
      </c>
      <c r="N18" s="895">
        <f t="shared" si="0"/>
        <v>0</v>
      </c>
      <c r="O18" s="895">
        <f t="shared" si="0"/>
        <v>0</v>
      </c>
      <c r="P18" s="895">
        <f t="shared" si="0"/>
        <v>0</v>
      </c>
      <c r="Q18" s="896">
        <f t="shared" si="1"/>
        <v>0</v>
      </c>
    </row>
    <row r="19" spans="1:18" s="143" customFormat="1" ht="18" hidden="1">
      <c r="A19" s="891"/>
      <c r="B19" s="900" t="s">
        <v>526</v>
      </c>
      <c r="C19" s="900"/>
      <c r="D19" s="901" t="s">
        <v>1194</v>
      </c>
      <c r="E19" s="894">
        <f>+E20</f>
        <v>0</v>
      </c>
      <c r="F19" s="894"/>
      <c r="G19" s="894"/>
      <c r="H19" s="894"/>
      <c r="I19" s="894"/>
      <c r="J19" s="894">
        <f t="shared" ref="J19:P20" si="2">+J20</f>
        <v>0</v>
      </c>
      <c r="K19" s="894">
        <f t="shared" si="2"/>
        <v>0</v>
      </c>
      <c r="L19" s="894">
        <f t="shared" si="2"/>
        <v>0</v>
      </c>
      <c r="M19" s="894">
        <f t="shared" si="2"/>
        <v>0</v>
      </c>
      <c r="N19" s="894">
        <f t="shared" si="2"/>
        <v>0</v>
      </c>
      <c r="O19" s="894">
        <f t="shared" si="2"/>
        <v>0</v>
      </c>
      <c r="P19" s="894">
        <f t="shared" si="2"/>
        <v>0</v>
      </c>
      <c r="Q19" s="896">
        <f t="shared" si="1"/>
        <v>0</v>
      </c>
    </row>
    <row r="20" spans="1:18" s="143" customFormat="1" ht="18" hidden="1">
      <c r="A20" s="891"/>
      <c r="B20" s="897">
        <v>250904</v>
      </c>
      <c r="C20" s="897"/>
      <c r="D20" s="898" t="s">
        <v>527</v>
      </c>
      <c r="E20" s="902">
        <f>+E21</f>
        <v>0</v>
      </c>
      <c r="F20" s="902">
        <f>+F21</f>
        <v>0</v>
      </c>
      <c r="G20" s="902">
        <f>+G21</f>
        <v>0</v>
      </c>
      <c r="H20" s="902">
        <f>+H21</f>
        <v>0</v>
      </c>
      <c r="I20" s="894">
        <f>+I21</f>
        <v>0</v>
      </c>
      <c r="J20" s="894">
        <f t="shared" si="2"/>
        <v>0</v>
      </c>
      <c r="K20" s="894">
        <f t="shared" si="2"/>
        <v>0</v>
      </c>
      <c r="L20" s="894">
        <f t="shared" si="2"/>
        <v>0</v>
      </c>
      <c r="M20" s="894">
        <f t="shared" si="2"/>
        <v>0</v>
      </c>
      <c r="N20" s="894">
        <f t="shared" si="2"/>
        <v>0</v>
      </c>
      <c r="O20" s="894">
        <f t="shared" si="2"/>
        <v>0</v>
      </c>
      <c r="P20" s="894">
        <f t="shared" si="2"/>
        <v>0</v>
      </c>
      <c r="Q20" s="896">
        <f t="shared" si="1"/>
        <v>0</v>
      </c>
    </row>
    <row r="21" spans="1:18" s="143" customFormat="1" ht="54" hidden="1">
      <c r="A21" s="891"/>
      <c r="B21" s="897">
        <v>4122</v>
      </c>
      <c r="C21" s="897"/>
      <c r="D21" s="899" t="s">
        <v>525</v>
      </c>
      <c r="E21" s="902"/>
      <c r="F21" s="894"/>
      <c r="G21" s="894"/>
      <c r="H21" s="903">
        <f>+E21+F21</f>
        <v>0</v>
      </c>
      <c r="I21" s="902"/>
      <c r="J21" s="902"/>
      <c r="K21" s="902">
        <f>+J21</f>
        <v>0</v>
      </c>
      <c r="L21" s="903">
        <f>+J21</f>
        <v>0</v>
      </c>
      <c r="M21" s="902">
        <f>+E21+I21</f>
        <v>0</v>
      </c>
      <c r="N21" s="903">
        <f>+F21+J21</f>
        <v>0</v>
      </c>
      <c r="O21" s="903">
        <f>+G21+K21</f>
        <v>0</v>
      </c>
      <c r="P21" s="903">
        <f>+M21+N21</f>
        <v>0</v>
      </c>
      <c r="Q21" s="896">
        <f t="shared" si="1"/>
        <v>0</v>
      </c>
    </row>
    <row r="22" spans="1:18" s="584" customFormat="1" ht="47.25" customHeight="1">
      <c r="A22" s="904"/>
      <c r="B22" s="905" t="s">
        <v>1045</v>
      </c>
      <c r="C22" s="905"/>
      <c r="D22" s="906" t="s">
        <v>134</v>
      </c>
      <c r="E22" s="907">
        <f t="shared" ref="E22:P22" si="3">+E23+E25+E27+E29</f>
        <v>600000</v>
      </c>
      <c r="F22" s="907">
        <f t="shared" si="3"/>
        <v>0</v>
      </c>
      <c r="G22" s="907">
        <f t="shared" si="3"/>
        <v>0</v>
      </c>
      <c r="H22" s="907">
        <f t="shared" si="3"/>
        <v>600000</v>
      </c>
      <c r="I22" s="907">
        <f t="shared" si="3"/>
        <v>0</v>
      </c>
      <c r="J22" s="907">
        <f t="shared" si="3"/>
        <v>0</v>
      </c>
      <c r="K22" s="907">
        <f t="shared" si="3"/>
        <v>0</v>
      </c>
      <c r="L22" s="907">
        <f t="shared" si="3"/>
        <v>0</v>
      </c>
      <c r="M22" s="907">
        <f t="shared" si="3"/>
        <v>600000</v>
      </c>
      <c r="N22" s="907">
        <f t="shared" si="3"/>
        <v>0</v>
      </c>
      <c r="O22" s="907">
        <f t="shared" si="3"/>
        <v>0</v>
      </c>
      <c r="P22" s="907">
        <f t="shared" si="3"/>
        <v>600000</v>
      </c>
      <c r="Q22" s="908">
        <f t="shared" si="1"/>
        <v>600000</v>
      </c>
      <c r="R22" s="941">
        <v>1</v>
      </c>
    </row>
    <row r="23" spans="1:18" s="584" customFormat="1" ht="100.5" customHeight="1">
      <c r="A23" s="910" t="s">
        <v>827</v>
      </c>
      <c r="B23" s="911" t="s">
        <v>828</v>
      </c>
      <c r="C23" s="911" t="s">
        <v>1607</v>
      </c>
      <c r="D23" s="912" t="s">
        <v>1505</v>
      </c>
      <c r="E23" s="913">
        <f>+E24</f>
        <v>600000</v>
      </c>
      <c r="F23" s="913"/>
      <c r="G23" s="913"/>
      <c r="H23" s="907">
        <f t="shared" ref="H23:H28" si="4">+E23+F23</f>
        <v>600000</v>
      </c>
      <c r="I23" s="913"/>
      <c r="J23" s="913">
        <f>+J24</f>
        <v>0</v>
      </c>
      <c r="K23" s="913"/>
      <c r="L23" s="907"/>
      <c r="M23" s="913">
        <f t="shared" ref="M23:O26" si="5">+E23+I23</f>
        <v>600000</v>
      </c>
      <c r="N23" s="907">
        <f t="shared" si="5"/>
        <v>0</v>
      </c>
      <c r="O23" s="907">
        <f t="shared" si="5"/>
        <v>0</v>
      </c>
      <c r="P23" s="907">
        <f t="shared" ref="P23:P28" si="6">+M23+N23</f>
        <v>600000</v>
      </c>
      <c r="Q23" s="908">
        <f t="shared" si="1"/>
        <v>600000</v>
      </c>
      <c r="R23" s="941">
        <f t="shared" ref="R23:R44" si="7">+P23</f>
        <v>600000</v>
      </c>
    </row>
    <row r="24" spans="1:18" s="584" customFormat="1" ht="41.25" customHeight="1">
      <c r="A24" s="904"/>
      <c r="B24" s="914">
        <v>4113</v>
      </c>
      <c r="C24" s="914"/>
      <c r="D24" s="912" t="s">
        <v>528</v>
      </c>
      <c r="E24" s="913">
        <v>600000</v>
      </c>
      <c r="F24" s="913"/>
      <c r="G24" s="913"/>
      <c r="H24" s="907">
        <f t="shared" si="4"/>
        <v>600000</v>
      </c>
      <c r="I24" s="913"/>
      <c r="J24" s="913"/>
      <c r="K24" s="913"/>
      <c r="L24" s="907"/>
      <c r="M24" s="913">
        <f t="shared" si="5"/>
        <v>600000</v>
      </c>
      <c r="N24" s="907">
        <f t="shared" si="5"/>
        <v>0</v>
      </c>
      <c r="O24" s="907">
        <f t="shared" si="5"/>
        <v>0</v>
      </c>
      <c r="P24" s="907">
        <f t="shared" si="6"/>
        <v>600000</v>
      </c>
      <c r="Q24" s="908">
        <f t="shared" si="1"/>
        <v>600000</v>
      </c>
      <c r="R24" s="941">
        <f t="shared" si="7"/>
        <v>600000</v>
      </c>
    </row>
    <row r="25" spans="1:18" s="584" customFormat="1" ht="106.5" hidden="1" customHeight="1">
      <c r="A25" s="910" t="s">
        <v>529</v>
      </c>
      <c r="B25" s="914">
        <v>8822</v>
      </c>
      <c r="C25" s="911" t="s">
        <v>530</v>
      </c>
      <c r="D25" s="912" t="s">
        <v>531</v>
      </c>
      <c r="E25" s="913"/>
      <c r="F25" s="913">
        <f>+F26</f>
        <v>0</v>
      </c>
      <c r="G25" s="913"/>
      <c r="H25" s="907">
        <f t="shared" si="4"/>
        <v>0</v>
      </c>
      <c r="I25" s="913"/>
      <c r="J25" s="913"/>
      <c r="K25" s="913"/>
      <c r="L25" s="907">
        <f>+I25+J25</f>
        <v>0</v>
      </c>
      <c r="M25" s="913">
        <f t="shared" si="5"/>
        <v>0</v>
      </c>
      <c r="N25" s="907">
        <f t="shared" si="5"/>
        <v>0</v>
      </c>
      <c r="O25" s="907">
        <f t="shared" si="5"/>
        <v>0</v>
      </c>
      <c r="P25" s="907">
        <f t="shared" si="6"/>
        <v>0</v>
      </c>
      <c r="Q25" s="908">
        <f t="shared" si="1"/>
        <v>0</v>
      </c>
      <c r="R25" s="909">
        <f t="shared" si="7"/>
        <v>0</v>
      </c>
    </row>
    <row r="26" spans="1:18" s="584" customFormat="1" ht="38.25" hidden="1" customHeight="1">
      <c r="A26" s="904"/>
      <c r="B26" s="914">
        <v>4123</v>
      </c>
      <c r="C26" s="914"/>
      <c r="D26" s="915" t="s">
        <v>532</v>
      </c>
      <c r="E26" s="913"/>
      <c r="F26" s="913"/>
      <c r="G26" s="913"/>
      <c r="H26" s="907">
        <f t="shared" si="4"/>
        <v>0</v>
      </c>
      <c r="I26" s="913"/>
      <c r="J26" s="913"/>
      <c r="K26" s="913"/>
      <c r="L26" s="907">
        <f>+I26+J26</f>
        <v>0</v>
      </c>
      <c r="M26" s="913">
        <f t="shared" si="5"/>
        <v>0</v>
      </c>
      <c r="N26" s="907">
        <f t="shared" si="5"/>
        <v>0</v>
      </c>
      <c r="O26" s="907">
        <f t="shared" si="5"/>
        <v>0</v>
      </c>
      <c r="P26" s="907">
        <f t="shared" si="6"/>
        <v>0</v>
      </c>
      <c r="Q26" s="908">
        <f t="shared" si="1"/>
        <v>0</v>
      </c>
      <c r="R26" s="909">
        <f t="shared" si="7"/>
        <v>0</v>
      </c>
    </row>
    <row r="27" spans="1:18" s="584" customFormat="1" ht="66" hidden="1" customHeight="1">
      <c r="A27" s="910" t="s">
        <v>1507</v>
      </c>
      <c r="B27" s="914">
        <v>8831</v>
      </c>
      <c r="C27" s="911" t="s">
        <v>1509</v>
      </c>
      <c r="D27" s="912" t="s">
        <v>1510</v>
      </c>
      <c r="E27" s="913">
        <f>+E28</f>
        <v>0</v>
      </c>
      <c r="F27" s="913"/>
      <c r="G27" s="913"/>
      <c r="H27" s="907">
        <f t="shared" si="4"/>
        <v>0</v>
      </c>
      <c r="I27" s="913"/>
      <c r="J27" s="913"/>
      <c r="K27" s="913"/>
      <c r="L27" s="907"/>
      <c r="M27" s="907">
        <f>+E27+I27</f>
        <v>0</v>
      </c>
      <c r="N27" s="907">
        <f>+F27+J27</f>
        <v>0</v>
      </c>
      <c r="O27" s="907"/>
      <c r="P27" s="907">
        <f t="shared" si="6"/>
        <v>0</v>
      </c>
      <c r="Q27" s="908">
        <f t="shared" si="1"/>
        <v>0</v>
      </c>
      <c r="R27" s="909">
        <f t="shared" si="7"/>
        <v>0</v>
      </c>
    </row>
    <row r="28" spans="1:18" s="584" customFormat="1" ht="43.5" hidden="1" customHeight="1">
      <c r="A28" s="904"/>
      <c r="B28" s="914">
        <v>4113</v>
      </c>
      <c r="C28" s="914"/>
      <c r="D28" s="912" t="s">
        <v>528</v>
      </c>
      <c r="E28" s="913"/>
      <c r="F28" s="913"/>
      <c r="G28" s="913"/>
      <c r="H28" s="913">
        <f t="shared" si="4"/>
        <v>0</v>
      </c>
      <c r="I28" s="913"/>
      <c r="J28" s="913"/>
      <c r="K28" s="913"/>
      <c r="L28" s="907"/>
      <c r="M28" s="913">
        <f>+E28+I28</f>
        <v>0</v>
      </c>
      <c r="N28" s="913">
        <f>+F28+J28</f>
        <v>0</v>
      </c>
      <c r="O28" s="907"/>
      <c r="P28" s="907">
        <f t="shared" si="6"/>
        <v>0</v>
      </c>
      <c r="Q28" s="908">
        <f t="shared" si="1"/>
        <v>0</v>
      </c>
      <c r="R28" s="909">
        <f t="shared" si="7"/>
        <v>0</v>
      </c>
    </row>
    <row r="29" spans="1:18" s="584" customFormat="1" ht="73.5" hidden="1" customHeight="1">
      <c r="A29" s="910" t="s">
        <v>533</v>
      </c>
      <c r="B29" s="914">
        <v>8832</v>
      </c>
      <c r="C29" s="911" t="s">
        <v>534</v>
      </c>
      <c r="D29" s="912" t="s">
        <v>535</v>
      </c>
      <c r="E29" s="913"/>
      <c r="F29" s="913"/>
      <c r="G29" s="913"/>
      <c r="H29" s="907"/>
      <c r="I29" s="913">
        <f t="shared" ref="I29:P29" si="8">+I30</f>
        <v>0</v>
      </c>
      <c r="J29" s="913">
        <f t="shared" si="8"/>
        <v>0</v>
      </c>
      <c r="K29" s="913">
        <f t="shared" si="8"/>
        <v>0</v>
      </c>
      <c r="L29" s="913">
        <f t="shared" si="8"/>
        <v>0</v>
      </c>
      <c r="M29" s="913">
        <f t="shared" si="8"/>
        <v>0</v>
      </c>
      <c r="N29" s="913">
        <f t="shared" si="8"/>
        <v>0</v>
      </c>
      <c r="O29" s="913">
        <f t="shared" si="8"/>
        <v>0</v>
      </c>
      <c r="P29" s="913">
        <f t="shared" si="8"/>
        <v>0</v>
      </c>
      <c r="Q29" s="908">
        <f t="shared" si="1"/>
        <v>0</v>
      </c>
      <c r="R29" s="909">
        <f t="shared" si="7"/>
        <v>0</v>
      </c>
    </row>
    <row r="30" spans="1:18" s="584" customFormat="1" ht="44.25" hidden="1" customHeight="1">
      <c r="A30" s="904"/>
      <c r="B30" s="914">
        <v>4123</v>
      </c>
      <c r="C30" s="914"/>
      <c r="D30" s="915" t="s">
        <v>532</v>
      </c>
      <c r="E30" s="907"/>
      <c r="F30" s="907"/>
      <c r="G30" s="907"/>
      <c r="H30" s="907"/>
      <c r="I30" s="913"/>
      <c r="J30" s="913"/>
      <c r="K30" s="907"/>
      <c r="L30" s="907">
        <f>+I30+J30</f>
        <v>0</v>
      </c>
      <c r="M30" s="913">
        <f>+E30+I30</f>
        <v>0</v>
      </c>
      <c r="N30" s="907">
        <f>+F30+J30</f>
        <v>0</v>
      </c>
      <c r="O30" s="907">
        <f>+G30+K30</f>
        <v>0</v>
      </c>
      <c r="P30" s="907">
        <f>+M30+N30</f>
        <v>0</v>
      </c>
      <c r="Q30" s="908">
        <f t="shared" si="1"/>
        <v>0</v>
      </c>
      <c r="R30" s="909">
        <f t="shared" si="7"/>
        <v>0</v>
      </c>
    </row>
    <row r="31" spans="1:18" s="584" customFormat="1" ht="60" customHeight="1">
      <c r="A31" s="904"/>
      <c r="B31" s="916" t="s">
        <v>886</v>
      </c>
      <c r="C31" s="916"/>
      <c r="D31" s="906" t="s">
        <v>399</v>
      </c>
      <c r="E31" s="907">
        <f t="shared" ref="E31:P31" si="9">+E32+E39+E35</f>
        <v>-2505000</v>
      </c>
      <c r="F31" s="907">
        <f t="shared" si="9"/>
        <v>0</v>
      </c>
      <c r="G31" s="907">
        <f t="shared" si="9"/>
        <v>0</v>
      </c>
      <c r="H31" s="907">
        <f t="shared" si="9"/>
        <v>-2505000</v>
      </c>
      <c r="I31" s="907">
        <f t="shared" si="9"/>
        <v>0</v>
      </c>
      <c r="J31" s="907">
        <f t="shared" si="9"/>
        <v>0</v>
      </c>
      <c r="K31" s="907">
        <f t="shared" si="9"/>
        <v>0</v>
      </c>
      <c r="L31" s="907">
        <f t="shared" si="9"/>
        <v>0</v>
      </c>
      <c r="M31" s="907">
        <f t="shared" si="9"/>
        <v>-2505000</v>
      </c>
      <c r="N31" s="907">
        <f t="shared" si="9"/>
        <v>0</v>
      </c>
      <c r="O31" s="907">
        <f t="shared" si="9"/>
        <v>0</v>
      </c>
      <c r="P31" s="907">
        <f t="shared" si="9"/>
        <v>-2505000</v>
      </c>
      <c r="Q31" s="908">
        <f t="shared" si="1"/>
        <v>-2505000</v>
      </c>
      <c r="R31" s="941">
        <f t="shared" si="7"/>
        <v>-2505000</v>
      </c>
    </row>
    <row r="32" spans="1:18" s="584" customFormat="1" ht="45" customHeight="1">
      <c r="A32" s="910" t="s">
        <v>418</v>
      </c>
      <c r="B32" s="914">
        <v>8861</v>
      </c>
      <c r="C32" s="911" t="s">
        <v>1216</v>
      </c>
      <c r="D32" s="912" t="s">
        <v>419</v>
      </c>
      <c r="E32" s="913">
        <f>+E34</f>
        <v>-2505000</v>
      </c>
      <c r="F32" s="913">
        <f>+F34</f>
        <v>0</v>
      </c>
      <c r="G32" s="913">
        <f>+G34</f>
        <v>0</v>
      </c>
      <c r="H32" s="907">
        <f>+E32+F32</f>
        <v>-2505000</v>
      </c>
      <c r="I32" s="913">
        <f t="shared" ref="I32:P32" si="10">+I34</f>
        <v>0</v>
      </c>
      <c r="J32" s="913">
        <f t="shared" si="10"/>
        <v>0</v>
      </c>
      <c r="K32" s="913">
        <f t="shared" si="10"/>
        <v>0</v>
      </c>
      <c r="L32" s="913">
        <f t="shared" si="10"/>
        <v>0</v>
      </c>
      <c r="M32" s="913">
        <f t="shared" si="10"/>
        <v>-2505000</v>
      </c>
      <c r="N32" s="913">
        <f t="shared" si="10"/>
        <v>0</v>
      </c>
      <c r="O32" s="913">
        <f t="shared" si="10"/>
        <v>0</v>
      </c>
      <c r="P32" s="913">
        <f t="shared" si="10"/>
        <v>-2505000</v>
      </c>
      <c r="Q32" s="917">
        <f t="shared" si="1"/>
        <v>-2505000</v>
      </c>
      <c r="R32" s="941">
        <f t="shared" si="7"/>
        <v>-2505000</v>
      </c>
    </row>
    <row r="33" spans="1:21" s="584" customFormat="1" ht="36" hidden="1">
      <c r="A33" s="904"/>
      <c r="B33" s="914"/>
      <c r="C33" s="914"/>
      <c r="D33" s="915" t="s">
        <v>536</v>
      </c>
      <c r="E33" s="913"/>
      <c r="F33" s="913"/>
      <c r="G33" s="913"/>
      <c r="H33" s="907">
        <f>+F33+E33</f>
        <v>0</v>
      </c>
      <c r="I33" s="913"/>
      <c r="J33" s="913"/>
      <c r="K33" s="913"/>
      <c r="L33" s="913"/>
      <c r="M33" s="913"/>
      <c r="N33" s="913">
        <f>+F33</f>
        <v>0</v>
      </c>
      <c r="O33" s="913"/>
      <c r="P33" s="913">
        <f>+N33+M33</f>
        <v>0</v>
      </c>
      <c r="Q33" s="917"/>
      <c r="R33" s="909">
        <f t="shared" si="7"/>
        <v>0</v>
      </c>
    </row>
    <row r="34" spans="1:21" s="584" customFormat="1" ht="36">
      <c r="A34" s="904"/>
      <c r="B34" s="914">
        <v>4112</v>
      </c>
      <c r="C34" s="914"/>
      <c r="D34" s="912" t="s">
        <v>528</v>
      </c>
      <c r="E34" s="913">
        <v>-2505000</v>
      </c>
      <c r="F34" s="913">
        <f>800000-800000</f>
        <v>0</v>
      </c>
      <c r="G34" s="913"/>
      <c r="H34" s="907">
        <f>+E34+F34</f>
        <v>-2505000</v>
      </c>
      <c r="I34" s="913"/>
      <c r="J34" s="913"/>
      <c r="K34" s="913"/>
      <c r="L34" s="907"/>
      <c r="M34" s="913">
        <f t="shared" ref="M34:O36" si="11">+E34+I34</f>
        <v>-2505000</v>
      </c>
      <c r="N34" s="907">
        <f t="shared" si="11"/>
        <v>0</v>
      </c>
      <c r="O34" s="907">
        <f t="shared" si="11"/>
        <v>0</v>
      </c>
      <c r="P34" s="907">
        <f>+M34+N34</f>
        <v>-2505000</v>
      </c>
      <c r="Q34" s="917">
        <f>+P34</f>
        <v>-2505000</v>
      </c>
      <c r="R34" s="941">
        <f t="shared" si="7"/>
        <v>-2505000</v>
      </c>
    </row>
    <row r="35" spans="1:21" s="584" customFormat="1" ht="72" hidden="1">
      <c r="A35" s="910" t="s">
        <v>537</v>
      </c>
      <c r="B35" s="914">
        <v>8832</v>
      </c>
      <c r="C35" s="911" t="s">
        <v>530</v>
      </c>
      <c r="D35" s="918" t="s">
        <v>538</v>
      </c>
      <c r="E35" s="902"/>
      <c r="F35" s="902"/>
      <c r="G35" s="902"/>
      <c r="H35" s="903"/>
      <c r="I35" s="902"/>
      <c r="J35" s="902">
        <f>+J36</f>
        <v>0</v>
      </c>
      <c r="K35" s="902"/>
      <c r="L35" s="903">
        <f>+I35+J35</f>
        <v>0</v>
      </c>
      <c r="M35" s="902">
        <f t="shared" si="11"/>
        <v>0</v>
      </c>
      <c r="N35" s="903">
        <f t="shared" si="11"/>
        <v>0</v>
      </c>
      <c r="O35" s="903">
        <f t="shared" si="11"/>
        <v>0</v>
      </c>
      <c r="P35" s="903">
        <f>+M35+N35</f>
        <v>0</v>
      </c>
      <c r="Q35" s="917">
        <f>+P35</f>
        <v>0</v>
      </c>
      <c r="R35" s="909">
        <f t="shared" si="7"/>
        <v>0</v>
      </c>
    </row>
    <row r="36" spans="1:21" s="584" customFormat="1" ht="18" hidden="1">
      <c r="A36" s="904"/>
      <c r="B36" s="919">
        <v>4123</v>
      </c>
      <c r="C36" s="919"/>
      <c r="D36" s="912" t="s">
        <v>539</v>
      </c>
      <c r="E36" s="902"/>
      <c r="F36" s="902"/>
      <c r="G36" s="902"/>
      <c r="H36" s="903"/>
      <c r="I36" s="902"/>
      <c r="J36" s="902"/>
      <c r="K36" s="902">
        <v>0</v>
      </c>
      <c r="L36" s="903">
        <f>+I36+J36</f>
        <v>0</v>
      </c>
      <c r="M36" s="902">
        <f t="shared" si="11"/>
        <v>0</v>
      </c>
      <c r="N36" s="903">
        <f t="shared" si="11"/>
        <v>0</v>
      </c>
      <c r="O36" s="903">
        <f t="shared" si="11"/>
        <v>0</v>
      </c>
      <c r="P36" s="903">
        <f>+M36+N36</f>
        <v>0</v>
      </c>
      <c r="Q36" s="917">
        <f>+P36</f>
        <v>0</v>
      </c>
      <c r="R36" s="909">
        <f t="shared" si="7"/>
        <v>0</v>
      </c>
    </row>
    <row r="37" spans="1:21" s="584" customFormat="1" ht="18" hidden="1">
      <c r="A37" s="904"/>
      <c r="B37" s="919"/>
      <c r="C37" s="919"/>
      <c r="D37" s="912"/>
      <c r="E37" s="902"/>
      <c r="F37" s="902"/>
      <c r="G37" s="902"/>
      <c r="H37" s="903"/>
      <c r="I37" s="902"/>
      <c r="J37" s="902"/>
      <c r="K37" s="902"/>
      <c r="L37" s="903"/>
      <c r="M37" s="902"/>
      <c r="N37" s="903"/>
      <c r="O37" s="903"/>
      <c r="P37" s="903"/>
      <c r="Q37" s="917"/>
      <c r="R37" s="909">
        <f t="shared" si="7"/>
        <v>0</v>
      </c>
    </row>
    <row r="38" spans="1:21" s="584" customFormat="1" ht="18" hidden="1">
      <c r="A38" s="904"/>
      <c r="B38" s="919"/>
      <c r="C38" s="919"/>
      <c r="D38" s="912"/>
      <c r="E38" s="902"/>
      <c r="F38" s="902"/>
      <c r="G38" s="902"/>
      <c r="H38" s="903"/>
      <c r="I38" s="902"/>
      <c r="J38" s="902"/>
      <c r="K38" s="902"/>
      <c r="L38" s="903"/>
      <c r="M38" s="902"/>
      <c r="N38" s="903"/>
      <c r="O38" s="903"/>
      <c r="P38" s="903"/>
      <c r="Q38" s="917"/>
      <c r="R38" s="909">
        <f t="shared" si="7"/>
        <v>0</v>
      </c>
    </row>
    <row r="39" spans="1:21" s="584" customFormat="1" ht="69.75" hidden="1" customHeight="1">
      <c r="A39" s="910" t="s">
        <v>540</v>
      </c>
      <c r="B39" s="914">
        <v>8862</v>
      </c>
      <c r="C39" s="911" t="s">
        <v>1216</v>
      </c>
      <c r="D39" s="912" t="s">
        <v>541</v>
      </c>
      <c r="E39" s="913"/>
      <c r="F39" s="913"/>
      <c r="G39" s="913"/>
      <c r="H39" s="907"/>
      <c r="I39" s="913">
        <f t="shared" ref="I39:P39" si="12">+I40</f>
        <v>0</v>
      </c>
      <c r="J39" s="913">
        <f t="shared" si="12"/>
        <v>0</v>
      </c>
      <c r="K39" s="913">
        <f t="shared" si="12"/>
        <v>0</v>
      </c>
      <c r="L39" s="913">
        <f t="shared" si="12"/>
        <v>0</v>
      </c>
      <c r="M39" s="913">
        <f t="shared" si="12"/>
        <v>0</v>
      </c>
      <c r="N39" s="913">
        <f t="shared" si="12"/>
        <v>0</v>
      </c>
      <c r="O39" s="913">
        <f t="shared" si="12"/>
        <v>0</v>
      </c>
      <c r="P39" s="913">
        <f t="shared" si="12"/>
        <v>0</v>
      </c>
      <c r="Q39" s="917">
        <f t="shared" ref="Q39:Q45" si="13">+P39</f>
        <v>0</v>
      </c>
      <c r="R39" s="909">
        <f t="shared" si="7"/>
        <v>0</v>
      </c>
    </row>
    <row r="40" spans="1:21" s="614" customFormat="1" ht="45.75" hidden="1" customHeight="1">
      <c r="A40" s="920"/>
      <c r="B40" s="914">
        <v>4123</v>
      </c>
      <c r="C40" s="914"/>
      <c r="D40" s="915" t="s">
        <v>532</v>
      </c>
      <c r="E40" s="907"/>
      <c r="F40" s="907"/>
      <c r="G40" s="907"/>
      <c r="H40" s="907"/>
      <c r="I40" s="913"/>
      <c r="J40" s="913"/>
      <c r="K40" s="913">
        <f>+J40</f>
        <v>0</v>
      </c>
      <c r="L40" s="907">
        <f>+I40+J40</f>
        <v>0</v>
      </c>
      <c r="M40" s="913">
        <f>+E40+I40</f>
        <v>0</v>
      </c>
      <c r="N40" s="913">
        <f>+F40+J40</f>
        <v>0</v>
      </c>
      <c r="O40" s="907">
        <f>+G40+K40</f>
        <v>0</v>
      </c>
      <c r="P40" s="907">
        <f>+M40+N40</f>
        <v>0</v>
      </c>
      <c r="Q40" s="917">
        <f t="shared" si="13"/>
        <v>0</v>
      </c>
      <c r="R40" s="909">
        <f t="shared" si="7"/>
        <v>0</v>
      </c>
    </row>
    <row r="41" spans="1:21" s="614" customFormat="1" ht="45" hidden="1" customHeight="1">
      <c r="A41" s="904"/>
      <c r="B41" s="916" t="s">
        <v>962</v>
      </c>
      <c r="C41" s="916"/>
      <c r="D41" s="906" t="s">
        <v>1640</v>
      </c>
      <c r="E41" s="907">
        <f t="shared" ref="E41:P41" si="14">+E42</f>
        <v>0</v>
      </c>
      <c r="F41" s="907">
        <f t="shared" si="14"/>
        <v>0</v>
      </c>
      <c r="G41" s="907">
        <f t="shared" si="14"/>
        <v>0</v>
      </c>
      <c r="H41" s="907">
        <f t="shared" si="14"/>
        <v>0</v>
      </c>
      <c r="I41" s="907">
        <f t="shared" si="14"/>
        <v>0</v>
      </c>
      <c r="J41" s="907">
        <f t="shared" si="14"/>
        <v>0</v>
      </c>
      <c r="K41" s="907">
        <f t="shared" si="14"/>
        <v>0</v>
      </c>
      <c r="L41" s="907">
        <f t="shared" si="14"/>
        <v>0</v>
      </c>
      <c r="M41" s="907">
        <f t="shared" si="14"/>
        <v>0</v>
      </c>
      <c r="N41" s="907">
        <f t="shared" si="14"/>
        <v>0</v>
      </c>
      <c r="O41" s="907">
        <f t="shared" si="14"/>
        <v>0</v>
      </c>
      <c r="P41" s="907">
        <f t="shared" si="14"/>
        <v>0</v>
      </c>
      <c r="Q41" s="917">
        <f t="shared" si="13"/>
        <v>0</v>
      </c>
      <c r="R41" s="909">
        <f t="shared" si="7"/>
        <v>0</v>
      </c>
    </row>
    <row r="42" spans="1:21" s="584" customFormat="1" ht="40.5" hidden="1" customHeight="1">
      <c r="A42" s="910" t="s">
        <v>542</v>
      </c>
      <c r="B42" s="914">
        <v>8862</v>
      </c>
      <c r="C42" s="911" t="s">
        <v>1216</v>
      </c>
      <c r="D42" s="912" t="s">
        <v>543</v>
      </c>
      <c r="E42" s="913"/>
      <c r="F42" s="913"/>
      <c r="G42" s="913"/>
      <c r="H42" s="907"/>
      <c r="I42" s="913">
        <f t="shared" ref="I42:P42" si="15">+I43</f>
        <v>0</v>
      </c>
      <c r="J42" s="913">
        <f t="shared" si="15"/>
        <v>0</v>
      </c>
      <c r="K42" s="913">
        <f t="shared" si="15"/>
        <v>0</v>
      </c>
      <c r="L42" s="913">
        <f t="shared" si="15"/>
        <v>0</v>
      </c>
      <c r="M42" s="913">
        <f t="shared" si="15"/>
        <v>0</v>
      </c>
      <c r="N42" s="913">
        <f t="shared" si="15"/>
        <v>0</v>
      </c>
      <c r="O42" s="913">
        <f t="shared" si="15"/>
        <v>0</v>
      </c>
      <c r="P42" s="913">
        <f t="shared" si="15"/>
        <v>0</v>
      </c>
      <c r="Q42" s="917">
        <f t="shared" si="13"/>
        <v>0</v>
      </c>
      <c r="R42" s="909">
        <f t="shared" si="7"/>
        <v>0</v>
      </c>
    </row>
    <row r="43" spans="1:21" s="584" customFormat="1" ht="36" hidden="1">
      <c r="A43" s="921"/>
      <c r="B43" s="914">
        <v>4123</v>
      </c>
      <c r="C43" s="914"/>
      <c r="D43" s="915" t="s">
        <v>532</v>
      </c>
      <c r="E43" s="907"/>
      <c r="F43" s="907"/>
      <c r="G43" s="907"/>
      <c r="H43" s="907"/>
      <c r="I43" s="913"/>
      <c r="J43" s="913"/>
      <c r="K43" s="913">
        <f>+J43</f>
        <v>0</v>
      </c>
      <c r="L43" s="907">
        <f>+I43+J43</f>
        <v>0</v>
      </c>
      <c r="M43" s="913">
        <f>+E43+I43</f>
        <v>0</v>
      </c>
      <c r="N43" s="913">
        <f>+F43+J43</f>
        <v>0</v>
      </c>
      <c r="O43" s="907">
        <f>+G43+K43</f>
        <v>0</v>
      </c>
      <c r="P43" s="907">
        <f>+M43+N43</f>
        <v>0</v>
      </c>
      <c r="Q43" s="917">
        <f t="shared" si="13"/>
        <v>0</v>
      </c>
      <c r="R43" s="909">
        <f t="shared" si="7"/>
        <v>0</v>
      </c>
    </row>
    <row r="44" spans="1:21" s="926" customFormat="1" ht="31.5" customHeight="1">
      <c r="A44" s="922"/>
      <c r="B44" s="923"/>
      <c r="C44" s="923"/>
      <c r="D44" s="924" t="s">
        <v>1432</v>
      </c>
      <c r="E44" s="925">
        <f t="shared" ref="E44:P44" si="16">+E22+E15+E31+E19+E41</f>
        <v>-1905000</v>
      </c>
      <c r="F44" s="925">
        <f t="shared" si="16"/>
        <v>0</v>
      </c>
      <c r="G44" s="925">
        <f t="shared" si="16"/>
        <v>0</v>
      </c>
      <c r="H44" s="925">
        <f t="shared" si="16"/>
        <v>-1905000</v>
      </c>
      <c r="I44" s="925">
        <f t="shared" si="16"/>
        <v>0</v>
      </c>
      <c r="J44" s="925">
        <f t="shared" si="16"/>
        <v>0</v>
      </c>
      <c r="K44" s="925">
        <f t="shared" si="16"/>
        <v>0</v>
      </c>
      <c r="L44" s="925">
        <f t="shared" si="16"/>
        <v>0</v>
      </c>
      <c r="M44" s="925">
        <f t="shared" si="16"/>
        <v>-1905000</v>
      </c>
      <c r="N44" s="925">
        <f t="shared" si="16"/>
        <v>0</v>
      </c>
      <c r="O44" s="925">
        <f t="shared" si="16"/>
        <v>0</v>
      </c>
      <c r="P44" s="925">
        <f t="shared" si="16"/>
        <v>-1905000</v>
      </c>
      <c r="Q44" s="917">
        <f t="shared" si="13"/>
        <v>-1905000</v>
      </c>
      <c r="R44" s="941">
        <f t="shared" si="7"/>
        <v>-1905000</v>
      </c>
      <c r="S44" s="143"/>
      <c r="T44" s="143"/>
      <c r="U44" s="143"/>
    </row>
    <row r="45" spans="1:21" s="926" customFormat="1" ht="36" hidden="1">
      <c r="A45" s="922"/>
      <c r="B45" s="927"/>
      <c r="C45" s="927"/>
      <c r="D45" s="928" t="s">
        <v>544</v>
      </c>
      <c r="E45" s="929">
        <f t="shared" ref="E45:P45" si="17">E44</f>
        <v>-1905000</v>
      </c>
      <c r="F45" s="929">
        <f t="shared" si="17"/>
        <v>0</v>
      </c>
      <c r="G45" s="929">
        <f t="shared" si="17"/>
        <v>0</v>
      </c>
      <c r="H45" s="929">
        <f t="shared" si="17"/>
        <v>-1905000</v>
      </c>
      <c r="I45" s="929">
        <f t="shared" si="17"/>
        <v>0</v>
      </c>
      <c r="J45" s="929">
        <f t="shared" si="17"/>
        <v>0</v>
      </c>
      <c r="K45" s="929">
        <f t="shared" si="17"/>
        <v>0</v>
      </c>
      <c r="L45" s="929">
        <f t="shared" si="17"/>
        <v>0</v>
      </c>
      <c r="M45" s="929">
        <f t="shared" si="17"/>
        <v>-1905000</v>
      </c>
      <c r="N45" s="929">
        <f t="shared" si="17"/>
        <v>0</v>
      </c>
      <c r="O45" s="929">
        <f t="shared" si="17"/>
        <v>0</v>
      </c>
      <c r="P45" s="929">
        <f t="shared" si="17"/>
        <v>-1905000</v>
      </c>
      <c r="Q45" s="917">
        <f t="shared" si="13"/>
        <v>-1905000</v>
      </c>
      <c r="R45" s="143"/>
      <c r="S45" s="143"/>
      <c r="T45" s="143"/>
      <c r="U45" s="143"/>
    </row>
    <row r="46" spans="1:21" s="926" customFormat="1" ht="15">
      <c r="B46" s="930"/>
      <c r="C46" s="930"/>
      <c r="D46" s="931"/>
      <c r="E46" s="932"/>
      <c r="F46" s="932"/>
      <c r="G46" s="932"/>
      <c r="H46" s="932"/>
      <c r="I46" s="932"/>
      <c r="J46" s="932"/>
      <c r="K46" s="932"/>
      <c r="L46" s="932"/>
      <c r="M46" s="932"/>
      <c r="N46" s="932"/>
      <c r="O46" s="932"/>
      <c r="P46" s="932"/>
      <c r="Q46" s="896"/>
      <c r="R46" s="890"/>
      <c r="S46" s="143"/>
      <c r="T46" s="143"/>
      <c r="U46" s="143"/>
    </row>
    <row r="47" spans="1:21">
      <c r="B47" s="933"/>
      <c r="C47" s="933"/>
      <c r="D47" s="934"/>
      <c r="E47" s="934"/>
      <c r="F47" s="934"/>
      <c r="G47" s="934"/>
      <c r="H47" s="934"/>
      <c r="I47" s="934"/>
      <c r="J47" s="934"/>
      <c r="K47" s="934"/>
      <c r="L47" s="934"/>
      <c r="M47" s="934"/>
      <c r="N47" s="934"/>
      <c r="O47" s="934"/>
      <c r="Q47" s="890">
        <v>1</v>
      </c>
    </row>
    <row r="48" spans="1:21">
      <c r="B48" s="935"/>
      <c r="C48" s="935"/>
      <c r="K48" s="936"/>
      <c r="Q48" s="890">
        <v>1</v>
      </c>
    </row>
    <row r="49" spans="1:17" ht="20.5" customHeight="1">
      <c r="A49" s="990"/>
      <c r="B49" s="990"/>
      <c r="C49" s="990"/>
      <c r="D49" s="990"/>
      <c r="E49" s="937"/>
      <c r="F49" s="938"/>
      <c r="G49" s="939"/>
      <c r="L49" s="751"/>
      <c r="M49" s="751"/>
      <c r="N49" s="751"/>
      <c r="O49" s="990"/>
      <c r="P49" s="990"/>
      <c r="Q49" s="890">
        <v>1</v>
      </c>
    </row>
    <row r="50" spans="1:17">
      <c r="B50" s="935"/>
      <c r="C50" s="935"/>
      <c r="Q50" s="890"/>
    </row>
    <row r="51" spans="1:17">
      <c r="B51" s="935"/>
      <c r="C51" s="935"/>
      <c r="Q51" s="890"/>
    </row>
    <row r="52" spans="1:17">
      <c r="B52" s="935"/>
      <c r="C52" s="935"/>
      <c r="Q52" s="890"/>
    </row>
    <row r="53" spans="1:17">
      <c r="B53" s="935"/>
      <c r="C53" s="935"/>
      <c r="Q53" s="890"/>
    </row>
    <row r="54" spans="1:17">
      <c r="B54" s="935"/>
      <c r="C54" s="935"/>
      <c r="Q54" s="890"/>
    </row>
    <row r="55" spans="1:17">
      <c r="B55" s="935"/>
      <c r="C55" s="935"/>
      <c r="Q55" s="890"/>
    </row>
    <row r="56" spans="1:17">
      <c r="B56" s="935"/>
      <c r="C56" s="935"/>
      <c r="Q56" s="890"/>
    </row>
    <row r="57" spans="1:17">
      <c r="B57" s="935"/>
      <c r="C57" s="935"/>
      <c r="Q57" s="890"/>
    </row>
    <row r="58" spans="1:17">
      <c r="B58" s="935"/>
      <c r="C58" s="935"/>
      <c r="Q58" s="890"/>
    </row>
    <row r="59" spans="1:17">
      <c r="B59" s="935"/>
      <c r="C59" s="935"/>
      <c r="Q59" s="890"/>
    </row>
    <row r="60" spans="1:17">
      <c r="B60" s="935"/>
      <c r="C60" s="935"/>
      <c r="Q60" s="890"/>
    </row>
    <row r="61" spans="1:17">
      <c r="B61" s="935"/>
      <c r="C61" s="935"/>
      <c r="Q61" s="890"/>
    </row>
    <row r="62" spans="1:17">
      <c r="B62" s="935"/>
      <c r="C62" s="935"/>
      <c r="Q62" s="890"/>
    </row>
    <row r="63" spans="1:17">
      <c r="B63" s="935"/>
      <c r="C63" s="935"/>
      <c r="Q63" s="890"/>
    </row>
    <row r="64" spans="1:17">
      <c r="B64" s="935"/>
      <c r="C64" s="935"/>
      <c r="Q64" s="890"/>
    </row>
    <row r="65" spans="2:17">
      <c r="B65" s="935"/>
      <c r="C65" s="935"/>
      <c r="Q65" s="890"/>
    </row>
    <row r="66" spans="2:17">
      <c r="B66" s="935"/>
      <c r="C66" s="935"/>
      <c r="Q66" s="890"/>
    </row>
    <row r="67" spans="2:17">
      <c r="B67" s="935"/>
      <c r="C67" s="935"/>
      <c r="Q67" s="890"/>
    </row>
    <row r="68" spans="2:17">
      <c r="B68" s="935"/>
      <c r="C68" s="935"/>
      <c r="Q68" s="890"/>
    </row>
    <row r="69" spans="2:17">
      <c r="B69" s="935"/>
      <c r="C69" s="935"/>
      <c r="Q69" s="890"/>
    </row>
    <row r="70" spans="2:17">
      <c r="B70" s="935"/>
      <c r="C70" s="935"/>
      <c r="Q70" s="890"/>
    </row>
    <row r="71" spans="2:17">
      <c r="B71" s="935"/>
      <c r="C71" s="935"/>
      <c r="Q71" s="890"/>
    </row>
    <row r="72" spans="2:17">
      <c r="B72" s="935"/>
      <c r="C72" s="935"/>
      <c r="Q72" s="890"/>
    </row>
    <row r="73" spans="2:17">
      <c r="B73" s="935"/>
      <c r="C73" s="935"/>
      <c r="Q73" s="890"/>
    </row>
    <row r="74" spans="2:17">
      <c r="B74" s="935"/>
      <c r="C74" s="935"/>
      <c r="Q74" s="890"/>
    </row>
    <row r="75" spans="2:17">
      <c r="B75" s="935"/>
      <c r="C75" s="935"/>
      <c r="Q75" s="890"/>
    </row>
    <row r="76" spans="2:17">
      <c r="B76" s="935"/>
      <c r="C76" s="935"/>
      <c r="Q76" s="890"/>
    </row>
    <row r="77" spans="2:17">
      <c r="B77" s="935"/>
      <c r="C77" s="935"/>
      <c r="Q77" s="890"/>
    </row>
    <row r="78" spans="2:17">
      <c r="B78" s="935"/>
      <c r="C78" s="935"/>
      <c r="Q78" s="890"/>
    </row>
    <row r="79" spans="2:17">
      <c r="B79" s="935"/>
      <c r="C79" s="935"/>
      <c r="Q79" s="890"/>
    </row>
    <row r="80" spans="2:17">
      <c r="B80" s="935"/>
      <c r="C80" s="935"/>
      <c r="Q80" s="890"/>
    </row>
    <row r="81" spans="2:17">
      <c r="B81" s="935"/>
      <c r="C81" s="935"/>
      <c r="Q81" s="890"/>
    </row>
    <row r="82" spans="2:17">
      <c r="B82" s="935"/>
      <c r="C82" s="935"/>
      <c r="Q82" s="890"/>
    </row>
    <row r="83" spans="2:17">
      <c r="B83" s="935"/>
      <c r="C83" s="935"/>
      <c r="Q83" s="890"/>
    </row>
    <row r="84" spans="2:17">
      <c r="B84" s="935"/>
      <c r="C84" s="935"/>
      <c r="Q84" s="890"/>
    </row>
    <row r="85" spans="2:17">
      <c r="B85" s="935"/>
      <c r="C85" s="935"/>
      <c r="Q85" s="890"/>
    </row>
    <row r="86" spans="2:17">
      <c r="B86" s="935"/>
      <c r="C86" s="935"/>
      <c r="Q86" s="890"/>
    </row>
    <row r="87" spans="2:17">
      <c r="B87" s="935"/>
      <c r="C87" s="935"/>
      <c r="Q87" s="890"/>
    </row>
    <row r="88" spans="2:17">
      <c r="B88" s="935"/>
      <c r="C88" s="935"/>
      <c r="Q88" s="890"/>
    </row>
    <row r="89" spans="2:17">
      <c r="B89" s="935"/>
      <c r="C89" s="935"/>
      <c r="Q89" s="890"/>
    </row>
    <row r="90" spans="2:17">
      <c r="B90" s="935"/>
      <c r="C90" s="935"/>
      <c r="Q90" s="890"/>
    </row>
    <row r="91" spans="2:17">
      <c r="B91" s="935"/>
      <c r="C91" s="935"/>
      <c r="Q91" s="890"/>
    </row>
    <row r="92" spans="2:17">
      <c r="B92" s="935"/>
      <c r="C92" s="935"/>
      <c r="Q92" s="890"/>
    </row>
    <row r="93" spans="2:17">
      <c r="B93" s="935"/>
      <c r="C93" s="935"/>
      <c r="Q93" s="890"/>
    </row>
    <row r="94" spans="2:17">
      <c r="B94" s="935"/>
      <c r="C94" s="935"/>
      <c r="Q94" s="890"/>
    </row>
    <row r="95" spans="2:17">
      <c r="B95" s="935"/>
      <c r="C95" s="935"/>
      <c r="Q95" s="890"/>
    </row>
    <row r="96" spans="2:17">
      <c r="B96" s="935"/>
      <c r="C96" s="935"/>
      <c r="Q96" s="890"/>
    </row>
    <row r="97" spans="2:17">
      <c r="B97" s="935"/>
      <c r="C97" s="935"/>
      <c r="Q97" s="890"/>
    </row>
    <row r="98" spans="2:17">
      <c r="B98" s="935"/>
      <c r="C98" s="935"/>
      <c r="Q98" s="890"/>
    </row>
    <row r="99" spans="2:17">
      <c r="B99" s="935"/>
      <c r="C99" s="935"/>
      <c r="Q99" s="890"/>
    </row>
    <row r="100" spans="2:17">
      <c r="B100" s="935"/>
      <c r="C100" s="935"/>
      <c r="Q100" s="890"/>
    </row>
    <row r="101" spans="2:17">
      <c r="B101" s="935"/>
      <c r="C101" s="935"/>
      <c r="Q101" s="890"/>
    </row>
    <row r="102" spans="2:17">
      <c r="B102" s="935"/>
      <c r="C102" s="935"/>
      <c r="Q102" s="890"/>
    </row>
    <row r="103" spans="2:17">
      <c r="B103" s="935"/>
      <c r="C103" s="935"/>
      <c r="Q103" s="890"/>
    </row>
    <row r="104" spans="2:17">
      <c r="B104" s="935"/>
      <c r="C104" s="935"/>
      <c r="Q104" s="890"/>
    </row>
    <row r="105" spans="2:17">
      <c r="B105" s="935"/>
      <c r="C105" s="935"/>
      <c r="Q105" s="890"/>
    </row>
    <row r="106" spans="2:17">
      <c r="B106" s="935"/>
      <c r="C106" s="935"/>
      <c r="Q106" s="890"/>
    </row>
    <row r="107" spans="2:17">
      <c r="B107" s="935"/>
      <c r="C107" s="935"/>
      <c r="Q107" s="890"/>
    </row>
    <row r="108" spans="2:17">
      <c r="B108" s="935"/>
      <c r="C108" s="935"/>
    </row>
    <row r="109" spans="2:17">
      <c r="B109" s="935"/>
      <c r="C109" s="935"/>
    </row>
    <row r="110" spans="2:17">
      <c r="B110" s="935"/>
      <c r="C110" s="935"/>
    </row>
    <row r="111" spans="2:17">
      <c r="B111" s="935"/>
      <c r="C111" s="935"/>
    </row>
    <row r="112" spans="2:17">
      <c r="B112" s="935"/>
      <c r="C112" s="935"/>
    </row>
    <row r="113" spans="2:3">
      <c r="B113" s="935"/>
      <c r="C113" s="935"/>
    </row>
    <row r="114" spans="2:3">
      <c r="B114" s="935"/>
      <c r="C114" s="935"/>
    </row>
    <row r="115" spans="2:3">
      <c r="B115" s="935"/>
      <c r="C115" s="935"/>
    </row>
    <row r="116" spans="2:3">
      <c r="B116" s="935"/>
      <c r="C116" s="935"/>
    </row>
    <row r="117" spans="2:3">
      <c r="B117" s="935"/>
      <c r="C117" s="935"/>
    </row>
    <row r="118" spans="2:3">
      <c r="B118" s="935"/>
      <c r="C118" s="935"/>
    </row>
    <row r="119" spans="2:3">
      <c r="B119" s="935"/>
      <c r="C119" s="935"/>
    </row>
    <row r="120" spans="2:3">
      <c r="B120" s="935"/>
      <c r="C120" s="935"/>
    </row>
    <row r="121" spans="2:3">
      <c r="B121" s="935"/>
      <c r="C121" s="935"/>
    </row>
    <row r="122" spans="2:3">
      <c r="B122" s="935"/>
      <c r="C122" s="935"/>
    </row>
    <row r="123" spans="2:3">
      <c r="B123" s="935"/>
      <c r="C123" s="935"/>
    </row>
    <row r="124" spans="2:3">
      <c r="B124" s="935"/>
      <c r="C124" s="935"/>
    </row>
    <row r="125" spans="2:3">
      <c r="B125" s="935"/>
      <c r="C125" s="935"/>
    </row>
    <row r="126" spans="2:3">
      <c r="B126" s="935"/>
      <c r="C126" s="935"/>
    </row>
    <row r="127" spans="2:3">
      <c r="B127" s="935"/>
      <c r="C127" s="935"/>
    </row>
    <row r="128" spans="2:3">
      <c r="B128" s="935"/>
      <c r="C128" s="935"/>
    </row>
    <row r="129" spans="2:3">
      <c r="B129" s="935"/>
      <c r="C129" s="935"/>
    </row>
    <row r="130" spans="2:3">
      <c r="B130" s="935"/>
      <c r="C130" s="935"/>
    </row>
    <row r="131" spans="2:3">
      <c r="B131" s="935"/>
      <c r="C131" s="935"/>
    </row>
    <row r="132" spans="2:3">
      <c r="B132" s="935"/>
      <c r="C132" s="935"/>
    </row>
    <row r="133" spans="2:3">
      <c r="B133" s="935"/>
      <c r="C133" s="935"/>
    </row>
    <row r="134" spans="2:3">
      <c r="B134" s="935"/>
      <c r="C134" s="935"/>
    </row>
    <row r="135" spans="2:3">
      <c r="B135" s="935"/>
      <c r="C135" s="935"/>
    </row>
    <row r="136" spans="2:3">
      <c r="B136" s="935"/>
      <c r="C136" s="935"/>
    </row>
    <row r="137" spans="2:3">
      <c r="B137" s="935"/>
      <c r="C137" s="935"/>
    </row>
    <row r="138" spans="2:3">
      <c r="B138" s="935"/>
      <c r="C138" s="935"/>
    </row>
    <row r="139" spans="2:3">
      <c r="B139" s="935"/>
      <c r="C139" s="935"/>
    </row>
    <row r="140" spans="2:3">
      <c r="B140" s="935"/>
      <c r="C140" s="935"/>
    </row>
    <row r="141" spans="2:3">
      <c r="B141" s="935"/>
      <c r="C141" s="935"/>
    </row>
    <row r="142" spans="2:3">
      <c r="B142" s="935"/>
      <c r="C142" s="935"/>
    </row>
    <row r="143" spans="2:3">
      <c r="B143" s="935"/>
      <c r="C143" s="935"/>
    </row>
    <row r="144" spans="2:3">
      <c r="B144" s="935"/>
      <c r="C144" s="935"/>
    </row>
    <row r="145" spans="2:3">
      <c r="B145" s="935"/>
      <c r="C145" s="935"/>
    </row>
    <row r="146" spans="2:3">
      <c r="B146" s="935"/>
      <c r="C146" s="935"/>
    </row>
    <row r="147" spans="2:3">
      <c r="B147" s="935"/>
      <c r="C147" s="935"/>
    </row>
    <row r="148" spans="2:3">
      <c r="B148" s="935"/>
      <c r="C148" s="935"/>
    </row>
    <row r="149" spans="2:3">
      <c r="B149" s="935"/>
      <c r="C149" s="935"/>
    </row>
    <row r="150" spans="2:3">
      <c r="B150" s="935"/>
      <c r="C150" s="935"/>
    </row>
    <row r="151" spans="2:3">
      <c r="B151" s="935"/>
      <c r="C151" s="935"/>
    </row>
    <row r="152" spans="2:3">
      <c r="B152" s="935"/>
      <c r="C152" s="935"/>
    </row>
    <row r="153" spans="2:3">
      <c r="B153" s="935"/>
      <c r="C153" s="935"/>
    </row>
    <row r="154" spans="2:3">
      <c r="B154" s="935"/>
      <c r="C154" s="935"/>
    </row>
    <row r="155" spans="2:3">
      <c r="B155" s="935"/>
      <c r="C155" s="935"/>
    </row>
    <row r="156" spans="2:3">
      <c r="B156" s="935"/>
      <c r="C156" s="935"/>
    </row>
    <row r="157" spans="2:3">
      <c r="B157" s="935"/>
      <c r="C157" s="935"/>
    </row>
    <row r="158" spans="2:3">
      <c r="B158" s="935"/>
      <c r="C158" s="935"/>
    </row>
    <row r="159" spans="2:3">
      <c r="B159" s="935"/>
      <c r="C159" s="935"/>
    </row>
    <row r="160" spans="2:3">
      <c r="B160" s="935"/>
      <c r="C160" s="935"/>
    </row>
    <row r="161" spans="2:3">
      <c r="B161" s="935"/>
      <c r="C161" s="935"/>
    </row>
    <row r="162" spans="2:3">
      <c r="B162" s="935"/>
      <c r="C162" s="935"/>
    </row>
    <row r="163" spans="2:3">
      <c r="B163" s="935"/>
      <c r="C163" s="935"/>
    </row>
    <row r="164" spans="2:3">
      <c r="B164" s="935"/>
      <c r="C164" s="935"/>
    </row>
    <row r="165" spans="2:3">
      <c r="B165" s="935"/>
      <c r="C165" s="935"/>
    </row>
    <row r="166" spans="2:3">
      <c r="B166" s="935"/>
      <c r="C166" s="935"/>
    </row>
    <row r="167" spans="2:3">
      <c r="B167" s="935"/>
      <c r="C167" s="935"/>
    </row>
    <row r="168" spans="2:3">
      <c r="B168" s="935"/>
      <c r="C168" s="935"/>
    </row>
    <row r="169" spans="2:3">
      <c r="B169" s="935"/>
      <c r="C169" s="935"/>
    </row>
    <row r="170" spans="2:3">
      <c r="B170" s="935"/>
      <c r="C170" s="935"/>
    </row>
    <row r="171" spans="2:3">
      <c r="B171" s="935"/>
      <c r="C171" s="935"/>
    </row>
    <row r="172" spans="2:3">
      <c r="B172" s="935"/>
      <c r="C172" s="935"/>
    </row>
    <row r="173" spans="2:3">
      <c r="B173" s="935"/>
      <c r="C173" s="935"/>
    </row>
    <row r="174" spans="2:3">
      <c r="B174" s="935"/>
      <c r="C174" s="935"/>
    </row>
    <row r="175" spans="2:3">
      <c r="B175" s="935"/>
      <c r="C175" s="935"/>
    </row>
    <row r="176" spans="2:3">
      <c r="B176" s="935"/>
      <c r="C176" s="935"/>
    </row>
    <row r="177" spans="2:3">
      <c r="B177" s="935"/>
      <c r="C177" s="935"/>
    </row>
    <row r="178" spans="2:3">
      <c r="B178" s="935"/>
      <c r="C178" s="935"/>
    </row>
    <row r="179" spans="2:3">
      <c r="B179" s="935"/>
      <c r="C179" s="935"/>
    </row>
    <row r="180" spans="2:3">
      <c r="B180" s="935"/>
      <c r="C180" s="935"/>
    </row>
    <row r="181" spans="2:3">
      <c r="B181" s="935"/>
      <c r="C181" s="935"/>
    </row>
    <row r="182" spans="2:3">
      <c r="B182" s="935"/>
      <c r="C182" s="935"/>
    </row>
    <row r="183" spans="2:3">
      <c r="B183" s="935"/>
      <c r="C183" s="935"/>
    </row>
    <row r="184" spans="2:3">
      <c r="B184" s="935"/>
      <c r="C184" s="935"/>
    </row>
    <row r="185" spans="2:3">
      <c r="B185" s="935"/>
      <c r="C185" s="935"/>
    </row>
    <row r="186" spans="2:3">
      <c r="B186" s="935"/>
      <c r="C186" s="935"/>
    </row>
    <row r="187" spans="2:3">
      <c r="B187" s="935"/>
      <c r="C187" s="935"/>
    </row>
    <row r="188" spans="2:3">
      <c r="B188" s="935"/>
      <c r="C188" s="935"/>
    </row>
    <row r="189" spans="2:3">
      <c r="B189" s="935"/>
      <c r="C189" s="935"/>
    </row>
    <row r="190" spans="2:3">
      <c r="B190" s="935"/>
      <c r="C190" s="935"/>
    </row>
    <row r="191" spans="2:3">
      <c r="B191" s="935"/>
      <c r="C191" s="935"/>
    </row>
    <row r="192" spans="2:3">
      <c r="B192" s="935"/>
      <c r="C192" s="935"/>
    </row>
    <row r="193" spans="2:3">
      <c r="B193" s="935"/>
      <c r="C193" s="935"/>
    </row>
    <row r="194" spans="2:3">
      <c r="B194" s="935"/>
      <c r="C194" s="935"/>
    </row>
    <row r="195" spans="2:3">
      <c r="B195" s="935"/>
      <c r="C195" s="935"/>
    </row>
    <row r="196" spans="2:3">
      <c r="B196" s="935"/>
      <c r="C196" s="935"/>
    </row>
    <row r="197" spans="2:3">
      <c r="B197" s="935"/>
      <c r="C197" s="935"/>
    </row>
    <row r="198" spans="2:3">
      <c r="B198" s="935"/>
      <c r="C198" s="935"/>
    </row>
    <row r="199" spans="2:3">
      <c r="B199" s="935"/>
      <c r="C199" s="935"/>
    </row>
    <row r="200" spans="2:3">
      <c r="B200" s="935"/>
      <c r="C200" s="935"/>
    </row>
    <row r="201" spans="2:3">
      <c r="B201" s="935"/>
      <c r="C201" s="935"/>
    </row>
    <row r="202" spans="2:3">
      <c r="B202" s="935"/>
      <c r="C202" s="935"/>
    </row>
    <row r="203" spans="2:3">
      <c r="B203" s="935"/>
      <c r="C203" s="935"/>
    </row>
    <row r="204" spans="2:3">
      <c r="B204" s="935"/>
      <c r="C204" s="935"/>
    </row>
    <row r="205" spans="2:3">
      <c r="B205" s="935"/>
      <c r="C205" s="935"/>
    </row>
    <row r="206" spans="2:3">
      <c r="B206" s="935"/>
      <c r="C206" s="935"/>
    </row>
    <row r="207" spans="2:3">
      <c r="B207" s="935"/>
      <c r="C207" s="935"/>
    </row>
    <row r="208" spans="2:3">
      <c r="B208" s="935"/>
      <c r="C208" s="935"/>
    </row>
    <row r="209" spans="2:3">
      <c r="B209" s="935"/>
      <c r="C209" s="935"/>
    </row>
    <row r="210" spans="2:3">
      <c r="B210" s="935"/>
      <c r="C210" s="935"/>
    </row>
    <row r="211" spans="2:3">
      <c r="B211" s="935"/>
      <c r="C211" s="935"/>
    </row>
    <row r="212" spans="2:3">
      <c r="B212" s="935"/>
      <c r="C212" s="935"/>
    </row>
    <row r="213" spans="2:3">
      <c r="B213" s="935"/>
      <c r="C213" s="935"/>
    </row>
    <row r="214" spans="2:3">
      <c r="B214" s="935"/>
      <c r="C214" s="935"/>
    </row>
    <row r="215" spans="2:3">
      <c r="B215" s="935"/>
      <c r="C215" s="935"/>
    </row>
    <row r="216" spans="2:3">
      <c r="B216" s="935"/>
      <c r="C216" s="935"/>
    </row>
    <row r="217" spans="2:3">
      <c r="B217" s="935"/>
      <c r="C217" s="935"/>
    </row>
    <row r="218" spans="2:3">
      <c r="B218" s="935"/>
      <c r="C218" s="935"/>
    </row>
    <row r="219" spans="2:3">
      <c r="B219" s="935"/>
      <c r="C219" s="935"/>
    </row>
    <row r="220" spans="2:3">
      <c r="B220" s="935"/>
      <c r="C220" s="935"/>
    </row>
    <row r="221" spans="2:3">
      <c r="B221" s="935"/>
      <c r="C221" s="935"/>
    </row>
    <row r="222" spans="2:3">
      <c r="B222" s="935"/>
      <c r="C222" s="935"/>
    </row>
    <row r="223" spans="2:3">
      <c r="B223" s="935"/>
      <c r="C223" s="935"/>
    </row>
    <row r="224" spans="2:3">
      <c r="B224" s="935"/>
      <c r="C224" s="935"/>
    </row>
    <row r="225" spans="2:3">
      <c r="B225" s="935"/>
      <c r="C225" s="935"/>
    </row>
    <row r="226" spans="2:3">
      <c r="B226" s="935"/>
      <c r="C226" s="935"/>
    </row>
    <row r="227" spans="2:3">
      <c r="B227" s="935"/>
      <c r="C227" s="935"/>
    </row>
    <row r="228" spans="2:3">
      <c r="B228" s="935"/>
      <c r="C228" s="935"/>
    </row>
    <row r="229" spans="2:3">
      <c r="B229" s="935"/>
      <c r="C229" s="935"/>
    </row>
    <row r="230" spans="2:3">
      <c r="B230" s="935"/>
      <c r="C230" s="935"/>
    </row>
    <row r="231" spans="2:3">
      <c r="B231" s="935"/>
      <c r="C231" s="935"/>
    </row>
    <row r="232" spans="2:3">
      <c r="B232" s="935"/>
      <c r="C232" s="935"/>
    </row>
    <row r="233" spans="2:3">
      <c r="B233" s="935"/>
      <c r="C233" s="935"/>
    </row>
    <row r="234" spans="2:3">
      <c r="B234" s="935"/>
      <c r="C234" s="935"/>
    </row>
    <row r="235" spans="2:3">
      <c r="B235" s="935"/>
      <c r="C235" s="935"/>
    </row>
    <row r="236" spans="2:3">
      <c r="B236" s="935"/>
      <c r="C236" s="935"/>
    </row>
    <row r="237" spans="2:3">
      <c r="B237" s="935"/>
      <c r="C237" s="935"/>
    </row>
    <row r="238" spans="2:3">
      <c r="B238" s="935"/>
      <c r="C238" s="935"/>
    </row>
    <row r="239" spans="2:3">
      <c r="B239" s="935"/>
      <c r="C239" s="935"/>
    </row>
    <row r="240" spans="2:3">
      <c r="B240" s="935"/>
      <c r="C240" s="935"/>
    </row>
    <row r="241" spans="2:3">
      <c r="B241" s="935"/>
      <c r="C241" s="935"/>
    </row>
    <row r="242" spans="2:3">
      <c r="B242" s="935"/>
      <c r="C242" s="935"/>
    </row>
    <row r="243" spans="2:3">
      <c r="B243" s="935"/>
      <c r="C243" s="935"/>
    </row>
    <row r="244" spans="2:3">
      <c r="B244" s="935"/>
      <c r="C244" s="935"/>
    </row>
    <row r="245" spans="2:3">
      <c r="B245" s="935"/>
      <c r="C245" s="935"/>
    </row>
    <row r="246" spans="2:3">
      <c r="B246" s="935"/>
      <c r="C246" s="935"/>
    </row>
    <row r="247" spans="2:3">
      <c r="B247" s="935"/>
      <c r="C247" s="935"/>
    </row>
    <row r="248" spans="2:3">
      <c r="B248" s="935"/>
      <c r="C248" s="935"/>
    </row>
    <row r="249" spans="2:3">
      <c r="B249" s="935"/>
      <c r="C249" s="935"/>
    </row>
    <row r="250" spans="2:3">
      <c r="B250" s="935"/>
      <c r="C250" s="935"/>
    </row>
    <row r="251" spans="2:3">
      <c r="B251" s="935"/>
      <c r="C251" s="935"/>
    </row>
    <row r="252" spans="2:3">
      <c r="B252" s="935"/>
      <c r="C252" s="935"/>
    </row>
    <row r="253" spans="2:3">
      <c r="B253" s="935"/>
      <c r="C253" s="935"/>
    </row>
    <row r="254" spans="2:3">
      <c r="B254" s="935"/>
      <c r="C254" s="935"/>
    </row>
    <row r="255" spans="2:3">
      <c r="B255" s="935"/>
      <c r="C255" s="935"/>
    </row>
    <row r="256" spans="2:3">
      <c r="B256" s="935"/>
      <c r="C256" s="935"/>
    </row>
    <row r="257" spans="2:3">
      <c r="B257" s="935"/>
      <c r="C257" s="935"/>
    </row>
    <row r="258" spans="2:3">
      <c r="B258" s="935"/>
      <c r="C258" s="935"/>
    </row>
    <row r="259" spans="2:3">
      <c r="B259" s="935"/>
      <c r="C259" s="935"/>
    </row>
    <row r="260" spans="2:3">
      <c r="B260" s="935"/>
      <c r="C260" s="935"/>
    </row>
    <row r="261" spans="2:3">
      <c r="B261" s="935"/>
      <c r="C261" s="935"/>
    </row>
    <row r="262" spans="2:3">
      <c r="B262" s="935"/>
      <c r="C262" s="935"/>
    </row>
    <row r="263" spans="2:3">
      <c r="B263" s="935"/>
      <c r="C263" s="935"/>
    </row>
    <row r="264" spans="2:3">
      <c r="B264" s="935"/>
      <c r="C264" s="935"/>
    </row>
    <row r="265" spans="2:3">
      <c r="B265" s="935"/>
      <c r="C265" s="935"/>
    </row>
    <row r="266" spans="2:3">
      <c r="B266" s="935"/>
      <c r="C266" s="935"/>
    </row>
    <row r="267" spans="2:3">
      <c r="B267" s="935"/>
      <c r="C267" s="935"/>
    </row>
    <row r="268" spans="2:3">
      <c r="B268" s="935"/>
      <c r="C268" s="935"/>
    </row>
    <row r="269" spans="2:3">
      <c r="B269" s="935"/>
      <c r="C269" s="935"/>
    </row>
    <row r="270" spans="2:3">
      <c r="B270" s="935"/>
      <c r="C270" s="935"/>
    </row>
    <row r="271" spans="2:3">
      <c r="B271" s="935"/>
      <c r="C271" s="935"/>
    </row>
    <row r="272" spans="2:3">
      <c r="B272" s="935"/>
      <c r="C272" s="935"/>
    </row>
    <row r="273" spans="2:3">
      <c r="B273" s="935"/>
      <c r="C273" s="935"/>
    </row>
    <row r="274" spans="2:3">
      <c r="B274" s="935"/>
      <c r="C274" s="935"/>
    </row>
    <row r="275" spans="2:3">
      <c r="B275" s="935"/>
      <c r="C275" s="935"/>
    </row>
    <row r="276" spans="2:3">
      <c r="B276" s="935"/>
      <c r="C276" s="935"/>
    </row>
    <row r="277" spans="2:3">
      <c r="B277" s="935"/>
      <c r="C277" s="935"/>
    </row>
    <row r="278" spans="2:3">
      <c r="B278" s="935"/>
      <c r="C278" s="935"/>
    </row>
    <row r="279" spans="2:3">
      <c r="B279" s="935"/>
      <c r="C279" s="935"/>
    </row>
    <row r="280" spans="2:3">
      <c r="B280" s="935"/>
      <c r="C280" s="935"/>
    </row>
    <row r="281" spans="2:3">
      <c r="B281" s="935"/>
      <c r="C281" s="935"/>
    </row>
    <row r="282" spans="2:3">
      <c r="B282" s="935"/>
      <c r="C282" s="935"/>
    </row>
    <row r="283" spans="2:3">
      <c r="B283" s="935"/>
      <c r="C283" s="935"/>
    </row>
    <row r="284" spans="2:3">
      <c r="B284" s="935"/>
      <c r="C284" s="935"/>
    </row>
    <row r="285" spans="2:3">
      <c r="B285" s="935"/>
      <c r="C285" s="935"/>
    </row>
    <row r="286" spans="2:3">
      <c r="B286" s="935"/>
      <c r="C286" s="935"/>
    </row>
    <row r="287" spans="2:3">
      <c r="B287" s="935"/>
      <c r="C287" s="935"/>
    </row>
    <row r="288" spans="2:3">
      <c r="B288" s="935"/>
      <c r="C288" s="935"/>
    </row>
    <row r="289" spans="2:3">
      <c r="B289" s="935"/>
      <c r="C289" s="935"/>
    </row>
    <row r="290" spans="2:3">
      <c r="B290" s="935"/>
      <c r="C290" s="935"/>
    </row>
    <row r="291" spans="2:3">
      <c r="B291" s="935"/>
      <c r="C291" s="935"/>
    </row>
    <row r="292" spans="2:3">
      <c r="B292" s="935"/>
      <c r="C292" s="935"/>
    </row>
    <row r="293" spans="2:3">
      <c r="B293" s="935"/>
      <c r="C293" s="935"/>
    </row>
    <row r="294" spans="2:3">
      <c r="B294" s="935"/>
      <c r="C294" s="935"/>
    </row>
    <row r="295" spans="2:3">
      <c r="B295" s="935"/>
      <c r="C295" s="935"/>
    </row>
    <row r="296" spans="2:3">
      <c r="B296" s="935"/>
      <c r="C296" s="935"/>
    </row>
    <row r="297" spans="2:3">
      <c r="B297" s="935"/>
      <c r="C297" s="935"/>
    </row>
    <row r="298" spans="2:3">
      <c r="B298" s="935"/>
      <c r="C298" s="935"/>
    </row>
    <row r="299" spans="2:3">
      <c r="B299" s="935"/>
      <c r="C299" s="935"/>
    </row>
    <row r="300" spans="2:3">
      <c r="B300" s="935"/>
      <c r="C300" s="935"/>
    </row>
    <row r="301" spans="2:3">
      <c r="B301" s="935"/>
      <c r="C301" s="935"/>
    </row>
    <row r="302" spans="2:3">
      <c r="B302" s="935"/>
      <c r="C302" s="935"/>
    </row>
    <row r="303" spans="2:3">
      <c r="B303" s="935"/>
      <c r="C303" s="935"/>
    </row>
    <row r="304" spans="2:3">
      <c r="B304" s="935"/>
      <c r="C304" s="935"/>
    </row>
    <row r="305" spans="2:3">
      <c r="B305" s="935"/>
      <c r="C305" s="935"/>
    </row>
    <row r="306" spans="2:3">
      <c r="B306" s="935"/>
      <c r="C306" s="935"/>
    </row>
    <row r="307" spans="2:3">
      <c r="B307" s="935"/>
      <c r="C307" s="935"/>
    </row>
    <row r="308" spans="2:3">
      <c r="B308" s="935"/>
      <c r="C308" s="935"/>
    </row>
    <row r="309" spans="2:3">
      <c r="B309" s="935"/>
      <c r="C309" s="935"/>
    </row>
    <row r="310" spans="2:3">
      <c r="B310" s="935"/>
      <c r="C310" s="935"/>
    </row>
    <row r="311" spans="2:3">
      <c r="B311" s="935"/>
      <c r="C311" s="935"/>
    </row>
    <row r="312" spans="2:3">
      <c r="B312" s="935"/>
      <c r="C312" s="935"/>
    </row>
    <row r="313" spans="2:3">
      <c r="B313" s="935"/>
      <c r="C313" s="935"/>
    </row>
    <row r="314" spans="2:3">
      <c r="B314" s="935"/>
      <c r="C314" s="935"/>
    </row>
    <row r="315" spans="2:3">
      <c r="B315" s="935"/>
      <c r="C315" s="935"/>
    </row>
    <row r="316" spans="2:3">
      <c r="B316" s="935"/>
      <c r="C316" s="935"/>
    </row>
    <row r="317" spans="2:3">
      <c r="B317" s="935"/>
      <c r="C317" s="935"/>
    </row>
    <row r="318" spans="2:3">
      <c r="B318" s="935"/>
      <c r="C318" s="935"/>
    </row>
    <row r="319" spans="2:3">
      <c r="B319" s="935"/>
      <c r="C319" s="935"/>
    </row>
    <row r="320" spans="2:3">
      <c r="B320" s="935"/>
      <c r="C320" s="935"/>
    </row>
    <row r="321" spans="2:3">
      <c r="B321" s="935"/>
      <c r="C321" s="935"/>
    </row>
    <row r="322" spans="2:3">
      <c r="B322" s="935"/>
      <c r="C322" s="935"/>
    </row>
    <row r="323" spans="2:3">
      <c r="B323" s="935"/>
      <c r="C323" s="935"/>
    </row>
    <row r="324" spans="2:3">
      <c r="B324" s="935"/>
      <c r="C324" s="935"/>
    </row>
    <row r="325" spans="2:3">
      <c r="B325" s="935"/>
      <c r="C325" s="935"/>
    </row>
    <row r="326" spans="2:3">
      <c r="B326" s="935"/>
      <c r="C326" s="935"/>
    </row>
    <row r="327" spans="2:3">
      <c r="B327" s="935"/>
      <c r="C327" s="935"/>
    </row>
    <row r="328" spans="2:3">
      <c r="B328" s="935"/>
      <c r="C328" s="935"/>
    </row>
    <row r="329" spans="2:3">
      <c r="B329" s="935"/>
      <c r="C329" s="935"/>
    </row>
    <row r="330" spans="2:3">
      <c r="B330" s="935"/>
      <c r="C330" s="935"/>
    </row>
    <row r="331" spans="2:3">
      <c r="B331" s="935"/>
      <c r="C331" s="935"/>
    </row>
    <row r="332" spans="2:3">
      <c r="B332" s="935"/>
      <c r="C332" s="935"/>
    </row>
    <row r="333" spans="2:3">
      <c r="B333" s="935"/>
      <c r="C333" s="935"/>
    </row>
    <row r="334" spans="2:3">
      <c r="B334" s="935"/>
      <c r="C334" s="935"/>
    </row>
    <row r="335" spans="2:3">
      <c r="B335" s="935"/>
      <c r="C335" s="935"/>
    </row>
    <row r="336" spans="2:3">
      <c r="B336" s="935"/>
      <c r="C336" s="935"/>
    </row>
    <row r="337" spans="2:3">
      <c r="B337" s="935"/>
      <c r="C337" s="935"/>
    </row>
    <row r="338" spans="2:3">
      <c r="B338" s="935"/>
      <c r="C338" s="935"/>
    </row>
    <row r="339" spans="2:3">
      <c r="B339" s="935"/>
      <c r="C339" s="935"/>
    </row>
    <row r="340" spans="2:3">
      <c r="B340" s="935"/>
      <c r="C340" s="935"/>
    </row>
    <row r="341" spans="2:3">
      <c r="B341" s="935"/>
      <c r="C341" s="935"/>
    </row>
    <row r="342" spans="2:3">
      <c r="B342" s="935"/>
      <c r="C342" s="935"/>
    </row>
    <row r="343" spans="2:3">
      <c r="B343" s="935"/>
      <c r="C343" s="935"/>
    </row>
    <row r="344" spans="2:3">
      <c r="B344" s="935"/>
      <c r="C344" s="935"/>
    </row>
    <row r="345" spans="2:3">
      <c r="B345" s="935"/>
      <c r="C345" s="935"/>
    </row>
    <row r="346" spans="2:3">
      <c r="B346" s="935"/>
      <c r="C346" s="935"/>
    </row>
    <row r="347" spans="2:3">
      <c r="B347" s="935"/>
      <c r="C347" s="935"/>
    </row>
    <row r="348" spans="2:3">
      <c r="B348" s="935"/>
      <c r="C348" s="935"/>
    </row>
    <row r="349" spans="2:3">
      <c r="B349" s="935"/>
      <c r="C349" s="935"/>
    </row>
    <row r="350" spans="2:3">
      <c r="B350" s="935"/>
      <c r="C350" s="935"/>
    </row>
    <row r="351" spans="2:3">
      <c r="B351" s="935"/>
      <c r="C351" s="935"/>
    </row>
    <row r="352" spans="2:3">
      <c r="B352" s="935"/>
      <c r="C352" s="935"/>
    </row>
    <row r="353" spans="2:3">
      <c r="B353" s="935"/>
      <c r="C353" s="935"/>
    </row>
    <row r="354" spans="2:3">
      <c r="B354" s="935"/>
      <c r="C354" s="935"/>
    </row>
    <row r="355" spans="2:3">
      <c r="B355" s="935"/>
      <c r="C355" s="935"/>
    </row>
    <row r="356" spans="2:3">
      <c r="B356" s="935"/>
      <c r="C356" s="935"/>
    </row>
    <row r="357" spans="2:3">
      <c r="B357" s="935"/>
      <c r="C357" s="935"/>
    </row>
    <row r="358" spans="2:3">
      <c r="B358" s="935"/>
      <c r="C358" s="935"/>
    </row>
    <row r="359" spans="2:3">
      <c r="B359" s="935"/>
      <c r="C359" s="935"/>
    </row>
    <row r="360" spans="2:3">
      <c r="B360" s="935"/>
      <c r="C360" s="935"/>
    </row>
    <row r="361" spans="2:3">
      <c r="B361" s="935"/>
      <c r="C361" s="935"/>
    </row>
    <row r="362" spans="2:3">
      <c r="B362" s="935"/>
      <c r="C362" s="935"/>
    </row>
    <row r="363" spans="2:3">
      <c r="B363" s="935"/>
      <c r="C363" s="935"/>
    </row>
    <row r="364" spans="2:3">
      <c r="B364" s="935"/>
      <c r="C364" s="935"/>
    </row>
    <row r="365" spans="2:3">
      <c r="B365" s="935"/>
      <c r="C365" s="935"/>
    </row>
    <row r="366" spans="2:3">
      <c r="B366" s="935"/>
      <c r="C366" s="935"/>
    </row>
    <row r="367" spans="2:3">
      <c r="B367" s="935"/>
      <c r="C367" s="935"/>
    </row>
    <row r="368" spans="2:3">
      <c r="B368" s="935"/>
      <c r="C368" s="935"/>
    </row>
    <row r="369" spans="2:3">
      <c r="B369" s="935"/>
      <c r="C369" s="935"/>
    </row>
    <row r="370" spans="2:3">
      <c r="B370" s="935"/>
      <c r="C370" s="935"/>
    </row>
    <row r="371" spans="2:3">
      <c r="B371" s="935"/>
      <c r="C371" s="935"/>
    </row>
    <row r="372" spans="2:3">
      <c r="B372" s="935"/>
      <c r="C372" s="935"/>
    </row>
    <row r="373" spans="2:3">
      <c r="B373" s="935"/>
      <c r="C373" s="935"/>
    </row>
    <row r="374" spans="2:3">
      <c r="B374" s="935"/>
      <c r="C374" s="935"/>
    </row>
    <row r="375" spans="2:3">
      <c r="B375" s="935"/>
      <c r="C375" s="935"/>
    </row>
    <row r="376" spans="2:3">
      <c r="B376" s="935"/>
      <c r="C376" s="935"/>
    </row>
    <row r="377" spans="2:3">
      <c r="B377" s="935"/>
      <c r="C377" s="935"/>
    </row>
    <row r="378" spans="2:3">
      <c r="B378" s="935"/>
      <c r="C378" s="935"/>
    </row>
    <row r="379" spans="2:3">
      <c r="B379" s="935"/>
      <c r="C379" s="935"/>
    </row>
    <row r="380" spans="2:3">
      <c r="B380" s="935"/>
      <c r="C380" s="935"/>
    </row>
    <row r="381" spans="2:3">
      <c r="B381" s="935"/>
      <c r="C381" s="935"/>
    </row>
    <row r="382" spans="2:3">
      <c r="B382" s="935"/>
      <c r="C382" s="935"/>
    </row>
    <row r="383" spans="2:3">
      <c r="B383" s="935"/>
      <c r="C383" s="935"/>
    </row>
    <row r="384" spans="2:3">
      <c r="B384" s="935"/>
      <c r="C384" s="935"/>
    </row>
    <row r="385" spans="2:3">
      <c r="B385" s="935"/>
      <c r="C385" s="935"/>
    </row>
    <row r="386" spans="2:3">
      <c r="B386" s="935"/>
      <c r="C386" s="935"/>
    </row>
    <row r="387" spans="2:3">
      <c r="B387" s="935"/>
      <c r="C387" s="935"/>
    </row>
    <row r="388" spans="2:3">
      <c r="B388" s="935"/>
      <c r="C388" s="935"/>
    </row>
    <row r="389" spans="2:3">
      <c r="B389" s="935"/>
      <c r="C389" s="935"/>
    </row>
    <row r="390" spans="2:3">
      <c r="B390" s="935"/>
      <c r="C390" s="935"/>
    </row>
    <row r="391" spans="2:3">
      <c r="B391" s="935"/>
      <c r="C391" s="935"/>
    </row>
    <row r="392" spans="2:3">
      <c r="B392" s="935"/>
      <c r="C392" s="935"/>
    </row>
    <row r="393" spans="2:3">
      <c r="B393" s="935"/>
      <c r="C393" s="935"/>
    </row>
    <row r="394" spans="2:3">
      <c r="B394" s="935"/>
      <c r="C394" s="935"/>
    </row>
    <row r="395" spans="2:3">
      <c r="B395" s="935"/>
      <c r="C395" s="935"/>
    </row>
    <row r="396" spans="2:3">
      <c r="B396" s="935"/>
      <c r="C396" s="935"/>
    </row>
    <row r="397" spans="2:3">
      <c r="B397" s="935"/>
      <c r="C397" s="935"/>
    </row>
    <row r="398" spans="2:3">
      <c r="B398" s="935"/>
      <c r="C398" s="935"/>
    </row>
    <row r="399" spans="2:3">
      <c r="B399" s="935"/>
      <c r="C399" s="935"/>
    </row>
    <row r="400" spans="2:3">
      <c r="B400" s="935"/>
      <c r="C400" s="935"/>
    </row>
    <row r="401" spans="2:3">
      <c r="B401" s="935"/>
      <c r="C401" s="935"/>
    </row>
    <row r="402" spans="2:3">
      <c r="B402" s="935"/>
      <c r="C402" s="935"/>
    </row>
    <row r="403" spans="2:3">
      <c r="B403" s="935"/>
      <c r="C403" s="935"/>
    </row>
    <row r="404" spans="2:3">
      <c r="B404" s="935"/>
      <c r="C404" s="935"/>
    </row>
    <row r="405" spans="2:3">
      <c r="B405" s="935"/>
      <c r="C405" s="935"/>
    </row>
    <row r="406" spans="2:3">
      <c r="B406" s="935"/>
      <c r="C406" s="935"/>
    </row>
    <row r="407" spans="2:3">
      <c r="B407" s="935"/>
      <c r="C407" s="935"/>
    </row>
    <row r="408" spans="2:3">
      <c r="B408" s="935"/>
      <c r="C408" s="935"/>
    </row>
    <row r="409" spans="2:3">
      <c r="B409" s="935"/>
      <c r="C409" s="935"/>
    </row>
    <row r="410" spans="2:3">
      <c r="B410" s="935"/>
      <c r="C410" s="935"/>
    </row>
    <row r="411" spans="2:3">
      <c r="B411" s="935"/>
      <c r="C411" s="935"/>
    </row>
    <row r="412" spans="2:3">
      <c r="B412" s="935"/>
      <c r="C412" s="935"/>
    </row>
    <row r="413" spans="2:3">
      <c r="B413" s="935"/>
      <c r="C413" s="935"/>
    </row>
    <row r="414" spans="2:3">
      <c r="B414" s="935"/>
      <c r="C414" s="935"/>
    </row>
    <row r="415" spans="2:3">
      <c r="B415" s="935"/>
      <c r="C415" s="935"/>
    </row>
    <row r="416" spans="2:3">
      <c r="B416" s="935"/>
      <c r="C416" s="935"/>
    </row>
    <row r="417" spans="2:3">
      <c r="B417" s="935"/>
      <c r="C417" s="935"/>
    </row>
    <row r="418" spans="2:3">
      <c r="B418" s="935"/>
      <c r="C418" s="935"/>
    </row>
    <row r="419" spans="2:3">
      <c r="B419" s="935"/>
      <c r="C419" s="935"/>
    </row>
    <row r="420" spans="2:3">
      <c r="B420" s="935"/>
      <c r="C420" s="935"/>
    </row>
    <row r="421" spans="2:3">
      <c r="B421" s="935"/>
      <c r="C421" s="935"/>
    </row>
    <row r="422" spans="2:3">
      <c r="B422" s="935"/>
      <c r="C422" s="935"/>
    </row>
    <row r="423" spans="2:3">
      <c r="B423" s="935"/>
      <c r="C423" s="935"/>
    </row>
    <row r="424" spans="2:3">
      <c r="B424" s="935"/>
      <c r="C424" s="935"/>
    </row>
    <row r="425" spans="2:3">
      <c r="B425" s="935"/>
      <c r="C425" s="935"/>
    </row>
    <row r="426" spans="2:3">
      <c r="B426" s="935"/>
      <c r="C426" s="935"/>
    </row>
    <row r="427" spans="2:3">
      <c r="B427" s="935"/>
      <c r="C427" s="935"/>
    </row>
    <row r="428" spans="2:3">
      <c r="B428" s="935"/>
      <c r="C428" s="935"/>
    </row>
    <row r="429" spans="2:3">
      <c r="B429" s="935"/>
      <c r="C429" s="935"/>
    </row>
    <row r="430" spans="2:3">
      <c r="B430" s="935"/>
      <c r="C430" s="935"/>
    </row>
    <row r="431" spans="2:3">
      <c r="B431" s="935"/>
      <c r="C431" s="935"/>
    </row>
    <row r="432" spans="2:3">
      <c r="B432" s="935"/>
      <c r="C432" s="935"/>
    </row>
    <row r="433" spans="2:3">
      <c r="B433" s="935"/>
      <c r="C433" s="935"/>
    </row>
    <row r="434" spans="2:3">
      <c r="B434" s="935"/>
      <c r="C434" s="935"/>
    </row>
    <row r="435" spans="2:3">
      <c r="B435" s="935"/>
      <c r="C435" s="935"/>
    </row>
    <row r="436" spans="2:3">
      <c r="B436" s="935"/>
      <c r="C436" s="935"/>
    </row>
    <row r="437" spans="2:3">
      <c r="B437" s="935"/>
      <c r="C437" s="935"/>
    </row>
    <row r="438" spans="2:3">
      <c r="B438" s="935"/>
      <c r="C438" s="935"/>
    </row>
    <row r="439" spans="2:3">
      <c r="B439" s="935"/>
      <c r="C439" s="935"/>
    </row>
    <row r="440" spans="2:3">
      <c r="B440" s="935"/>
      <c r="C440" s="935"/>
    </row>
    <row r="441" spans="2:3">
      <c r="B441" s="935"/>
      <c r="C441" s="935"/>
    </row>
    <row r="442" spans="2:3">
      <c r="B442" s="935"/>
      <c r="C442" s="935"/>
    </row>
    <row r="443" spans="2:3">
      <c r="B443" s="935"/>
      <c r="C443" s="935"/>
    </row>
    <row r="444" spans="2:3">
      <c r="B444" s="935"/>
      <c r="C444" s="935"/>
    </row>
    <row r="445" spans="2:3">
      <c r="B445" s="935"/>
      <c r="C445" s="935"/>
    </row>
    <row r="446" spans="2:3">
      <c r="B446" s="935"/>
      <c r="C446" s="935"/>
    </row>
    <row r="447" spans="2:3">
      <c r="B447" s="935"/>
      <c r="C447" s="935"/>
    </row>
    <row r="448" spans="2:3">
      <c r="B448" s="935"/>
      <c r="C448" s="935"/>
    </row>
    <row r="449" spans="2:3">
      <c r="B449" s="935"/>
      <c r="C449" s="935"/>
    </row>
    <row r="450" spans="2:3">
      <c r="B450" s="935"/>
      <c r="C450" s="935"/>
    </row>
    <row r="451" spans="2:3">
      <c r="B451" s="935"/>
      <c r="C451" s="935"/>
    </row>
    <row r="452" spans="2:3">
      <c r="B452" s="935"/>
      <c r="C452" s="935"/>
    </row>
    <row r="453" spans="2:3">
      <c r="B453" s="935"/>
      <c r="C453" s="935"/>
    </row>
    <row r="454" spans="2:3">
      <c r="B454" s="935"/>
      <c r="C454" s="935"/>
    </row>
    <row r="455" spans="2:3">
      <c r="B455" s="935"/>
      <c r="C455" s="935"/>
    </row>
    <row r="456" spans="2:3">
      <c r="B456" s="935"/>
      <c r="C456" s="935"/>
    </row>
    <row r="457" spans="2:3">
      <c r="B457" s="935"/>
      <c r="C457" s="935"/>
    </row>
    <row r="458" spans="2:3">
      <c r="B458" s="935"/>
      <c r="C458" s="935"/>
    </row>
    <row r="459" spans="2:3">
      <c r="B459" s="935"/>
      <c r="C459" s="935"/>
    </row>
    <row r="460" spans="2:3">
      <c r="B460" s="935"/>
      <c r="C460" s="935"/>
    </row>
    <row r="461" spans="2:3">
      <c r="B461" s="935"/>
      <c r="C461" s="935"/>
    </row>
    <row r="462" spans="2:3">
      <c r="B462" s="935"/>
      <c r="C462" s="935"/>
    </row>
    <row r="463" spans="2:3">
      <c r="B463" s="935"/>
      <c r="C463" s="935"/>
    </row>
    <row r="464" spans="2:3">
      <c r="B464" s="935"/>
      <c r="C464" s="935"/>
    </row>
    <row r="465" spans="2:3">
      <c r="B465" s="935"/>
      <c r="C465" s="935"/>
    </row>
    <row r="466" spans="2:3">
      <c r="B466" s="935"/>
      <c r="C466" s="935"/>
    </row>
  </sheetData>
  <autoFilter ref="R14:R45">
    <filterColumn colId="0">
      <customFilters and="1">
        <customFilter operator="notEqual" val=" "/>
        <customFilter operator="notEqual" val="0"/>
      </customFilters>
    </filterColumn>
  </autoFilter>
  <mergeCells count="30">
    <mergeCell ref="A6:B6"/>
    <mergeCell ref="A7:B7"/>
    <mergeCell ref="A9:A13"/>
    <mergeCell ref="I9:L9"/>
    <mergeCell ref="F10:G11"/>
    <mergeCell ref="B9:B13"/>
    <mergeCell ref="D9:D13"/>
    <mergeCell ref="G12:G13"/>
    <mergeCell ref="F12:F13"/>
    <mergeCell ref="E9:H9"/>
    <mergeCell ref="C9:C13"/>
    <mergeCell ref="N1:P1"/>
    <mergeCell ref="K12:K13"/>
    <mergeCell ref="N12:N13"/>
    <mergeCell ref="L10:L13"/>
    <mergeCell ref="J10:K11"/>
    <mergeCell ref="J12:J13"/>
    <mergeCell ref="M9:P9"/>
    <mergeCell ref="B5:P5"/>
    <mergeCell ref="N2:O2"/>
    <mergeCell ref="N4:O4"/>
    <mergeCell ref="A49:D49"/>
    <mergeCell ref="O49:P49"/>
    <mergeCell ref="P10:P13"/>
    <mergeCell ref="I10:I13"/>
    <mergeCell ref="M10:M13"/>
    <mergeCell ref="O12:O13"/>
    <mergeCell ref="N10:O11"/>
    <mergeCell ref="H10:H13"/>
    <mergeCell ref="E10:E13"/>
  </mergeCells>
  <phoneticPr fontId="222" type="noConversion"/>
  <printOptions horizontalCentered="1"/>
  <pageMargins left="0.15748031496062992" right="0.15748031496062992" top="0.31496062992125984" bottom="0.15748031496062992" header="0.19685039370078741" footer="0.15748031496062992"/>
  <pageSetup paperSize="9" scale="4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BY100"/>
  <sheetViews>
    <sheetView showZeros="0" view="pageBreakPreview" topLeftCell="B1" zoomScale="50" zoomScaleNormal="50" zoomScaleSheetLayoutView="45" workbookViewId="0">
      <pane xSplit="3" ySplit="16" topLeftCell="AH75" activePane="bottomRight" state="frozen"/>
      <selection activeCell="B1" sqref="B1"/>
      <selection pane="topRight" activeCell="E1" sqref="E1"/>
      <selection pane="bottomLeft" activeCell="B17" sqref="B17"/>
      <selection pane="bottomRight" activeCell="AH17" sqref="AH17"/>
    </sheetView>
  </sheetViews>
  <sheetFormatPr defaultRowHeight="12.5" outlineLevelRow="1"/>
  <cols>
    <col min="1" max="1" width="0" hidden="1" customWidth="1"/>
    <col min="2" max="2" width="7.7265625" style="622" customWidth="1"/>
    <col min="3" max="3" width="25.7265625" style="622" customWidth="1"/>
    <col min="4" max="4" width="51.81640625" customWidth="1"/>
    <col min="5" max="5" width="32" hidden="1" customWidth="1"/>
    <col min="6" max="6" width="33.453125" hidden="1" customWidth="1"/>
    <col min="7" max="7" width="20" hidden="1" customWidth="1"/>
    <col min="8" max="8" width="34" hidden="1" customWidth="1"/>
    <col min="9" max="10" width="32.26953125" hidden="1" customWidth="1"/>
    <col min="11" max="11" width="30.26953125" hidden="1" customWidth="1"/>
    <col min="12" max="13" width="32.26953125" hidden="1" customWidth="1"/>
    <col min="14" max="14" width="29.54296875" hidden="1" customWidth="1"/>
    <col min="15" max="15" width="13.1796875" hidden="1" customWidth="1"/>
    <col min="16" max="16" width="7.453125" hidden="1" customWidth="1"/>
    <col min="17" max="17" width="12.26953125" hidden="1" customWidth="1"/>
    <col min="18" max="18" width="14" hidden="1" customWidth="1"/>
    <col min="19" max="19" width="12.81640625" hidden="1" customWidth="1"/>
    <col min="20" max="20" width="16.54296875" hidden="1" customWidth="1"/>
    <col min="21" max="21" width="28.26953125" hidden="1" customWidth="1"/>
    <col min="22" max="22" width="12.54296875" hidden="1" customWidth="1"/>
    <col min="23" max="23" width="36.54296875" hidden="1" customWidth="1"/>
    <col min="24" max="24" width="12.54296875" hidden="1" customWidth="1"/>
    <col min="25" max="25" width="26.54296875" hidden="1" customWidth="1"/>
    <col min="26" max="26" width="18.54296875" hidden="1" customWidth="1"/>
    <col min="27" max="27" width="10.54296875" hidden="1" customWidth="1"/>
    <col min="28" max="28" width="31.7265625" hidden="1" customWidth="1"/>
    <col min="29" max="29" width="24.81640625" hidden="1" customWidth="1"/>
    <col min="30" max="30" width="26.26953125" hidden="1" customWidth="1"/>
    <col min="31" max="31" width="32" hidden="1" customWidth="1"/>
    <col min="32" max="32" width="25.453125" hidden="1" customWidth="1"/>
    <col min="33" max="33" width="29.7265625" hidden="1" customWidth="1"/>
    <col min="34" max="34" width="32.81640625" customWidth="1"/>
    <col min="35" max="35" width="26.81640625" hidden="1" customWidth="1"/>
    <col min="36" max="36" width="37.7265625" hidden="1" customWidth="1"/>
    <col min="37" max="37" width="16.81640625" hidden="1" customWidth="1"/>
    <col min="38" max="38" width="30.26953125" hidden="1" customWidth="1"/>
    <col min="39" max="39" width="44.54296875" customWidth="1"/>
    <col min="40" max="40" width="32.26953125" customWidth="1"/>
    <col min="41" max="41" width="9.7265625" hidden="1" customWidth="1"/>
    <col min="42" max="42" width="5.7265625" hidden="1" customWidth="1"/>
    <col min="43" max="43" width="7.7265625" hidden="1" customWidth="1"/>
    <col min="44" max="44" width="33.1796875" hidden="1" customWidth="1"/>
    <col min="45" max="45" width="32.54296875" customWidth="1"/>
    <col min="46" max="46" width="32.54296875" hidden="1" customWidth="1"/>
    <col min="47" max="47" width="29.453125" hidden="1" customWidth="1"/>
    <col min="48" max="48" width="28" hidden="1" customWidth="1"/>
    <col min="49" max="49" width="29.81640625" hidden="1" customWidth="1"/>
    <col min="50" max="50" width="31.453125" style="636" hidden="1" customWidth="1"/>
    <col min="51" max="51" width="33.7265625" hidden="1" customWidth="1"/>
    <col min="52" max="52" width="0" hidden="1" customWidth="1"/>
    <col min="53" max="53" width="24.26953125" hidden="1" customWidth="1"/>
    <col min="54" max="54" width="18" hidden="1" customWidth="1"/>
    <col min="55" max="55" width="25.1796875" hidden="1" customWidth="1"/>
    <col min="56" max="56" width="30.54296875" customWidth="1"/>
    <col min="57" max="57" width="43.7265625" customWidth="1"/>
    <col min="58" max="58" width="33.1796875" hidden="1" customWidth="1"/>
    <col min="59" max="59" width="34.26953125" hidden="1" customWidth="1"/>
    <col min="60" max="60" width="36.81640625" customWidth="1"/>
    <col min="61" max="61" width="30.26953125" hidden="1" customWidth="1"/>
    <col min="62" max="62" width="27.1796875" hidden="1" customWidth="1"/>
    <col min="63" max="63" width="32" hidden="1" customWidth="1"/>
    <col min="64" max="64" width="31.7265625" customWidth="1"/>
    <col min="65" max="65" width="15.81640625" hidden="1" customWidth="1"/>
    <col min="66" max="66" width="31.54296875" customWidth="1"/>
    <col min="67" max="67" width="39.54296875" customWidth="1"/>
    <col min="68" max="68" width="25.453125" customWidth="1"/>
    <col min="69" max="69" width="23.7265625" customWidth="1"/>
    <col min="70" max="70" width="19.453125" bestFit="1" customWidth="1"/>
    <col min="71" max="71" width="9" bestFit="1" customWidth="1"/>
    <col min="72" max="72" width="13.81640625" bestFit="1" customWidth="1"/>
    <col min="74" max="75" width="18.81640625" customWidth="1"/>
  </cols>
  <sheetData>
    <row r="1" spans="2:77" s="564" customFormat="1" ht="23">
      <c r="B1" s="563"/>
      <c r="C1" s="563"/>
      <c r="Y1" s="565"/>
      <c r="Z1" s="667" t="s">
        <v>478</v>
      </c>
      <c r="AA1" s="667"/>
      <c r="AB1" s="567"/>
      <c r="AC1" s="566" t="s">
        <v>154</v>
      </c>
      <c r="AD1" s="566"/>
      <c r="AE1" s="566"/>
      <c r="AF1" s="567"/>
      <c r="AG1" s="567"/>
      <c r="AH1" s="567"/>
      <c r="AI1" s="567"/>
      <c r="AJ1" s="567"/>
      <c r="AK1" s="567"/>
      <c r="AL1" s="567"/>
      <c r="AM1" s="567"/>
      <c r="AN1" s="567"/>
      <c r="AO1" s="567"/>
      <c r="AP1" s="567"/>
      <c r="AQ1" s="567"/>
      <c r="AR1" s="1041"/>
      <c r="AS1" s="1041"/>
      <c r="AT1" s="567"/>
      <c r="AU1" s="567"/>
      <c r="AV1" s="567"/>
      <c r="AW1" s="567"/>
      <c r="AX1" s="626"/>
      <c r="AY1" s="567"/>
      <c r="AZ1" s="567"/>
      <c r="BA1" s="567"/>
      <c r="BB1" s="567"/>
      <c r="BC1" s="567"/>
      <c r="BD1" s="567"/>
      <c r="BE1" s="667" t="s">
        <v>1224</v>
      </c>
      <c r="BF1" s="1023"/>
      <c r="BG1" s="1023"/>
      <c r="BH1" s="667"/>
      <c r="BI1" s="567"/>
      <c r="BJ1" s="567"/>
      <c r="BK1" s="567"/>
      <c r="BL1" s="567"/>
      <c r="BM1" s="567"/>
      <c r="BN1" s="567"/>
      <c r="BO1" s="1023"/>
      <c r="BP1" s="1023"/>
      <c r="BQ1" s="3"/>
    </row>
    <row r="2" spans="2:77" s="564" customFormat="1" ht="40.5" customHeight="1">
      <c r="B2" s="568"/>
      <c r="C2" s="568"/>
      <c r="D2" s="22"/>
      <c r="E2" s="22"/>
      <c r="F2" s="22"/>
      <c r="G2" s="22"/>
      <c r="H2" s="22"/>
      <c r="I2" s="22"/>
      <c r="J2" s="22"/>
      <c r="K2" s="22"/>
      <c r="L2" s="22"/>
      <c r="M2" s="22"/>
      <c r="N2" s="22"/>
      <c r="O2" s="22"/>
      <c r="P2" s="22"/>
      <c r="Q2" s="22"/>
      <c r="R2" s="22"/>
      <c r="S2" s="22"/>
      <c r="T2" s="953"/>
      <c r="U2" s="953"/>
      <c r="V2" s="953"/>
      <c r="W2" s="953"/>
      <c r="X2" s="953"/>
      <c r="Y2" s="953"/>
      <c r="Z2" s="708" t="s">
        <v>1565</v>
      </c>
      <c r="AA2" s="708"/>
      <c r="AB2" s="708"/>
      <c r="AC2" s="708"/>
      <c r="AD2" s="708"/>
      <c r="AE2" s="708"/>
      <c r="AF2" s="708"/>
      <c r="AG2" s="708"/>
      <c r="AH2" s="567"/>
      <c r="AI2" s="567"/>
      <c r="AJ2" s="567"/>
      <c r="AK2" s="567"/>
      <c r="AL2" s="567"/>
      <c r="AM2" s="567"/>
      <c r="AN2" s="567"/>
      <c r="AO2" s="567"/>
      <c r="AP2" s="567"/>
      <c r="AQ2" s="567"/>
      <c r="AR2" s="953"/>
      <c r="AS2" s="953"/>
      <c r="AT2" s="567"/>
      <c r="AU2" s="567"/>
      <c r="AV2" s="567"/>
      <c r="AW2" s="567"/>
      <c r="AX2" s="626"/>
      <c r="AY2" s="567"/>
      <c r="AZ2" s="567"/>
      <c r="BA2" s="567"/>
      <c r="BB2" s="567"/>
      <c r="BC2" s="567"/>
      <c r="BD2" s="567"/>
      <c r="BE2" s="668" t="s">
        <v>1564</v>
      </c>
      <c r="BF2" s="667"/>
      <c r="BG2" s="881"/>
      <c r="BH2" s="667"/>
      <c r="BI2" s="567"/>
      <c r="BJ2" s="567"/>
      <c r="BK2" s="567"/>
      <c r="BL2" s="567"/>
      <c r="BM2" s="567"/>
      <c r="BN2" s="567"/>
      <c r="BO2" s="1023"/>
      <c r="BP2" s="1023"/>
      <c r="BQ2" s="3"/>
    </row>
    <row r="3" spans="2:77" s="564" customFormat="1" ht="40.5" customHeight="1">
      <c r="B3" s="568"/>
      <c r="C3" s="568"/>
      <c r="D3" s="22"/>
      <c r="E3" s="22"/>
      <c r="F3" s="22"/>
      <c r="G3" s="22"/>
      <c r="H3" s="22"/>
      <c r="I3" s="22"/>
      <c r="J3" s="22"/>
      <c r="K3" s="22"/>
      <c r="L3" s="22"/>
      <c r="M3" s="22"/>
      <c r="N3" s="22"/>
      <c r="O3" s="22"/>
      <c r="P3" s="22"/>
      <c r="Q3" s="22"/>
      <c r="R3" s="22"/>
      <c r="S3" s="22"/>
      <c r="T3" s="953"/>
      <c r="U3" s="953"/>
      <c r="V3" s="953"/>
      <c r="W3" s="953"/>
      <c r="X3" s="953"/>
      <c r="Y3" s="953"/>
      <c r="Z3" s="708" t="s">
        <v>1531</v>
      </c>
      <c r="AA3" s="708"/>
      <c r="AB3" s="708"/>
      <c r="AC3" s="708"/>
      <c r="AD3" s="708"/>
      <c r="AE3" s="708"/>
      <c r="AF3" s="708"/>
      <c r="AG3" s="708"/>
      <c r="AH3" s="567"/>
      <c r="AI3" s="567"/>
      <c r="AJ3" s="567"/>
      <c r="AK3" s="567"/>
      <c r="AL3" s="567"/>
      <c r="AM3" s="567"/>
      <c r="AN3" s="567"/>
      <c r="AO3" s="567"/>
      <c r="AP3" s="567"/>
      <c r="AQ3" s="567"/>
      <c r="AR3" s="953"/>
      <c r="AS3" s="953"/>
      <c r="AT3" s="567"/>
      <c r="AU3" s="567"/>
      <c r="AV3" s="567"/>
      <c r="AW3" s="567"/>
      <c r="AX3" s="626"/>
      <c r="AY3" s="567"/>
      <c r="AZ3" s="567"/>
      <c r="BA3" s="567"/>
      <c r="BB3" s="567"/>
      <c r="BC3" s="567"/>
      <c r="BD3" s="567"/>
      <c r="BE3" s="668" t="s">
        <v>1530</v>
      </c>
      <c r="BF3" s="667"/>
      <c r="BG3" s="881"/>
      <c r="BH3" s="667"/>
      <c r="BI3" s="567"/>
      <c r="BJ3" s="567"/>
      <c r="BK3" s="567"/>
      <c r="BL3" s="567"/>
      <c r="BM3" s="567"/>
      <c r="BN3" s="567"/>
      <c r="BO3" s="1023"/>
      <c r="BP3" s="1023"/>
      <c r="BQ3" s="3"/>
    </row>
    <row r="4" spans="2:77" s="564" customFormat="1" ht="40.5" customHeight="1">
      <c r="B4" s="568"/>
      <c r="C4" s="568"/>
      <c r="D4" s="22"/>
      <c r="E4" s="22"/>
      <c r="F4" s="22"/>
      <c r="G4" s="22"/>
      <c r="H4" s="22"/>
      <c r="I4" s="22"/>
      <c r="J4" s="22"/>
      <c r="K4" s="22"/>
      <c r="L4" s="22"/>
      <c r="M4" s="22"/>
      <c r="N4" s="22"/>
      <c r="O4" s="22"/>
      <c r="P4" s="22"/>
      <c r="Q4" s="22"/>
      <c r="R4" s="22"/>
      <c r="S4" s="22"/>
      <c r="T4" s="22"/>
      <c r="U4" s="22"/>
      <c r="V4" s="22"/>
      <c r="W4" s="22"/>
      <c r="X4" s="22"/>
      <c r="Y4" s="566"/>
      <c r="Z4" s="668" t="s">
        <v>455</v>
      </c>
      <c r="AA4" s="668" t="s">
        <v>455</v>
      </c>
      <c r="AB4" s="567"/>
      <c r="AC4" s="390"/>
      <c r="AD4" s="390"/>
      <c r="AE4" s="638"/>
      <c r="AF4" s="638"/>
      <c r="AG4" s="567"/>
      <c r="AH4" s="567"/>
      <c r="AI4" s="567"/>
      <c r="AJ4" s="567"/>
      <c r="AK4" s="567"/>
      <c r="AL4" s="567"/>
      <c r="AM4" s="567"/>
      <c r="AN4" s="567"/>
      <c r="AO4" s="567"/>
      <c r="AP4" s="567"/>
      <c r="AQ4" s="567"/>
      <c r="AR4" s="390"/>
      <c r="AS4" s="390"/>
      <c r="AT4" s="567"/>
      <c r="AU4" s="567"/>
      <c r="AV4" s="567"/>
      <c r="AW4" s="567"/>
      <c r="AX4" s="626"/>
      <c r="AY4" s="567"/>
      <c r="AZ4" s="567"/>
      <c r="BA4" s="567"/>
      <c r="BB4" s="567"/>
      <c r="BC4" s="567"/>
      <c r="BD4" s="567"/>
      <c r="BE4" s="667" t="s">
        <v>206</v>
      </c>
      <c r="BF4" s="667"/>
      <c r="BG4" s="881"/>
      <c r="BH4" s="667"/>
      <c r="BI4" s="567"/>
      <c r="BJ4" s="567"/>
      <c r="BK4" s="567"/>
      <c r="BL4" s="567"/>
      <c r="BM4" s="567"/>
      <c r="BN4" s="567"/>
      <c r="BO4" s="1023"/>
      <c r="BP4" s="1023"/>
      <c r="BQ4" s="3"/>
    </row>
    <row r="5" spans="2:77" s="564" customFormat="1" ht="18" customHeight="1">
      <c r="B5" s="568"/>
      <c r="C5" s="1020"/>
      <c r="D5" s="1020"/>
      <c r="E5" s="1020"/>
      <c r="F5" s="1020"/>
      <c r="G5" s="1020"/>
      <c r="H5" s="1020"/>
      <c r="I5" s="1020"/>
      <c r="J5" s="1020"/>
      <c r="K5" s="1020"/>
      <c r="L5" s="1020"/>
      <c r="M5" s="1020"/>
      <c r="N5" s="1020"/>
      <c r="O5" s="1020"/>
      <c r="P5" s="1020"/>
      <c r="Q5" s="1020"/>
      <c r="R5" s="1020"/>
      <c r="S5" s="1020"/>
      <c r="T5" s="1020"/>
      <c r="U5" s="1020"/>
      <c r="V5" s="1020"/>
      <c r="W5" s="1020"/>
      <c r="X5" s="1020"/>
      <c r="Y5" s="1020"/>
      <c r="Z5" s="1020"/>
      <c r="AA5" s="1020"/>
      <c r="AB5" s="1020"/>
      <c r="AC5" s="1020"/>
      <c r="AD5" s="1020"/>
      <c r="AE5" s="1020"/>
      <c r="AF5" s="1020"/>
      <c r="AG5" s="1020"/>
      <c r="AH5" s="1020"/>
      <c r="AI5" s="1020"/>
      <c r="AJ5" s="1020"/>
      <c r="AK5" s="1020"/>
      <c r="AL5" s="1020"/>
      <c r="AM5" s="1020"/>
      <c r="AN5" s="1020"/>
      <c r="AO5" s="1020"/>
      <c r="AP5" s="1020"/>
      <c r="AQ5" s="1020"/>
      <c r="AR5" s="1020"/>
      <c r="AS5" s="1020"/>
      <c r="AT5" s="1020"/>
      <c r="AU5" s="1020"/>
      <c r="AV5" s="1020"/>
      <c r="AW5" s="1020"/>
      <c r="AX5" s="1020"/>
      <c r="AY5" s="1020"/>
      <c r="AZ5" s="1020"/>
      <c r="BA5" s="1020"/>
      <c r="BB5" s="1020"/>
      <c r="BC5" s="1020"/>
      <c r="BD5" s="1020"/>
      <c r="BE5" s="1020"/>
      <c r="BF5" s="1020"/>
      <c r="BG5" s="1020"/>
      <c r="BH5" s="1020"/>
      <c r="BI5" s="1020"/>
      <c r="BJ5" s="1020"/>
      <c r="BK5" s="1020"/>
      <c r="BL5" s="1020"/>
      <c r="BM5" s="1020"/>
      <c r="BN5" s="1020"/>
      <c r="BO5" s="1020"/>
      <c r="BP5" s="1020"/>
      <c r="BQ5" s="623"/>
      <c r="BR5" s="623"/>
      <c r="BS5" s="623"/>
      <c r="BT5" s="623"/>
      <c r="BU5" s="623"/>
      <c r="BV5" s="623"/>
      <c r="BW5" s="623"/>
    </row>
    <row r="6" spans="2:77" s="564" customFormat="1" ht="69" customHeight="1">
      <c r="B6" s="569"/>
      <c r="C6" s="569"/>
      <c r="D6" s="569"/>
      <c r="E6" s="569"/>
      <c r="F6" s="1040" t="s">
        <v>1158</v>
      </c>
      <c r="G6" s="1040"/>
      <c r="H6" s="1040"/>
      <c r="I6" s="1040"/>
      <c r="J6" s="1040"/>
      <c r="K6" s="1040"/>
      <c r="L6" s="1040"/>
      <c r="M6" s="1040"/>
      <c r="N6" s="1040"/>
      <c r="O6" s="1040"/>
      <c r="P6" s="1040"/>
      <c r="Q6" s="1040"/>
      <c r="R6" s="1040"/>
      <c r="S6" s="1040"/>
      <c r="T6" s="1040"/>
      <c r="U6" s="1040"/>
      <c r="V6" s="1040"/>
      <c r="W6" s="1040"/>
      <c r="X6" s="1040"/>
      <c r="Y6" s="1040"/>
      <c r="Z6" s="1040"/>
      <c r="AA6" s="1040"/>
      <c r="AB6" s="1040"/>
      <c r="AC6" s="1040"/>
      <c r="AD6" s="1040"/>
      <c r="AE6" s="1040"/>
      <c r="AF6" s="1040"/>
      <c r="AG6" s="1040"/>
      <c r="AH6" s="1040"/>
      <c r="AI6" s="1040"/>
      <c r="AJ6" s="1040"/>
      <c r="AK6" s="1040"/>
      <c r="AL6" s="1040"/>
      <c r="AM6" s="1040"/>
      <c r="AN6" s="1040"/>
      <c r="AO6" s="1040"/>
      <c r="AP6" s="1040"/>
      <c r="AQ6" s="1040"/>
      <c r="AR6" s="1040"/>
      <c r="AS6" s="1040"/>
      <c r="AT6" s="1040"/>
      <c r="AU6" s="1040"/>
      <c r="AV6" s="1040"/>
      <c r="AW6" s="1040"/>
      <c r="AX6" s="1040"/>
      <c r="AY6" s="1040"/>
      <c r="AZ6" s="1040"/>
      <c r="BA6" s="1040"/>
      <c r="BB6" s="1040"/>
      <c r="BC6" s="1040"/>
      <c r="BD6" s="1040"/>
      <c r="BE6" s="1040"/>
      <c r="BF6" s="1040"/>
      <c r="BG6" s="1040"/>
      <c r="BH6" s="1040"/>
      <c r="BI6" s="569"/>
      <c r="BJ6" s="569"/>
      <c r="BK6" s="569"/>
      <c r="BL6" s="569"/>
      <c r="BM6" s="569"/>
      <c r="BN6" s="569"/>
      <c r="BO6" s="569"/>
      <c r="BP6" s="569"/>
      <c r="BQ6" s="569"/>
      <c r="BR6" s="569"/>
      <c r="BS6" s="569"/>
      <c r="BT6" s="569"/>
      <c r="BU6" s="569"/>
      <c r="BV6" s="569"/>
      <c r="BW6" s="569"/>
    </row>
    <row r="7" spans="2:77" s="564" customFormat="1" ht="27.5">
      <c r="B7" s="569"/>
      <c r="C7" s="806"/>
      <c r="D7" s="806"/>
      <c r="E7" s="755"/>
      <c r="F7" s="809">
        <v>1310000000</v>
      </c>
      <c r="G7" s="570"/>
      <c r="H7" s="570"/>
      <c r="I7" s="570"/>
      <c r="J7" s="570"/>
      <c r="K7" s="570"/>
      <c r="L7" s="570"/>
      <c r="M7" s="570"/>
      <c r="N7" s="737"/>
      <c r="O7" s="570"/>
      <c r="P7" s="570"/>
      <c r="Q7" s="570"/>
      <c r="R7" s="570"/>
      <c r="S7" s="570"/>
      <c r="T7" s="569"/>
      <c r="U7" s="569"/>
      <c r="V7" s="569"/>
      <c r="W7" s="569"/>
      <c r="X7" s="569"/>
      <c r="Y7" s="569"/>
      <c r="Z7" s="569"/>
      <c r="AA7" s="569"/>
      <c r="AB7" s="569"/>
      <c r="AC7" s="570"/>
      <c r="AD7" s="570"/>
      <c r="AE7" s="569"/>
      <c r="AF7" s="569"/>
      <c r="AG7" s="569"/>
      <c r="AH7" s="569"/>
      <c r="AI7" s="569"/>
      <c r="AJ7" s="569"/>
      <c r="AK7" s="569"/>
      <c r="AL7" s="569"/>
      <c r="AM7" s="569"/>
      <c r="AN7" s="569"/>
      <c r="AO7" s="569"/>
      <c r="AP7" s="569"/>
      <c r="AQ7" s="569"/>
      <c r="AR7" s="569"/>
      <c r="AS7" s="569"/>
      <c r="AT7" s="569"/>
      <c r="AU7" s="569"/>
      <c r="AV7" s="569"/>
      <c r="AW7" s="569"/>
      <c r="AX7" s="627"/>
      <c r="AY7" s="569"/>
      <c r="AZ7" s="569"/>
      <c r="BA7" s="569"/>
      <c r="BB7" s="569"/>
      <c r="BC7" s="569"/>
      <c r="BD7" s="569"/>
      <c r="BE7" s="569"/>
      <c r="BF7" s="569"/>
      <c r="BG7" s="569"/>
      <c r="BH7" s="569"/>
      <c r="BI7" s="569"/>
      <c r="BJ7" s="569"/>
      <c r="BK7" s="569"/>
      <c r="BL7" s="569"/>
      <c r="BM7" s="569"/>
      <c r="BN7" s="569"/>
      <c r="BO7" s="569"/>
      <c r="BP7" s="569"/>
    </row>
    <row r="8" spans="2:77" s="564" customFormat="1" ht="27.5">
      <c r="B8" s="569"/>
      <c r="C8" s="807"/>
      <c r="D8" s="807"/>
      <c r="E8" s="571" t="s">
        <v>1535</v>
      </c>
      <c r="F8" s="810" t="s">
        <v>1535</v>
      </c>
      <c r="G8" s="572"/>
      <c r="H8" s="572"/>
      <c r="I8" s="572"/>
      <c r="J8" s="572"/>
      <c r="K8" s="572"/>
      <c r="L8" s="572"/>
      <c r="M8" s="572"/>
      <c r="N8" s="572"/>
      <c r="O8" s="572"/>
      <c r="P8" s="571"/>
      <c r="Q8" s="571"/>
      <c r="R8" s="571"/>
      <c r="S8" s="571"/>
      <c r="T8" s="569"/>
      <c r="U8" s="569"/>
      <c r="V8" s="569"/>
      <c r="W8" s="569"/>
      <c r="X8" s="569"/>
      <c r="Y8" s="569"/>
      <c r="Z8" s="569"/>
      <c r="AA8" s="569"/>
      <c r="AB8" s="569"/>
      <c r="AC8" s="572"/>
      <c r="AD8" s="572"/>
      <c r="AE8" s="569"/>
      <c r="AF8" s="569"/>
      <c r="AG8" s="569"/>
      <c r="AH8" s="569"/>
      <c r="AI8" s="569"/>
      <c r="AJ8" s="569"/>
      <c r="AK8" s="569"/>
      <c r="AL8" s="569"/>
      <c r="AM8" s="569"/>
      <c r="AN8" s="569"/>
      <c r="AO8" s="569"/>
      <c r="AP8" s="569"/>
      <c r="AQ8" s="569"/>
      <c r="AR8" s="569"/>
      <c r="AS8" s="569"/>
      <c r="AT8" s="569"/>
      <c r="AU8" s="569"/>
      <c r="AV8" s="569"/>
      <c r="AW8" s="569"/>
      <c r="AX8" s="627"/>
      <c r="AY8" s="569"/>
      <c r="AZ8" s="569"/>
      <c r="BA8" s="569"/>
      <c r="BB8" s="569"/>
      <c r="BC8" s="569"/>
      <c r="BD8" s="569"/>
      <c r="BE8" s="569"/>
      <c r="BF8" s="569"/>
      <c r="BG8" s="569"/>
      <c r="BH8" s="569"/>
      <c r="BI8" s="569"/>
      <c r="BJ8" s="569"/>
      <c r="BK8" s="569"/>
      <c r="BL8" s="569"/>
      <c r="BM8" s="569"/>
      <c r="BN8" s="569"/>
      <c r="BO8" s="569"/>
      <c r="BP8" s="569"/>
    </row>
    <row r="9" spans="2:77" s="564" customFormat="1" ht="22.5">
      <c r="B9" s="573"/>
      <c r="C9" s="573"/>
      <c r="D9" s="573"/>
      <c r="E9" s="573"/>
      <c r="F9" s="573"/>
      <c r="G9" s="573"/>
      <c r="H9" s="573"/>
      <c r="I9" s="573"/>
      <c r="J9" s="573"/>
      <c r="K9" s="573"/>
      <c r="L9" s="573"/>
      <c r="M9" s="573"/>
      <c r="N9" s="573"/>
      <c r="O9" s="573"/>
      <c r="P9" s="573"/>
      <c r="Q9" s="573"/>
      <c r="R9" s="573"/>
      <c r="S9" s="573"/>
      <c r="T9" s="573"/>
      <c r="U9" s="573"/>
      <c r="V9" s="573"/>
      <c r="W9" s="573"/>
      <c r="X9" s="573"/>
      <c r="Y9" s="573"/>
      <c r="Z9" s="573"/>
      <c r="AA9" s="574"/>
      <c r="AB9" s="574"/>
      <c r="AC9" s="574"/>
      <c r="AD9" s="574"/>
      <c r="AE9" s="574"/>
      <c r="AF9" s="574"/>
      <c r="AG9" s="574" t="s">
        <v>431</v>
      </c>
      <c r="AH9" s="574"/>
      <c r="AI9" s="574"/>
      <c r="AJ9" s="574"/>
      <c r="AK9" s="574"/>
      <c r="AL9" s="574"/>
      <c r="AM9" s="574"/>
      <c r="AN9" s="574"/>
      <c r="AO9" s="574"/>
      <c r="AP9" s="574"/>
      <c r="AQ9" s="574"/>
      <c r="AR9" s="574"/>
      <c r="AS9" s="574"/>
      <c r="AT9" s="574"/>
      <c r="AU9" s="574"/>
      <c r="AV9" s="574"/>
      <c r="AW9" s="574"/>
      <c r="AX9" s="628"/>
      <c r="AY9" s="574"/>
      <c r="AZ9" s="574"/>
      <c r="BA9" s="574"/>
      <c r="BB9" s="574"/>
      <c r="BC9" s="574"/>
      <c r="BD9" s="574"/>
      <c r="BE9" s="574"/>
      <c r="BF9" s="574"/>
      <c r="BG9" s="574"/>
      <c r="BH9" s="574" t="s">
        <v>999</v>
      </c>
      <c r="BI9" s="574"/>
      <c r="BJ9" s="574"/>
      <c r="BK9" s="574"/>
      <c r="BL9" s="574"/>
      <c r="BM9" s="574"/>
      <c r="BN9" s="574"/>
      <c r="BO9" s="574"/>
      <c r="BP9" s="574"/>
    </row>
    <row r="10" spans="2:77" s="564" customFormat="1" ht="69.75" customHeight="1">
      <c r="B10" s="1021" t="s">
        <v>1228</v>
      </c>
      <c r="C10" s="1021" t="s">
        <v>1229</v>
      </c>
      <c r="D10" s="1021" t="s">
        <v>1230</v>
      </c>
      <c r="E10" s="1022" t="s">
        <v>554</v>
      </c>
      <c r="F10" s="1021"/>
      <c r="G10" s="1022"/>
      <c r="H10" s="1022"/>
      <c r="I10" s="1022"/>
      <c r="J10" s="1022"/>
      <c r="K10" s="1021"/>
      <c r="L10" s="1021"/>
      <c r="M10" s="1021"/>
      <c r="N10" s="1021"/>
      <c r="O10" s="757" t="s">
        <v>1231</v>
      </c>
      <c r="P10" s="655"/>
      <c r="Q10" s="711" t="s">
        <v>1231</v>
      </c>
      <c r="R10" s="712"/>
      <c r="S10" s="712"/>
      <c r="T10" s="712"/>
      <c r="U10" s="711"/>
      <c r="V10" s="712"/>
      <c r="W10" s="1002" t="s">
        <v>1231</v>
      </c>
      <c r="X10" s="1003"/>
      <c r="Y10" s="1003"/>
      <c r="Z10" s="1003"/>
      <c r="AA10" s="1003"/>
      <c r="AB10" s="1003"/>
      <c r="AC10" s="1003"/>
      <c r="AD10" s="1003"/>
      <c r="AE10" s="1003"/>
      <c r="AF10" s="1003"/>
      <c r="AG10" s="1003"/>
      <c r="AH10" s="1003"/>
      <c r="AI10" s="1003"/>
      <c r="AJ10" s="1003"/>
      <c r="AK10" s="1003"/>
      <c r="AL10" s="1003"/>
      <c r="AM10" s="1003"/>
      <c r="AN10" s="1004"/>
      <c r="AO10" s="1003"/>
      <c r="AP10" s="1003"/>
      <c r="AQ10" s="1003"/>
      <c r="AR10" s="1003"/>
      <c r="AS10" s="1004"/>
      <c r="AT10" s="712" t="s">
        <v>120</v>
      </c>
      <c r="AU10" s="712"/>
      <c r="AV10" s="712"/>
      <c r="AW10" s="712"/>
      <c r="AX10" s="1004" t="s">
        <v>120</v>
      </c>
      <c r="AY10" s="1003"/>
      <c r="AZ10" s="1003"/>
      <c r="BA10" s="1003"/>
      <c r="BB10" s="1003"/>
      <c r="BC10" s="1003"/>
      <c r="BD10" s="1003"/>
      <c r="BE10" s="1003"/>
      <c r="BF10" s="1004"/>
      <c r="BG10" s="1003"/>
      <c r="BH10" s="1004"/>
      <c r="BI10" s="1004" t="s">
        <v>120</v>
      </c>
      <c r="BJ10" s="1003"/>
      <c r="BK10" s="1003"/>
      <c r="BL10" s="1004"/>
      <c r="BM10" s="1003"/>
      <c r="BN10" s="1004"/>
      <c r="BO10" s="1004"/>
      <c r="BP10" s="1011" t="s">
        <v>799</v>
      </c>
    </row>
    <row r="11" spans="2:77" ht="73.5" customHeight="1">
      <c r="B11" s="1021"/>
      <c r="C11" s="1021"/>
      <c r="D11" s="1021"/>
      <c r="E11" s="1022" t="s">
        <v>1341</v>
      </c>
      <c r="F11" s="1021"/>
      <c r="G11" s="1022"/>
      <c r="H11" s="1022"/>
      <c r="I11" s="1022"/>
      <c r="J11" s="1022"/>
      <c r="K11" s="1021"/>
      <c r="L11" s="1021" t="s">
        <v>1342</v>
      </c>
      <c r="M11" s="1021"/>
      <c r="N11" s="1021"/>
      <c r="O11" s="1032" t="s">
        <v>1232</v>
      </c>
      <c r="P11" s="1004"/>
      <c r="Q11" s="1035" t="s">
        <v>910</v>
      </c>
      <c r="R11" s="1004" t="s">
        <v>347</v>
      </c>
      <c r="S11" s="1004" t="s">
        <v>1616</v>
      </c>
      <c r="T11" s="1021" t="s">
        <v>156</v>
      </c>
      <c r="U11" s="1021" t="s">
        <v>155</v>
      </c>
      <c r="V11" s="583"/>
      <c r="W11" s="1021" t="s">
        <v>701</v>
      </c>
      <c r="X11" s="746"/>
      <c r="Y11" s="1042" t="s">
        <v>995</v>
      </c>
      <c r="Z11" s="1044"/>
      <c r="AA11" s="1021" t="s">
        <v>1497</v>
      </c>
      <c r="AB11" s="1021" t="s">
        <v>406</v>
      </c>
      <c r="AC11" s="577" t="s">
        <v>307</v>
      </c>
      <c r="AD11" s="1008" t="s">
        <v>796</v>
      </c>
      <c r="AE11" s="1026" t="s">
        <v>797</v>
      </c>
      <c r="AF11" s="744"/>
      <c r="AG11" s="745"/>
      <c r="AH11" s="1006" t="s">
        <v>307</v>
      </c>
      <c r="AI11" s="1005"/>
      <c r="AJ11" s="1005"/>
      <c r="AK11" s="1005"/>
      <c r="AL11" s="1005"/>
      <c r="AM11" s="1005"/>
      <c r="AN11" s="1005"/>
      <c r="AO11" s="1005"/>
      <c r="AP11" s="1005"/>
      <c r="AQ11" s="1005"/>
      <c r="AR11" s="1018"/>
      <c r="AS11" s="1007" t="s">
        <v>853</v>
      </c>
      <c r="AT11" s="1005" t="s">
        <v>307</v>
      </c>
      <c r="AU11" s="1005"/>
      <c r="AV11" s="1018"/>
      <c r="AW11" s="1016" t="s">
        <v>853</v>
      </c>
      <c r="AX11" s="1001" t="s">
        <v>593</v>
      </c>
      <c r="AY11" s="754" t="s">
        <v>307</v>
      </c>
      <c r="AZ11" s="577"/>
      <c r="BA11" s="577"/>
      <c r="BB11" s="577"/>
      <c r="BC11" s="709" t="s">
        <v>307</v>
      </c>
      <c r="BD11" s="1001" t="s">
        <v>655</v>
      </c>
      <c r="BE11" s="1001" t="s">
        <v>1354</v>
      </c>
      <c r="BF11" s="577"/>
      <c r="BG11" s="710"/>
      <c r="BH11" s="577" t="s">
        <v>307</v>
      </c>
      <c r="BI11" s="1001" t="s">
        <v>307</v>
      </c>
      <c r="BJ11" s="1005"/>
      <c r="BK11" s="1005"/>
      <c r="BL11" s="1001"/>
      <c r="BM11" s="1005"/>
      <c r="BN11" s="1001"/>
      <c r="BO11" s="1007" t="s">
        <v>853</v>
      </c>
      <c r="BP11" s="1011"/>
      <c r="BQ11" s="575"/>
      <c r="BR11" s="575"/>
    </row>
    <row r="12" spans="2:77" ht="162.75" customHeight="1">
      <c r="B12" s="1021"/>
      <c r="C12" s="1021"/>
      <c r="D12" s="1021"/>
      <c r="E12" s="1033" t="s">
        <v>911</v>
      </c>
      <c r="F12" s="1021" t="s">
        <v>1503</v>
      </c>
      <c r="G12" s="1044" t="s">
        <v>428</v>
      </c>
      <c r="H12" s="1038" t="s">
        <v>1268</v>
      </c>
      <c r="I12" s="1038" t="s">
        <v>851</v>
      </c>
      <c r="J12" s="1042" t="s">
        <v>912</v>
      </c>
      <c r="K12" s="1021" t="s">
        <v>1251</v>
      </c>
      <c r="L12" s="1021" t="s">
        <v>203</v>
      </c>
      <c r="M12" s="1038" t="s">
        <v>851</v>
      </c>
      <c r="N12" s="1021" t="s">
        <v>1251</v>
      </c>
      <c r="O12" s="1032" t="s">
        <v>308</v>
      </c>
      <c r="P12" s="1050" t="s">
        <v>1294</v>
      </c>
      <c r="Q12" s="1036"/>
      <c r="R12" s="1004"/>
      <c r="S12" s="1004"/>
      <c r="T12" s="1021"/>
      <c r="U12" s="1021"/>
      <c r="V12" s="583"/>
      <c r="W12" s="1021"/>
      <c r="X12" s="747"/>
      <c r="Y12" s="1051"/>
      <c r="Z12" s="1052"/>
      <c r="AA12" s="1021"/>
      <c r="AB12" s="1021"/>
      <c r="AC12" s="1014" t="s">
        <v>1135</v>
      </c>
      <c r="AD12" s="1009"/>
      <c r="AE12" s="1027"/>
      <c r="AF12" s="576" t="s">
        <v>1136</v>
      </c>
      <c r="AG12" s="684" t="s">
        <v>353</v>
      </c>
      <c r="AH12" s="1047" t="s">
        <v>65</v>
      </c>
      <c r="AI12" s="1007" t="s">
        <v>171</v>
      </c>
      <c r="AJ12" s="1001" t="s">
        <v>906</v>
      </c>
      <c r="AK12" s="1007" t="s">
        <v>1458</v>
      </c>
      <c r="AL12" s="1049" t="s">
        <v>1459</v>
      </c>
      <c r="AM12" s="1047" t="s">
        <v>515</v>
      </c>
      <c r="AN12" s="1014" t="s">
        <v>583</v>
      </c>
      <c r="AO12" s="1046" t="s">
        <v>1458</v>
      </c>
      <c r="AP12" s="684"/>
      <c r="AQ12" s="684" t="s">
        <v>65</v>
      </c>
      <c r="AR12" s="1014" t="s">
        <v>1135</v>
      </c>
      <c r="AS12" s="1007"/>
      <c r="AT12" s="1012" t="s">
        <v>514</v>
      </c>
      <c r="AU12" s="1014" t="s">
        <v>657</v>
      </c>
      <c r="AV12" s="1047" t="s">
        <v>1273</v>
      </c>
      <c r="AW12" s="1016"/>
      <c r="AX12" s="1001"/>
      <c r="AY12" s="1017" t="s">
        <v>67</v>
      </c>
      <c r="AZ12" s="1014" t="s">
        <v>68</v>
      </c>
      <c r="BA12" s="1014" t="s">
        <v>66</v>
      </c>
      <c r="BB12" s="1014" t="s">
        <v>69</v>
      </c>
      <c r="BC12" s="1006" t="s">
        <v>207</v>
      </c>
      <c r="BD12" s="1001"/>
      <c r="BE12" s="1001"/>
      <c r="BF12" s="1015" t="s">
        <v>68</v>
      </c>
      <c r="BG12" s="1024" t="s">
        <v>69</v>
      </c>
      <c r="BH12" s="1015" t="s">
        <v>448</v>
      </c>
      <c r="BI12" s="1015" t="s">
        <v>102</v>
      </c>
      <c r="BJ12" s="1017" t="s">
        <v>728</v>
      </c>
      <c r="BK12" s="1014" t="s">
        <v>1135</v>
      </c>
      <c r="BL12" s="1001" t="s">
        <v>582</v>
      </c>
      <c r="BM12" s="1005" t="s">
        <v>656</v>
      </c>
      <c r="BN12" s="1001" t="s">
        <v>1287</v>
      </c>
      <c r="BO12" s="1007"/>
      <c r="BP12" s="1011"/>
      <c r="BQ12" s="575"/>
      <c r="BR12" s="575"/>
    </row>
    <row r="13" spans="2:77" s="578" customFormat="1" ht="85.5" customHeight="1">
      <c r="B13" s="1021"/>
      <c r="C13" s="1021"/>
      <c r="D13" s="1021"/>
      <c r="E13" s="1034"/>
      <c r="F13" s="1021"/>
      <c r="G13" s="1045"/>
      <c r="H13" s="1039"/>
      <c r="I13" s="1039"/>
      <c r="J13" s="1043"/>
      <c r="K13" s="1021"/>
      <c r="L13" s="1021"/>
      <c r="M13" s="1039"/>
      <c r="N13" s="1021"/>
      <c r="O13" s="1032"/>
      <c r="P13" s="1050"/>
      <c r="Q13" s="1037"/>
      <c r="R13" s="1004"/>
      <c r="S13" s="1004"/>
      <c r="T13" s="1021"/>
      <c r="U13" s="1021"/>
      <c r="V13" s="583"/>
      <c r="W13" s="1021"/>
      <c r="X13" s="748"/>
      <c r="Y13" s="1043"/>
      <c r="Z13" s="1045"/>
      <c r="AA13" s="1021"/>
      <c r="AB13" s="1021"/>
      <c r="AC13" s="1014"/>
      <c r="AD13" s="1010"/>
      <c r="AE13" s="1028"/>
      <c r="AF13" s="577"/>
      <c r="AG13" s="685"/>
      <c r="AH13" s="1048"/>
      <c r="AI13" s="1007"/>
      <c r="AJ13" s="1001"/>
      <c r="AK13" s="1007"/>
      <c r="AL13" s="1049"/>
      <c r="AM13" s="1048"/>
      <c r="AN13" s="1014"/>
      <c r="AO13" s="1046"/>
      <c r="AP13" s="685"/>
      <c r="AQ13" s="685"/>
      <c r="AR13" s="1014"/>
      <c r="AS13" s="1007"/>
      <c r="AT13" s="1013"/>
      <c r="AU13" s="1014"/>
      <c r="AV13" s="1048"/>
      <c r="AW13" s="1016"/>
      <c r="AX13" s="1001"/>
      <c r="AY13" s="1017"/>
      <c r="AZ13" s="1014"/>
      <c r="BA13" s="1014"/>
      <c r="BB13" s="1014"/>
      <c r="BC13" s="1006"/>
      <c r="BD13" s="1001"/>
      <c r="BE13" s="1001"/>
      <c r="BF13" s="1015"/>
      <c r="BG13" s="1025"/>
      <c r="BH13" s="1015"/>
      <c r="BI13" s="1015"/>
      <c r="BJ13" s="1017"/>
      <c r="BK13" s="1014"/>
      <c r="BL13" s="1001"/>
      <c r="BM13" s="1005"/>
      <c r="BN13" s="1001"/>
      <c r="BO13" s="1007"/>
      <c r="BP13" s="1011"/>
    </row>
    <row r="14" spans="2:77" s="564" customFormat="1" ht="23" outlineLevel="1">
      <c r="B14" s="579"/>
      <c r="C14" s="579"/>
      <c r="D14" s="580"/>
      <c r="E14" s="773" t="s">
        <v>738</v>
      </c>
      <c r="F14" s="579" t="s">
        <v>576</v>
      </c>
      <c r="G14" s="778" t="s">
        <v>1109</v>
      </c>
      <c r="H14" s="579">
        <v>41033900</v>
      </c>
      <c r="I14" s="579" t="s">
        <v>1271</v>
      </c>
      <c r="J14" s="760" t="s">
        <v>913</v>
      </c>
      <c r="K14" s="579" t="s">
        <v>179</v>
      </c>
      <c r="L14" s="579" t="s">
        <v>654</v>
      </c>
      <c r="M14" s="579" t="s">
        <v>1271</v>
      </c>
      <c r="N14" s="579" t="s">
        <v>179</v>
      </c>
      <c r="O14" s="787" t="s">
        <v>70</v>
      </c>
      <c r="P14" s="581" t="s">
        <v>71</v>
      </c>
      <c r="Q14" s="581" t="s">
        <v>427</v>
      </c>
      <c r="R14" s="581" t="s">
        <v>365</v>
      </c>
      <c r="S14" s="581" t="s">
        <v>366</v>
      </c>
      <c r="T14" s="581" t="s">
        <v>367</v>
      </c>
      <c r="U14" s="581" t="s">
        <v>367</v>
      </c>
      <c r="V14" s="581"/>
      <c r="W14" s="581" t="s">
        <v>1349</v>
      </c>
      <c r="X14" s="581"/>
      <c r="Y14" s="1019" t="s">
        <v>368</v>
      </c>
      <c r="Z14" s="1019"/>
      <c r="AA14" s="581" t="s">
        <v>369</v>
      </c>
      <c r="AB14" s="581" t="s">
        <v>370</v>
      </c>
      <c r="AC14" s="582" t="s">
        <v>371</v>
      </c>
      <c r="AD14" s="582" t="s">
        <v>798</v>
      </c>
      <c r="AE14" s="582" t="s">
        <v>371</v>
      </c>
      <c r="AF14" s="582" t="s">
        <v>371</v>
      </c>
      <c r="AG14" s="582" t="s">
        <v>371</v>
      </c>
      <c r="AH14" s="582" t="s">
        <v>371</v>
      </c>
      <c r="AI14" s="582" t="s">
        <v>371</v>
      </c>
      <c r="AJ14" s="582" t="s">
        <v>371</v>
      </c>
      <c r="AK14" s="582" t="s">
        <v>1034</v>
      </c>
      <c r="AL14" s="768" t="s">
        <v>371</v>
      </c>
      <c r="AM14" s="582" t="s">
        <v>371</v>
      </c>
      <c r="AN14" s="581" t="s">
        <v>371</v>
      </c>
      <c r="AO14" s="796" t="s">
        <v>1034</v>
      </c>
      <c r="AP14" s="582" t="s">
        <v>371</v>
      </c>
      <c r="AQ14" s="582" t="s">
        <v>371</v>
      </c>
      <c r="AR14" s="768" t="s">
        <v>371</v>
      </c>
      <c r="AS14" s="581" t="s">
        <v>1034</v>
      </c>
      <c r="AT14" s="796" t="s">
        <v>371</v>
      </c>
      <c r="AU14" s="582" t="s">
        <v>371</v>
      </c>
      <c r="AV14" s="582" t="s">
        <v>371</v>
      </c>
      <c r="AW14" s="768" t="s">
        <v>1034</v>
      </c>
      <c r="AX14" s="808" t="s">
        <v>367</v>
      </c>
      <c r="AY14" s="796" t="s">
        <v>371</v>
      </c>
      <c r="AZ14" s="582" t="s">
        <v>371</v>
      </c>
      <c r="BA14" s="582" t="s">
        <v>371</v>
      </c>
      <c r="BB14" s="582" t="s">
        <v>371</v>
      </c>
      <c r="BC14" s="768" t="s">
        <v>371</v>
      </c>
      <c r="BD14" s="808" t="s">
        <v>1035</v>
      </c>
      <c r="BE14" s="808" t="s">
        <v>1035</v>
      </c>
      <c r="BF14" s="581" t="s">
        <v>371</v>
      </c>
      <c r="BG14" s="799" t="s">
        <v>371</v>
      </c>
      <c r="BH14" s="581" t="s">
        <v>371</v>
      </c>
      <c r="BI14" s="581" t="s">
        <v>371</v>
      </c>
      <c r="BJ14" s="796" t="s">
        <v>371</v>
      </c>
      <c r="BK14" s="813" t="s">
        <v>371</v>
      </c>
      <c r="BL14" s="581" t="s">
        <v>371</v>
      </c>
      <c r="BM14" s="799" t="s">
        <v>371</v>
      </c>
      <c r="BN14" s="581" t="s">
        <v>371</v>
      </c>
      <c r="BO14" s="581" t="s">
        <v>1034</v>
      </c>
      <c r="BP14" s="579"/>
    </row>
    <row r="15" spans="2:77" s="584" customFormat="1" ht="23" outlineLevel="1">
      <c r="B15" s="583">
        <v>1</v>
      </c>
      <c r="C15" s="583">
        <v>2</v>
      </c>
      <c r="D15" s="583">
        <v>3</v>
      </c>
      <c r="E15" s="752">
        <v>4</v>
      </c>
      <c r="F15" s="583">
        <v>4</v>
      </c>
      <c r="G15" s="753">
        <f>+F15+1</f>
        <v>5</v>
      </c>
      <c r="H15" s="583">
        <v>5</v>
      </c>
      <c r="I15" s="583">
        <v>6</v>
      </c>
      <c r="J15" s="738">
        <v>5</v>
      </c>
      <c r="K15" s="583">
        <v>4</v>
      </c>
      <c r="L15" s="583">
        <v>5</v>
      </c>
      <c r="M15" s="583">
        <v>6</v>
      </c>
      <c r="N15" s="583">
        <v>7</v>
      </c>
      <c r="O15" s="753">
        <v>4</v>
      </c>
      <c r="P15" s="583">
        <v>5</v>
      </c>
      <c r="Q15" s="583">
        <v>8</v>
      </c>
      <c r="R15" s="583">
        <f>+Q15+1</f>
        <v>9</v>
      </c>
      <c r="S15" s="583">
        <v>7</v>
      </c>
      <c r="T15" s="583">
        <v>10</v>
      </c>
      <c r="U15" s="583">
        <v>7</v>
      </c>
      <c r="V15" s="583"/>
      <c r="W15" s="583">
        <v>8</v>
      </c>
      <c r="X15" s="583"/>
      <c r="Y15" s="583">
        <v>8</v>
      </c>
      <c r="Z15" s="583">
        <v>10</v>
      </c>
      <c r="AA15" s="583">
        <v>12</v>
      </c>
      <c r="AB15" s="583">
        <v>12</v>
      </c>
      <c r="AC15" s="583">
        <v>4</v>
      </c>
      <c r="AD15" s="583"/>
      <c r="AE15" s="583">
        <v>9</v>
      </c>
      <c r="AF15" s="583">
        <v>12</v>
      </c>
      <c r="AG15" s="583">
        <v>13</v>
      </c>
      <c r="AH15" s="583">
        <v>4</v>
      </c>
      <c r="AI15" s="583">
        <v>14</v>
      </c>
      <c r="AJ15" s="583">
        <v>5</v>
      </c>
      <c r="AK15" s="583">
        <v>16</v>
      </c>
      <c r="AL15" s="738">
        <v>17</v>
      </c>
      <c r="AM15" s="738">
        <v>5</v>
      </c>
      <c r="AN15" s="583">
        <v>6</v>
      </c>
      <c r="AO15" s="753">
        <v>19</v>
      </c>
      <c r="AP15" s="583">
        <v>14</v>
      </c>
      <c r="AQ15" s="583">
        <v>15</v>
      </c>
      <c r="AR15" s="738">
        <v>9</v>
      </c>
      <c r="AS15" s="583">
        <v>7</v>
      </c>
      <c r="AT15" s="753">
        <v>11</v>
      </c>
      <c r="AU15" s="583">
        <v>12</v>
      </c>
      <c r="AV15" s="583">
        <v>9</v>
      </c>
      <c r="AW15" s="738">
        <v>10</v>
      </c>
      <c r="AX15" s="583">
        <v>11</v>
      </c>
      <c r="AY15" s="753">
        <v>21</v>
      </c>
      <c r="AZ15" s="583">
        <v>22</v>
      </c>
      <c r="BA15" s="583">
        <v>23</v>
      </c>
      <c r="BB15" s="583">
        <v>24</v>
      </c>
      <c r="BC15" s="738">
        <v>8</v>
      </c>
      <c r="BD15" s="738">
        <v>8</v>
      </c>
      <c r="BE15" s="738">
        <v>9</v>
      </c>
      <c r="BF15" s="583">
        <v>14</v>
      </c>
      <c r="BG15" s="752">
        <v>8</v>
      </c>
      <c r="BH15" s="583">
        <v>10</v>
      </c>
      <c r="BI15" s="583">
        <v>15</v>
      </c>
      <c r="BJ15" s="753">
        <v>22</v>
      </c>
      <c r="BK15" s="738">
        <v>16</v>
      </c>
      <c r="BL15" s="583">
        <v>11</v>
      </c>
      <c r="BM15" s="752">
        <v>10</v>
      </c>
      <c r="BN15" s="583">
        <v>12</v>
      </c>
      <c r="BO15" s="583">
        <v>13</v>
      </c>
      <c r="BP15" s="583">
        <v>14</v>
      </c>
      <c r="BQ15" s="871">
        <v>1</v>
      </c>
    </row>
    <row r="16" spans="2:77" ht="87" hidden="1" customHeight="1">
      <c r="B16" s="583">
        <v>1</v>
      </c>
      <c r="C16" s="583">
        <v>13502000000</v>
      </c>
      <c r="D16" s="585" t="s">
        <v>1036</v>
      </c>
      <c r="E16" s="774"/>
      <c r="F16" s="585"/>
      <c r="G16" s="779"/>
      <c r="H16" s="585"/>
      <c r="I16" s="585"/>
      <c r="J16" s="764"/>
      <c r="K16" s="585"/>
      <c r="L16" s="585"/>
      <c r="M16" s="585"/>
      <c r="N16" s="686"/>
      <c r="O16" s="788"/>
      <c r="P16" s="586"/>
      <c r="Q16" s="586"/>
      <c r="R16" s="586"/>
      <c r="S16" s="586"/>
      <c r="T16" s="586"/>
      <c r="U16" s="597"/>
      <c r="V16" s="586"/>
      <c r="W16" s="586"/>
      <c r="X16" s="586"/>
      <c r="Y16" s="597"/>
      <c r="Z16" s="586"/>
      <c r="AA16" s="586"/>
      <c r="AB16" s="586"/>
      <c r="AC16" s="587"/>
      <c r="AD16" s="587"/>
      <c r="AE16" s="597"/>
      <c r="AF16" s="587"/>
      <c r="AG16" s="587"/>
      <c r="AH16" s="587"/>
      <c r="AI16" s="587"/>
      <c r="AJ16" s="587"/>
      <c r="AK16" s="587"/>
      <c r="AL16" s="769"/>
      <c r="AM16" s="769"/>
      <c r="AN16" s="587"/>
      <c r="AO16" s="797"/>
      <c r="AP16" s="587"/>
      <c r="AQ16" s="587"/>
      <c r="AR16" s="769"/>
      <c r="AS16" s="597"/>
      <c r="AT16" s="794"/>
      <c r="AU16" s="597"/>
      <c r="AV16" s="587"/>
      <c r="AW16" s="769"/>
      <c r="AX16" s="629"/>
      <c r="AY16" s="797"/>
      <c r="AZ16" s="587"/>
      <c r="BA16" s="587"/>
      <c r="BB16" s="587"/>
      <c r="BC16" s="769"/>
      <c r="BD16" s="769"/>
      <c r="BE16" s="769"/>
      <c r="BF16" s="587"/>
      <c r="BG16" s="800"/>
      <c r="BH16" s="587"/>
      <c r="BI16" s="587"/>
      <c r="BJ16" s="797"/>
      <c r="BK16" s="769"/>
      <c r="BL16" s="587"/>
      <c r="BM16" s="800"/>
      <c r="BN16" s="587"/>
      <c r="BO16" s="597"/>
      <c r="BP16" s="740">
        <f>SUBTOTAL(9,U16:BO16)</f>
        <v>0</v>
      </c>
      <c r="BQ16" s="715">
        <f t="shared" ref="BQ16:BQ80" si="0">SUM(E16:BO16)</f>
        <v>0</v>
      </c>
      <c r="BR16" s="589"/>
      <c r="BT16" s="590"/>
      <c r="BV16" s="591"/>
      <c r="BW16" s="591"/>
      <c r="BX16" s="592"/>
      <c r="BY16" s="591"/>
    </row>
    <row r="17" spans="2:77" ht="96" customHeight="1">
      <c r="B17" s="583">
        <v>1</v>
      </c>
      <c r="C17" s="812">
        <v>1350500000</v>
      </c>
      <c r="D17" s="585" t="s">
        <v>1037</v>
      </c>
      <c r="E17" s="774"/>
      <c r="F17" s="585"/>
      <c r="G17" s="779"/>
      <c r="H17" s="585"/>
      <c r="I17" s="585"/>
      <c r="J17" s="764"/>
      <c r="K17" s="585"/>
      <c r="L17" s="585"/>
      <c r="M17" s="585"/>
      <c r="N17" s="686"/>
      <c r="O17" s="789"/>
      <c r="P17" s="674"/>
      <c r="Q17" s="674"/>
      <c r="R17" s="674"/>
      <c r="S17" s="674"/>
      <c r="T17" s="674"/>
      <c r="U17" s="597"/>
      <c r="V17" s="674"/>
      <c r="W17" s="674"/>
      <c r="X17" s="674"/>
      <c r="Y17" s="597"/>
      <c r="Z17" s="674"/>
      <c r="AA17" s="674"/>
      <c r="AB17" s="674"/>
      <c r="AC17" s="597"/>
      <c r="AD17" s="597"/>
      <c r="AE17" s="597"/>
      <c r="AF17" s="597"/>
      <c r="AG17" s="597"/>
      <c r="AH17" s="597"/>
      <c r="AI17" s="597"/>
      <c r="AJ17" s="597"/>
      <c r="AK17" s="597"/>
      <c r="AL17" s="770"/>
      <c r="AM17" s="770"/>
      <c r="AN17" s="597"/>
      <c r="AO17" s="794"/>
      <c r="AP17" s="597"/>
      <c r="AQ17" s="597"/>
      <c r="AR17" s="770"/>
      <c r="AS17" s="597"/>
      <c r="AT17" s="794"/>
      <c r="AU17" s="597"/>
      <c r="AV17" s="597"/>
      <c r="AW17" s="770"/>
      <c r="AX17" s="630"/>
      <c r="AY17" s="794"/>
      <c r="AZ17" s="597"/>
      <c r="BA17" s="597"/>
      <c r="BB17" s="597"/>
      <c r="BC17" s="770"/>
      <c r="BD17" s="770"/>
      <c r="BE17" s="770"/>
      <c r="BF17" s="597"/>
      <c r="BG17" s="801"/>
      <c r="BH17" s="597">
        <v>-162900</v>
      </c>
      <c r="BI17" s="597"/>
      <c r="BJ17" s="794"/>
      <c r="BK17" s="770"/>
      <c r="BL17" s="597"/>
      <c r="BM17" s="801"/>
      <c r="BN17" s="597"/>
      <c r="BO17" s="597"/>
      <c r="BP17" s="740">
        <f>SUBTOTAL(9,U17:BO17)</f>
        <v>-162900</v>
      </c>
      <c r="BQ17" s="715">
        <f t="shared" si="0"/>
        <v>-162900</v>
      </c>
      <c r="BR17" s="589"/>
      <c r="BT17" s="590"/>
      <c r="BV17" s="591"/>
      <c r="BW17" s="591"/>
      <c r="BX17" s="592"/>
      <c r="BY17" s="591"/>
    </row>
    <row r="18" spans="2:77" ht="102" hidden="1" customHeight="1">
      <c r="B18" s="583">
        <v>1</v>
      </c>
      <c r="C18" s="583">
        <v>1350800000</v>
      </c>
      <c r="D18" s="585" t="s">
        <v>1038</v>
      </c>
      <c r="E18" s="774"/>
      <c r="F18" s="585"/>
      <c r="G18" s="779"/>
      <c r="H18" s="585"/>
      <c r="I18" s="585"/>
      <c r="J18" s="764"/>
      <c r="K18" s="585"/>
      <c r="L18" s="585"/>
      <c r="M18" s="585"/>
      <c r="N18" s="597"/>
      <c r="O18" s="789"/>
      <c r="P18" s="675"/>
      <c r="Q18" s="675"/>
      <c r="R18" s="674"/>
      <c r="S18" s="674"/>
      <c r="T18" s="674"/>
      <c r="U18" s="597"/>
      <c r="V18" s="674"/>
      <c r="W18" s="674"/>
      <c r="X18" s="674"/>
      <c r="Y18" s="597"/>
      <c r="Z18" s="674"/>
      <c r="AA18" s="674"/>
      <c r="AB18" s="674"/>
      <c r="AC18" s="597"/>
      <c r="AD18" s="597"/>
      <c r="AE18" s="597"/>
      <c r="AF18" s="597"/>
      <c r="AG18" s="597"/>
      <c r="AH18" s="597"/>
      <c r="AI18" s="597"/>
      <c r="AJ18" s="597"/>
      <c r="AK18" s="597"/>
      <c r="AL18" s="770"/>
      <c r="AM18" s="770"/>
      <c r="AN18" s="597"/>
      <c r="AO18" s="794"/>
      <c r="AP18" s="597"/>
      <c r="AQ18" s="597"/>
      <c r="AR18" s="770"/>
      <c r="AS18" s="597"/>
      <c r="AT18" s="794"/>
      <c r="AU18" s="597"/>
      <c r="AV18" s="597"/>
      <c r="AW18" s="770"/>
      <c r="AX18" s="630"/>
      <c r="AY18" s="794"/>
      <c r="AZ18" s="597"/>
      <c r="BA18" s="597"/>
      <c r="BB18" s="597"/>
      <c r="BC18" s="770"/>
      <c r="BD18" s="770"/>
      <c r="BE18" s="630"/>
      <c r="BF18" s="597"/>
      <c r="BG18" s="801"/>
      <c r="BH18" s="597"/>
      <c r="BI18" s="597"/>
      <c r="BJ18" s="794"/>
      <c r="BK18" s="770"/>
      <c r="BL18" s="597"/>
      <c r="BM18" s="801"/>
      <c r="BN18" s="597"/>
      <c r="BO18" s="597"/>
      <c r="BP18" s="740">
        <f>SUBTOTAL(9,U18:BO18)</f>
        <v>0</v>
      </c>
      <c r="BQ18" s="715">
        <f t="shared" si="0"/>
        <v>0</v>
      </c>
      <c r="BR18" s="589"/>
      <c r="BT18" s="590"/>
      <c r="BV18" s="591"/>
      <c r="BW18" s="591"/>
      <c r="BX18" s="592"/>
      <c r="BY18" s="591"/>
    </row>
    <row r="19" spans="2:77" ht="81" customHeight="1">
      <c r="B19" s="583">
        <f>+B18+1</f>
        <v>2</v>
      </c>
      <c r="C19" s="583" t="s">
        <v>1039</v>
      </c>
      <c r="D19" s="585" t="s">
        <v>1233</v>
      </c>
      <c r="E19" s="774"/>
      <c r="F19" s="585"/>
      <c r="G19" s="779"/>
      <c r="H19" s="585"/>
      <c r="I19" s="585"/>
      <c r="J19" s="764"/>
      <c r="K19" s="585"/>
      <c r="L19" s="585"/>
      <c r="M19" s="585"/>
      <c r="N19" s="686"/>
      <c r="O19" s="789"/>
      <c r="P19" s="674"/>
      <c r="Q19" s="674"/>
      <c r="R19" s="674"/>
      <c r="S19" s="674"/>
      <c r="T19" s="674"/>
      <c r="U19" s="597"/>
      <c r="V19" s="674"/>
      <c r="W19" s="674"/>
      <c r="X19" s="674"/>
      <c r="Y19" s="597"/>
      <c r="Z19" s="674"/>
      <c r="AA19" s="674"/>
      <c r="AB19" s="674"/>
      <c r="AC19" s="597"/>
      <c r="AD19" s="597"/>
      <c r="AE19" s="597"/>
      <c r="AF19" s="597"/>
      <c r="AG19" s="597"/>
      <c r="AH19" s="597">
        <v>-237246</v>
      </c>
      <c r="AI19" s="597"/>
      <c r="AJ19" s="597"/>
      <c r="AK19" s="597"/>
      <c r="AL19" s="770"/>
      <c r="AM19" s="770"/>
      <c r="AN19" s="597"/>
      <c r="AO19" s="794"/>
      <c r="AP19" s="597"/>
      <c r="AQ19" s="597"/>
      <c r="AR19" s="770"/>
      <c r="AS19" s="597"/>
      <c r="AT19" s="794"/>
      <c r="AU19" s="597"/>
      <c r="AV19" s="597"/>
      <c r="AW19" s="770"/>
      <c r="AX19" s="630"/>
      <c r="AY19" s="794"/>
      <c r="AZ19" s="597"/>
      <c r="BA19" s="597"/>
      <c r="BB19" s="597"/>
      <c r="BC19" s="770"/>
      <c r="BD19" s="770"/>
      <c r="BE19" s="770"/>
      <c r="BF19" s="597"/>
      <c r="BG19" s="801"/>
      <c r="BH19" s="597"/>
      <c r="BI19" s="597"/>
      <c r="BJ19" s="794"/>
      <c r="BK19" s="770"/>
      <c r="BL19" s="597"/>
      <c r="BM19" s="801"/>
      <c r="BN19" s="597"/>
      <c r="BO19" s="597"/>
      <c r="BP19" s="740">
        <f t="shared" ref="BP19:BP80" si="1">SUBTOTAL(9,U19:BO19)</f>
        <v>-237246</v>
      </c>
      <c r="BQ19" s="715">
        <f t="shared" si="0"/>
        <v>-237246</v>
      </c>
      <c r="BR19" s="589"/>
      <c r="BT19" s="590"/>
      <c r="BV19" s="591"/>
      <c r="BW19" s="591"/>
      <c r="BX19" s="592"/>
      <c r="BY19" s="591"/>
    </row>
    <row r="20" spans="2:77" ht="61.5" hidden="1" customHeight="1">
      <c r="B20" s="583">
        <f>+B19+1</f>
        <v>3</v>
      </c>
      <c r="C20" s="583" t="s">
        <v>414</v>
      </c>
      <c r="D20" s="585" t="s">
        <v>415</v>
      </c>
      <c r="E20" s="774"/>
      <c r="F20" s="585"/>
      <c r="G20" s="779"/>
      <c r="H20" s="585"/>
      <c r="I20" s="585"/>
      <c r="J20" s="764"/>
      <c r="K20" s="585"/>
      <c r="L20" s="585"/>
      <c r="M20" s="585"/>
      <c r="N20" s="686"/>
      <c r="O20" s="789"/>
      <c r="P20" s="674"/>
      <c r="Q20" s="674"/>
      <c r="R20" s="674"/>
      <c r="S20" s="674"/>
      <c r="T20" s="674"/>
      <c r="U20" s="597"/>
      <c r="V20" s="674"/>
      <c r="W20" s="674"/>
      <c r="X20" s="674"/>
      <c r="Y20" s="597"/>
      <c r="Z20" s="674"/>
      <c r="AA20" s="674"/>
      <c r="AB20" s="674"/>
      <c r="AC20" s="597"/>
      <c r="AD20" s="597"/>
      <c r="AE20" s="597"/>
      <c r="AF20" s="597"/>
      <c r="AG20" s="597"/>
      <c r="AH20" s="597"/>
      <c r="AI20" s="597"/>
      <c r="AJ20" s="597"/>
      <c r="AK20" s="597"/>
      <c r="AL20" s="770"/>
      <c r="AM20" s="770"/>
      <c r="AN20" s="597"/>
      <c r="AO20" s="794"/>
      <c r="AP20" s="597"/>
      <c r="AQ20" s="597"/>
      <c r="AR20" s="770"/>
      <c r="AS20" s="597"/>
      <c r="AT20" s="794"/>
      <c r="AU20" s="597"/>
      <c r="AV20" s="597"/>
      <c r="AW20" s="770"/>
      <c r="AX20" s="630"/>
      <c r="AY20" s="794"/>
      <c r="AZ20" s="597"/>
      <c r="BA20" s="597"/>
      <c r="BB20" s="597"/>
      <c r="BC20" s="770"/>
      <c r="BD20" s="770"/>
      <c r="BE20" s="770"/>
      <c r="BF20" s="597"/>
      <c r="BG20" s="801"/>
      <c r="BH20" s="597"/>
      <c r="BI20" s="597"/>
      <c r="BJ20" s="794"/>
      <c r="BK20" s="770"/>
      <c r="BL20" s="597"/>
      <c r="BM20" s="801"/>
      <c r="BN20" s="597"/>
      <c r="BO20" s="597"/>
      <c r="BP20" s="740">
        <f t="shared" si="1"/>
        <v>0</v>
      </c>
      <c r="BQ20" s="715">
        <f t="shared" si="0"/>
        <v>0</v>
      </c>
      <c r="BR20" s="589"/>
      <c r="BT20" s="590"/>
      <c r="BV20" s="591"/>
      <c r="BW20" s="591"/>
      <c r="BX20" s="592"/>
      <c r="BY20" s="591"/>
    </row>
    <row r="21" spans="2:77" ht="72" hidden="1" customHeight="1">
      <c r="B21" s="583">
        <v>2</v>
      </c>
      <c r="C21" s="583" t="s">
        <v>879</v>
      </c>
      <c r="D21" s="585" t="s">
        <v>462</v>
      </c>
      <c r="E21" s="774"/>
      <c r="F21" s="585"/>
      <c r="G21" s="779"/>
      <c r="H21" s="585"/>
      <c r="I21" s="585"/>
      <c r="J21" s="764"/>
      <c r="K21" s="585"/>
      <c r="L21" s="585"/>
      <c r="M21" s="585"/>
      <c r="N21" s="686"/>
      <c r="O21" s="789"/>
      <c r="P21" s="674"/>
      <c r="Q21" s="674"/>
      <c r="R21" s="674"/>
      <c r="S21" s="674"/>
      <c r="T21" s="674"/>
      <c r="U21" s="597"/>
      <c r="V21" s="674"/>
      <c r="W21" s="674"/>
      <c r="X21" s="674"/>
      <c r="Y21" s="597"/>
      <c r="Z21" s="674"/>
      <c r="AA21" s="674"/>
      <c r="AB21" s="674"/>
      <c r="AC21" s="597"/>
      <c r="AD21" s="597"/>
      <c r="AE21" s="597"/>
      <c r="AF21" s="597"/>
      <c r="AG21" s="597"/>
      <c r="AH21" s="597"/>
      <c r="AI21" s="597"/>
      <c r="AJ21" s="597"/>
      <c r="AK21" s="597"/>
      <c r="AL21" s="770"/>
      <c r="AM21" s="770"/>
      <c r="AN21" s="597"/>
      <c r="AO21" s="794"/>
      <c r="AP21" s="597"/>
      <c r="AQ21" s="597"/>
      <c r="AR21" s="770"/>
      <c r="AS21" s="597"/>
      <c r="AT21" s="794"/>
      <c r="AU21" s="597"/>
      <c r="AV21" s="597"/>
      <c r="AW21" s="770"/>
      <c r="AX21" s="630"/>
      <c r="AY21" s="794"/>
      <c r="AZ21" s="597"/>
      <c r="BA21" s="597"/>
      <c r="BB21" s="597"/>
      <c r="BC21" s="770"/>
      <c r="BD21" s="770"/>
      <c r="BE21" s="770"/>
      <c r="BF21" s="597"/>
      <c r="BG21" s="801"/>
      <c r="BH21" s="597"/>
      <c r="BI21" s="597"/>
      <c r="BJ21" s="794"/>
      <c r="BK21" s="770"/>
      <c r="BL21" s="597"/>
      <c r="BM21" s="801"/>
      <c r="BN21" s="597"/>
      <c r="BO21" s="597"/>
      <c r="BP21" s="740">
        <f t="shared" si="1"/>
        <v>0</v>
      </c>
      <c r="BQ21" s="715">
        <f t="shared" si="0"/>
        <v>0</v>
      </c>
      <c r="BR21" s="589"/>
      <c r="BT21" s="590"/>
      <c r="BV21" s="591"/>
      <c r="BW21" s="591"/>
      <c r="BX21" s="592"/>
      <c r="BY21" s="591"/>
    </row>
    <row r="22" spans="2:77" ht="105" hidden="1" customHeight="1">
      <c r="B22" s="583">
        <f>+B21+1</f>
        <v>3</v>
      </c>
      <c r="C22" s="583" t="s">
        <v>463</v>
      </c>
      <c r="D22" s="585" t="s">
        <v>1065</v>
      </c>
      <c r="E22" s="774"/>
      <c r="F22" s="585"/>
      <c r="G22" s="779"/>
      <c r="H22" s="585"/>
      <c r="I22" s="585"/>
      <c r="J22" s="764"/>
      <c r="K22" s="585"/>
      <c r="L22" s="585"/>
      <c r="M22" s="585"/>
      <c r="N22" s="686"/>
      <c r="O22" s="789"/>
      <c r="P22" s="674"/>
      <c r="Q22" s="674"/>
      <c r="R22" s="674"/>
      <c r="S22" s="674"/>
      <c r="T22" s="674"/>
      <c r="U22" s="597"/>
      <c r="V22" s="674"/>
      <c r="W22" s="674"/>
      <c r="X22" s="674"/>
      <c r="Y22" s="597"/>
      <c r="Z22" s="674"/>
      <c r="AA22" s="674"/>
      <c r="AB22" s="674"/>
      <c r="AC22" s="597"/>
      <c r="AD22" s="597"/>
      <c r="AE22" s="597"/>
      <c r="AF22" s="597"/>
      <c r="AG22" s="597"/>
      <c r="AH22" s="597"/>
      <c r="AI22" s="597"/>
      <c r="AJ22" s="597"/>
      <c r="AK22" s="597"/>
      <c r="AL22" s="770"/>
      <c r="AM22" s="770"/>
      <c r="AN22" s="597"/>
      <c r="AO22" s="794"/>
      <c r="AP22" s="597"/>
      <c r="AQ22" s="597"/>
      <c r="AR22" s="770"/>
      <c r="AS22" s="597"/>
      <c r="AT22" s="794"/>
      <c r="AU22" s="597"/>
      <c r="AV22" s="597"/>
      <c r="AW22" s="770"/>
      <c r="AX22" s="630"/>
      <c r="AY22" s="794"/>
      <c r="AZ22" s="597"/>
      <c r="BA22" s="597"/>
      <c r="BB22" s="597"/>
      <c r="BC22" s="770"/>
      <c r="BD22" s="770"/>
      <c r="BE22" s="770"/>
      <c r="BF22" s="597"/>
      <c r="BG22" s="801"/>
      <c r="BH22" s="597"/>
      <c r="BI22" s="597"/>
      <c r="BJ22" s="794"/>
      <c r="BK22" s="770"/>
      <c r="BL22" s="597"/>
      <c r="BM22" s="801"/>
      <c r="BN22" s="597"/>
      <c r="BO22" s="597"/>
      <c r="BP22" s="740">
        <f t="shared" si="1"/>
        <v>0</v>
      </c>
      <c r="BQ22" s="715">
        <f t="shared" si="0"/>
        <v>0</v>
      </c>
      <c r="BR22" s="589"/>
      <c r="BT22" s="590"/>
      <c r="BV22" s="591"/>
      <c r="BW22" s="591"/>
      <c r="BX22" s="592"/>
      <c r="BY22" s="591"/>
    </row>
    <row r="23" spans="2:77" ht="105" hidden="1" customHeight="1">
      <c r="B23" s="583">
        <v>3</v>
      </c>
      <c r="C23" s="583">
        <v>1351800000</v>
      </c>
      <c r="D23" s="585" t="s">
        <v>1066</v>
      </c>
      <c r="E23" s="774"/>
      <c r="F23" s="585"/>
      <c r="G23" s="779"/>
      <c r="H23" s="585"/>
      <c r="I23" s="585"/>
      <c r="J23" s="764"/>
      <c r="K23" s="585"/>
      <c r="L23" s="585"/>
      <c r="M23" s="585"/>
      <c r="N23" s="686"/>
      <c r="O23" s="789"/>
      <c r="P23" s="674"/>
      <c r="Q23" s="674"/>
      <c r="R23" s="674"/>
      <c r="S23" s="674"/>
      <c r="T23" s="674"/>
      <c r="U23" s="597"/>
      <c r="V23" s="674"/>
      <c r="W23" s="674"/>
      <c r="X23" s="674"/>
      <c r="Y23" s="597"/>
      <c r="Z23" s="674"/>
      <c r="AA23" s="674"/>
      <c r="AB23" s="674"/>
      <c r="AC23" s="597"/>
      <c r="AD23" s="597"/>
      <c r="AE23" s="597"/>
      <c r="AF23" s="597"/>
      <c r="AG23" s="597"/>
      <c r="AH23" s="597"/>
      <c r="AI23" s="597"/>
      <c r="AJ23" s="597"/>
      <c r="AK23" s="597"/>
      <c r="AL23" s="770"/>
      <c r="AM23" s="770"/>
      <c r="AN23" s="597"/>
      <c r="AO23" s="794"/>
      <c r="AP23" s="597"/>
      <c r="AQ23" s="597"/>
      <c r="AR23" s="770"/>
      <c r="AS23" s="597"/>
      <c r="AT23" s="794"/>
      <c r="AU23" s="597"/>
      <c r="AV23" s="597"/>
      <c r="AW23" s="770"/>
      <c r="AX23" s="630"/>
      <c r="AY23" s="794"/>
      <c r="AZ23" s="597"/>
      <c r="BA23" s="597"/>
      <c r="BB23" s="597"/>
      <c r="BC23" s="770"/>
      <c r="BD23" s="770"/>
      <c r="BE23" s="770"/>
      <c r="BF23" s="597"/>
      <c r="BG23" s="801"/>
      <c r="BH23" s="597"/>
      <c r="BI23" s="597"/>
      <c r="BJ23" s="794"/>
      <c r="BK23" s="770"/>
      <c r="BL23" s="597"/>
      <c r="BM23" s="801"/>
      <c r="BN23" s="597"/>
      <c r="BO23" s="597"/>
      <c r="BP23" s="740">
        <f t="shared" si="1"/>
        <v>0</v>
      </c>
      <c r="BQ23" s="715">
        <f t="shared" si="0"/>
        <v>0</v>
      </c>
      <c r="BR23" s="589"/>
      <c r="BT23" s="590"/>
      <c r="BV23" s="591"/>
      <c r="BW23" s="591"/>
      <c r="BX23" s="592"/>
      <c r="BY23" s="591"/>
    </row>
    <row r="24" spans="2:77" ht="91.5" customHeight="1">
      <c r="B24" s="583">
        <v>3</v>
      </c>
      <c r="C24" s="583">
        <v>1352000000</v>
      </c>
      <c r="D24" s="585" t="s">
        <v>1067</v>
      </c>
      <c r="E24" s="774"/>
      <c r="F24" s="585"/>
      <c r="G24" s="779"/>
      <c r="H24" s="585"/>
      <c r="I24" s="585"/>
      <c r="J24" s="764"/>
      <c r="K24" s="585"/>
      <c r="L24" s="585"/>
      <c r="M24" s="585"/>
      <c r="N24" s="686"/>
      <c r="O24" s="789"/>
      <c r="P24" s="674"/>
      <c r="Q24" s="674"/>
      <c r="R24" s="674"/>
      <c r="S24" s="674"/>
      <c r="T24" s="674"/>
      <c r="U24" s="597"/>
      <c r="V24" s="674"/>
      <c r="W24" s="674"/>
      <c r="X24" s="674"/>
      <c r="Y24" s="597"/>
      <c r="Z24" s="674"/>
      <c r="AA24" s="674"/>
      <c r="AB24" s="674"/>
      <c r="AC24" s="597"/>
      <c r="AD24" s="597"/>
      <c r="AE24" s="597"/>
      <c r="AF24" s="597"/>
      <c r="AG24" s="597"/>
      <c r="AH24" s="597"/>
      <c r="AI24" s="597"/>
      <c r="AJ24" s="597"/>
      <c r="AK24" s="597"/>
      <c r="AL24" s="770"/>
      <c r="AM24" s="770"/>
      <c r="AN24" s="597"/>
      <c r="AO24" s="794"/>
      <c r="AP24" s="597"/>
      <c r="AQ24" s="597"/>
      <c r="AR24" s="770"/>
      <c r="AS24" s="597"/>
      <c r="AT24" s="794"/>
      <c r="AU24" s="597"/>
      <c r="AV24" s="597"/>
      <c r="AW24" s="770"/>
      <c r="AX24" s="630"/>
      <c r="AY24" s="794"/>
      <c r="AZ24" s="597"/>
      <c r="BA24" s="597"/>
      <c r="BB24" s="597"/>
      <c r="BC24" s="770"/>
      <c r="BD24" s="770"/>
      <c r="BE24" s="770"/>
      <c r="BF24" s="597"/>
      <c r="BG24" s="801"/>
      <c r="BH24" s="597"/>
      <c r="BI24" s="597"/>
      <c r="BJ24" s="794"/>
      <c r="BK24" s="770"/>
      <c r="BL24" s="597"/>
      <c r="BM24" s="801"/>
      <c r="BN24" s="597">
        <v>-235272</v>
      </c>
      <c r="BO24" s="597"/>
      <c r="BP24" s="740">
        <f t="shared" si="1"/>
        <v>-235272</v>
      </c>
      <c r="BQ24" s="715">
        <f t="shared" si="0"/>
        <v>-235272</v>
      </c>
      <c r="BR24" s="589"/>
      <c r="BT24" s="590"/>
      <c r="BV24" s="591"/>
      <c r="BW24" s="591"/>
      <c r="BX24" s="592"/>
      <c r="BY24" s="591"/>
    </row>
    <row r="25" spans="2:77" ht="64.5" customHeight="1">
      <c r="B25" s="583">
        <v>4</v>
      </c>
      <c r="C25" s="583">
        <v>1352100000</v>
      </c>
      <c r="D25" s="585" t="s">
        <v>1068</v>
      </c>
      <c r="E25" s="774"/>
      <c r="F25" s="585"/>
      <c r="G25" s="779"/>
      <c r="H25" s="585"/>
      <c r="I25" s="585"/>
      <c r="J25" s="764"/>
      <c r="K25" s="585"/>
      <c r="L25" s="585"/>
      <c r="M25" s="585"/>
      <c r="N25" s="686"/>
      <c r="O25" s="789"/>
      <c r="P25" s="674"/>
      <c r="Q25" s="674"/>
      <c r="R25" s="674"/>
      <c r="S25" s="674"/>
      <c r="T25" s="674"/>
      <c r="U25" s="597"/>
      <c r="V25" s="674"/>
      <c r="W25" s="674"/>
      <c r="X25" s="674"/>
      <c r="Y25" s="597"/>
      <c r="Z25" s="674"/>
      <c r="AA25" s="674"/>
      <c r="AB25" s="674"/>
      <c r="AC25" s="597"/>
      <c r="AD25" s="597"/>
      <c r="AE25" s="597"/>
      <c r="AF25" s="597"/>
      <c r="AG25" s="597"/>
      <c r="AH25" s="597"/>
      <c r="AI25" s="597"/>
      <c r="AJ25" s="597"/>
      <c r="AK25" s="597"/>
      <c r="AL25" s="770"/>
      <c r="AM25" s="770"/>
      <c r="AN25" s="597"/>
      <c r="AO25" s="794"/>
      <c r="AP25" s="597"/>
      <c r="AQ25" s="597"/>
      <c r="AR25" s="770"/>
      <c r="AS25" s="597"/>
      <c r="AT25" s="794"/>
      <c r="AU25" s="597"/>
      <c r="AV25" s="597"/>
      <c r="AW25" s="770"/>
      <c r="AX25" s="630"/>
      <c r="AY25" s="794"/>
      <c r="AZ25" s="597"/>
      <c r="BA25" s="597"/>
      <c r="BB25" s="597"/>
      <c r="BC25" s="770"/>
      <c r="BD25" s="770"/>
      <c r="BE25" s="630"/>
      <c r="BF25" s="597"/>
      <c r="BG25" s="801"/>
      <c r="BH25" s="597">
        <v>-1500000</v>
      </c>
      <c r="BI25" s="597"/>
      <c r="BJ25" s="794"/>
      <c r="BK25" s="770"/>
      <c r="BL25" s="597"/>
      <c r="BM25" s="801"/>
      <c r="BN25" s="597"/>
      <c r="BO25" s="597"/>
      <c r="BP25" s="740">
        <f t="shared" si="1"/>
        <v>-1500000</v>
      </c>
      <c r="BQ25" s="715">
        <f t="shared" si="0"/>
        <v>-1500000</v>
      </c>
      <c r="BR25" s="589"/>
      <c r="BT25" s="590"/>
      <c r="BV25" s="591"/>
      <c r="BW25" s="591"/>
      <c r="BX25" s="592"/>
      <c r="BY25" s="591"/>
    </row>
    <row r="26" spans="2:77" ht="75" hidden="1" customHeight="1">
      <c r="B26" s="583">
        <f>+B25+1</f>
        <v>5</v>
      </c>
      <c r="C26" s="583" t="s">
        <v>1069</v>
      </c>
      <c r="D26" s="585" t="s">
        <v>866</v>
      </c>
      <c r="E26" s="774"/>
      <c r="F26" s="585"/>
      <c r="G26" s="779"/>
      <c r="H26" s="585"/>
      <c r="I26" s="585"/>
      <c r="J26" s="764"/>
      <c r="K26" s="585"/>
      <c r="L26" s="585"/>
      <c r="M26" s="585"/>
      <c r="N26" s="686"/>
      <c r="O26" s="789"/>
      <c r="P26" s="674"/>
      <c r="Q26" s="674"/>
      <c r="R26" s="674"/>
      <c r="S26" s="674"/>
      <c r="T26" s="674"/>
      <c r="U26" s="597"/>
      <c r="V26" s="674"/>
      <c r="W26" s="674"/>
      <c r="X26" s="674"/>
      <c r="Y26" s="597"/>
      <c r="Z26" s="674"/>
      <c r="AA26" s="674"/>
      <c r="AB26" s="674"/>
      <c r="AC26" s="597"/>
      <c r="AD26" s="597"/>
      <c r="AE26" s="597"/>
      <c r="AF26" s="597"/>
      <c r="AG26" s="597"/>
      <c r="AH26" s="597"/>
      <c r="AI26" s="597"/>
      <c r="AJ26" s="597"/>
      <c r="AK26" s="597"/>
      <c r="AL26" s="770"/>
      <c r="AM26" s="770"/>
      <c r="AN26" s="597"/>
      <c r="AO26" s="794"/>
      <c r="AP26" s="597"/>
      <c r="AQ26" s="597"/>
      <c r="AR26" s="770"/>
      <c r="AS26" s="597"/>
      <c r="AT26" s="794"/>
      <c r="AU26" s="597"/>
      <c r="AV26" s="597"/>
      <c r="AW26" s="770"/>
      <c r="AX26" s="630"/>
      <c r="AY26" s="794"/>
      <c r="AZ26" s="597"/>
      <c r="BA26" s="597"/>
      <c r="BB26" s="597"/>
      <c r="BC26" s="770"/>
      <c r="BD26" s="770"/>
      <c r="BE26" s="770"/>
      <c r="BF26" s="597"/>
      <c r="BG26" s="801"/>
      <c r="BH26" s="597"/>
      <c r="BI26" s="597"/>
      <c r="BJ26" s="794"/>
      <c r="BK26" s="770"/>
      <c r="BL26" s="597"/>
      <c r="BM26" s="801"/>
      <c r="BN26" s="597"/>
      <c r="BO26" s="597"/>
      <c r="BP26" s="740">
        <f t="shared" si="1"/>
        <v>0</v>
      </c>
      <c r="BQ26" s="715">
        <f t="shared" si="0"/>
        <v>0</v>
      </c>
      <c r="BR26" s="589"/>
      <c r="BT26" s="590"/>
      <c r="BV26" s="591"/>
      <c r="BW26" s="591"/>
      <c r="BX26" s="592"/>
      <c r="BY26" s="591"/>
    </row>
    <row r="27" spans="2:77" ht="88.5" hidden="1" customHeight="1">
      <c r="B27" s="583">
        <f>+B26+1</f>
        <v>6</v>
      </c>
      <c r="C27" s="583" t="s">
        <v>867</v>
      </c>
      <c r="D27" s="585" t="s">
        <v>868</v>
      </c>
      <c r="E27" s="774"/>
      <c r="F27" s="585"/>
      <c r="G27" s="779"/>
      <c r="H27" s="585"/>
      <c r="I27" s="585"/>
      <c r="J27" s="764"/>
      <c r="K27" s="585"/>
      <c r="L27" s="585"/>
      <c r="M27" s="585"/>
      <c r="N27" s="686"/>
      <c r="O27" s="789"/>
      <c r="P27" s="674"/>
      <c r="Q27" s="674"/>
      <c r="R27" s="674"/>
      <c r="S27" s="674"/>
      <c r="T27" s="674"/>
      <c r="U27" s="597"/>
      <c r="V27" s="674"/>
      <c r="W27" s="674"/>
      <c r="X27" s="674"/>
      <c r="Y27" s="597"/>
      <c r="Z27" s="674"/>
      <c r="AA27" s="674"/>
      <c r="AB27" s="674"/>
      <c r="AC27" s="597"/>
      <c r="AD27" s="597"/>
      <c r="AE27" s="597"/>
      <c r="AF27" s="597"/>
      <c r="AG27" s="597"/>
      <c r="AH27" s="597"/>
      <c r="AI27" s="597"/>
      <c r="AJ27" s="597"/>
      <c r="AK27" s="597"/>
      <c r="AL27" s="770"/>
      <c r="AM27" s="770"/>
      <c r="AN27" s="597"/>
      <c r="AO27" s="794"/>
      <c r="AP27" s="597"/>
      <c r="AQ27" s="597"/>
      <c r="AR27" s="770"/>
      <c r="AS27" s="597"/>
      <c r="AT27" s="794"/>
      <c r="AU27" s="597"/>
      <c r="AV27" s="597"/>
      <c r="AW27" s="770"/>
      <c r="AX27" s="630"/>
      <c r="AY27" s="794"/>
      <c r="AZ27" s="597"/>
      <c r="BA27" s="597"/>
      <c r="BB27" s="597"/>
      <c r="BC27" s="770"/>
      <c r="BD27" s="770"/>
      <c r="BE27" s="770"/>
      <c r="BF27" s="597"/>
      <c r="BG27" s="801"/>
      <c r="BH27" s="597"/>
      <c r="BI27" s="597"/>
      <c r="BJ27" s="794"/>
      <c r="BK27" s="770"/>
      <c r="BL27" s="597"/>
      <c r="BM27" s="801"/>
      <c r="BN27" s="597"/>
      <c r="BO27" s="597"/>
      <c r="BP27" s="740">
        <f t="shared" si="1"/>
        <v>0</v>
      </c>
      <c r="BQ27" s="715">
        <f t="shared" si="0"/>
        <v>0</v>
      </c>
      <c r="BR27" s="589"/>
      <c r="BT27" s="590"/>
      <c r="BV27" s="591"/>
      <c r="BW27" s="591"/>
      <c r="BX27" s="592"/>
      <c r="BY27" s="591"/>
    </row>
    <row r="28" spans="2:77" ht="97.5" hidden="1" customHeight="1">
      <c r="B28" s="583">
        <f>+B27+1</f>
        <v>7</v>
      </c>
      <c r="C28" s="583" t="s">
        <v>869</v>
      </c>
      <c r="D28" s="585" t="s">
        <v>870</v>
      </c>
      <c r="E28" s="774"/>
      <c r="F28" s="585"/>
      <c r="G28" s="779"/>
      <c r="H28" s="585"/>
      <c r="I28" s="585"/>
      <c r="J28" s="764"/>
      <c r="K28" s="585"/>
      <c r="L28" s="585"/>
      <c r="M28" s="585"/>
      <c r="N28" s="686"/>
      <c r="O28" s="789"/>
      <c r="P28" s="674"/>
      <c r="Q28" s="674"/>
      <c r="R28" s="674"/>
      <c r="S28" s="674"/>
      <c r="T28" s="674"/>
      <c r="U28" s="597"/>
      <c r="V28" s="674"/>
      <c r="W28" s="674"/>
      <c r="X28" s="674"/>
      <c r="Y28" s="597"/>
      <c r="Z28" s="674"/>
      <c r="AA28" s="674"/>
      <c r="AB28" s="674"/>
      <c r="AC28" s="597"/>
      <c r="AD28" s="597"/>
      <c r="AE28" s="597"/>
      <c r="AF28" s="597"/>
      <c r="AG28" s="597"/>
      <c r="AH28" s="597"/>
      <c r="AI28" s="597"/>
      <c r="AJ28" s="597"/>
      <c r="AK28" s="597"/>
      <c r="AL28" s="770"/>
      <c r="AM28" s="770"/>
      <c r="AN28" s="597"/>
      <c r="AO28" s="794"/>
      <c r="AP28" s="597"/>
      <c r="AQ28" s="597"/>
      <c r="AR28" s="770"/>
      <c r="AS28" s="597"/>
      <c r="AT28" s="794"/>
      <c r="AU28" s="597"/>
      <c r="AV28" s="597"/>
      <c r="AW28" s="770"/>
      <c r="AX28" s="630"/>
      <c r="AY28" s="794"/>
      <c r="AZ28" s="597"/>
      <c r="BA28" s="597"/>
      <c r="BB28" s="597"/>
      <c r="BC28" s="770"/>
      <c r="BD28" s="770"/>
      <c r="BE28" s="770"/>
      <c r="BF28" s="597"/>
      <c r="BG28" s="801"/>
      <c r="BH28" s="597"/>
      <c r="BI28" s="597"/>
      <c r="BJ28" s="794"/>
      <c r="BK28" s="770"/>
      <c r="BL28" s="597"/>
      <c r="BM28" s="801"/>
      <c r="BN28" s="597"/>
      <c r="BO28" s="597"/>
      <c r="BP28" s="740">
        <f t="shared" si="1"/>
        <v>0</v>
      </c>
      <c r="BQ28" s="715">
        <f t="shared" si="0"/>
        <v>0</v>
      </c>
      <c r="BR28" s="589"/>
      <c r="BT28" s="590"/>
      <c r="BV28" s="591"/>
      <c r="BW28" s="591"/>
      <c r="BX28" s="592"/>
      <c r="BY28" s="591"/>
    </row>
    <row r="29" spans="2:77" ht="97.5" hidden="1" customHeight="1">
      <c r="B29" s="583">
        <v>4</v>
      </c>
      <c r="C29" s="583">
        <v>1352700000</v>
      </c>
      <c r="D29" s="585" t="s">
        <v>871</v>
      </c>
      <c r="E29" s="774"/>
      <c r="F29" s="585"/>
      <c r="G29" s="779"/>
      <c r="H29" s="585"/>
      <c r="I29" s="585"/>
      <c r="J29" s="764"/>
      <c r="K29" s="585"/>
      <c r="L29" s="585"/>
      <c r="M29" s="585"/>
      <c r="N29" s="686"/>
      <c r="O29" s="789"/>
      <c r="P29" s="674"/>
      <c r="Q29" s="674"/>
      <c r="R29" s="674"/>
      <c r="S29" s="674"/>
      <c r="T29" s="674"/>
      <c r="U29" s="597"/>
      <c r="V29" s="674"/>
      <c r="W29" s="674"/>
      <c r="X29" s="674"/>
      <c r="Y29" s="597"/>
      <c r="Z29" s="674"/>
      <c r="AA29" s="674"/>
      <c r="AB29" s="674"/>
      <c r="AC29" s="597"/>
      <c r="AD29" s="597"/>
      <c r="AE29" s="597"/>
      <c r="AF29" s="597"/>
      <c r="AG29" s="597"/>
      <c r="AH29" s="597"/>
      <c r="AI29" s="597"/>
      <c r="AJ29" s="597"/>
      <c r="AK29" s="597"/>
      <c r="AL29" s="770"/>
      <c r="AM29" s="770"/>
      <c r="AN29" s="597"/>
      <c r="AO29" s="794"/>
      <c r="AP29" s="597"/>
      <c r="AQ29" s="597"/>
      <c r="AR29" s="770"/>
      <c r="AS29" s="597"/>
      <c r="AT29" s="794"/>
      <c r="AU29" s="597"/>
      <c r="AV29" s="597"/>
      <c r="AW29" s="770"/>
      <c r="AX29" s="630"/>
      <c r="AY29" s="794"/>
      <c r="AZ29" s="597"/>
      <c r="BA29" s="597"/>
      <c r="BB29" s="597"/>
      <c r="BC29" s="770"/>
      <c r="BD29" s="770"/>
      <c r="BE29" s="770"/>
      <c r="BF29" s="597"/>
      <c r="BG29" s="801"/>
      <c r="BH29" s="597"/>
      <c r="BI29" s="597"/>
      <c r="BJ29" s="794"/>
      <c r="BK29" s="770"/>
      <c r="BL29" s="597"/>
      <c r="BM29" s="801"/>
      <c r="BN29" s="597"/>
      <c r="BO29" s="597"/>
      <c r="BP29" s="740">
        <f t="shared" si="1"/>
        <v>0</v>
      </c>
      <c r="BQ29" s="715">
        <f t="shared" si="0"/>
        <v>0</v>
      </c>
      <c r="BR29" s="589"/>
      <c r="BT29" s="590"/>
      <c r="BV29" s="591"/>
      <c r="BW29" s="591"/>
      <c r="BX29" s="592"/>
      <c r="BY29" s="591"/>
    </row>
    <row r="30" spans="2:77" ht="58.5" hidden="1" customHeight="1">
      <c r="B30" s="583">
        <v>7</v>
      </c>
      <c r="C30" s="583">
        <v>1352800000</v>
      </c>
      <c r="D30" s="585" t="s">
        <v>872</v>
      </c>
      <c r="E30" s="774"/>
      <c r="F30" s="585"/>
      <c r="G30" s="779"/>
      <c r="H30" s="585"/>
      <c r="I30" s="585"/>
      <c r="J30" s="764"/>
      <c r="K30" s="585"/>
      <c r="L30" s="585"/>
      <c r="M30" s="585"/>
      <c r="N30" s="686"/>
      <c r="O30" s="789"/>
      <c r="P30" s="674"/>
      <c r="Q30" s="674"/>
      <c r="R30" s="674"/>
      <c r="S30" s="674"/>
      <c r="T30" s="674"/>
      <c r="U30" s="597"/>
      <c r="V30" s="674"/>
      <c r="W30" s="674"/>
      <c r="X30" s="674"/>
      <c r="Y30" s="597"/>
      <c r="Z30" s="674"/>
      <c r="AA30" s="674"/>
      <c r="AB30" s="674"/>
      <c r="AC30" s="597"/>
      <c r="AD30" s="597"/>
      <c r="AE30" s="597"/>
      <c r="AF30" s="597"/>
      <c r="AG30" s="597"/>
      <c r="AH30" s="597"/>
      <c r="AI30" s="597"/>
      <c r="AJ30" s="597"/>
      <c r="AK30" s="597"/>
      <c r="AL30" s="770"/>
      <c r="AM30" s="770"/>
      <c r="AN30" s="597"/>
      <c r="AO30" s="794"/>
      <c r="AP30" s="597"/>
      <c r="AQ30" s="597"/>
      <c r="AR30" s="770"/>
      <c r="AS30" s="597"/>
      <c r="AT30" s="794"/>
      <c r="AU30" s="597"/>
      <c r="AV30" s="597"/>
      <c r="AW30" s="770"/>
      <c r="AX30" s="630"/>
      <c r="AY30" s="794"/>
      <c r="AZ30" s="597"/>
      <c r="BA30" s="597"/>
      <c r="BB30" s="597"/>
      <c r="BC30" s="770"/>
      <c r="BD30" s="770"/>
      <c r="BE30" s="770"/>
      <c r="BF30" s="597"/>
      <c r="BG30" s="801"/>
      <c r="BH30" s="597"/>
      <c r="BI30" s="597"/>
      <c r="BJ30" s="794"/>
      <c r="BK30" s="770"/>
      <c r="BL30" s="597"/>
      <c r="BM30" s="801"/>
      <c r="BN30" s="597"/>
      <c r="BO30" s="597"/>
      <c r="BP30" s="740">
        <f t="shared" si="1"/>
        <v>0</v>
      </c>
      <c r="BQ30" s="715">
        <f t="shared" si="0"/>
        <v>0</v>
      </c>
      <c r="BR30" s="589"/>
      <c r="BT30" s="590"/>
      <c r="BV30" s="591"/>
      <c r="BW30" s="591"/>
      <c r="BX30" s="592"/>
      <c r="BY30" s="591"/>
    </row>
    <row r="31" spans="2:77" ht="58.5" hidden="1" customHeight="1">
      <c r="B31" s="583">
        <f>+B30+1</f>
        <v>8</v>
      </c>
      <c r="C31" s="583" t="s">
        <v>873</v>
      </c>
      <c r="D31" s="585" t="s">
        <v>874</v>
      </c>
      <c r="E31" s="774"/>
      <c r="F31" s="585"/>
      <c r="G31" s="779"/>
      <c r="H31" s="585"/>
      <c r="I31" s="585"/>
      <c r="J31" s="764"/>
      <c r="K31" s="585"/>
      <c r="L31" s="585"/>
      <c r="M31" s="585"/>
      <c r="N31" s="686"/>
      <c r="O31" s="789"/>
      <c r="P31" s="674"/>
      <c r="Q31" s="674"/>
      <c r="R31" s="674"/>
      <c r="S31" s="674"/>
      <c r="T31" s="674"/>
      <c r="U31" s="597"/>
      <c r="V31" s="674"/>
      <c r="W31" s="674"/>
      <c r="X31" s="674"/>
      <c r="Y31" s="597"/>
      <c r="Z31" s="674"/>
      <c r="AA31" s="674"/>
      <c r="AB31" s="674"/>
      <c r="AC31" s="597"/>
      <c r="AD31" s="597"/>
      <c r="AE31" s="597"/>
      <c r="AF31" s="597"/>
      <c r="AG31" s="597"/>
      <c r="AH31" s="597"/>
      <c r="AI31" s="597"/>
      <c r="AJ31" s="597"/>
      <c r="AK31" s="597"/>
      <c r="AL31" s="770"/>
      <c r="AM31" s="770"/>
      <c r="AN31" s="597"/>
      <c r="AO31" s="794"/>
      <c r="AP31" s="597"/>
      <c r="AQ31" s="597"/>
      <c r="AR31" s="770"/>
      <c r="AS31" s="597"/>
      <c r="AT31" s="794"/>
      <c r="AU31" s="597"/>
      <c r="AV31" s="597"/>
      <c r="AW31" s="770"/>
      <c r="AX31" s="630"/>
      <c r="AY31" s="794"/>
      <c r="AZ31" s="597"/>
      <c r="BA31" s="597"/>
      <c r="BB31" s="597"/>
      <c r="BC31" s="770"/>
      <c r="BD31" s="770"/>
      <c r="BE31" s="770"/>
      <c r="BF31" s="597"/>
      <c r="BG31" s="801"/>
      <c r="BH31" s="597"/>
      <c r="BI31" s="597"/>
      <c r="BJ31" s="794"/>
      <c r="BK31" s="770"/>
      <c r="BL31" s="597"/>
      <c r="BM31" s="801"/>
      <c r="BN31" s="597"/>
      <c r="BO31" s="597"/>
      <c r="BP31" s="740">
        <f t="shared" si="1"/>
        <v>0</v>
      </c>
      <c r="BQ31" s="715">
        <f t="shared" si="0"/>
        <v>0</v>
      </c>
      <c r="BR31" s="589"/>
      <c r="BT31" s="590"/>
      <c r="BV31" s="591"/>
      <c r="BW31" s="591"/>
      <c r="BX31" s="592"/>
      <c r="BY31" s="591"/>
    </row>
    <row r="32" spans="2:77" ht="49.5" hidden="1" customHeight="1">
      <c r="B32" s="583">
        <f>+B31+1</f>
        <v>9</v>
      </c>
      <c r="C32" s="583" t="s">
        <v>875</v>
      </c>
      <c r="D32" s="593" t="s">
        <v>876</v>
      </c>
      <c r="E32" s="774"/>
      <c r="F32" s="593"/>
      <c r="G32" s="780"/>
      <c r="H32" s="593"/>
      <c r="I32" s="593"/>
      <c r="J32" s="765"/>
      <c r="K32" s="593"/>
      <c r="L32" s="593"/>
      <c r="M32" s="593"/>
      <c r="N32" s="686"/>
      <c r="O32" s="789"/>
      <c r="P32" s="674"/>
      <c r="Q32" s="674"/>
      <c r="R32" s="674"/>
      <c r="S32" s="674"/>
      <c r="T32" s="674"/>
      <c r="U32" s="597"/>
      <c r="V32" s="674"/>
      <c r="W32" s="674"/>
      <c r="X32" s="674"/>
      <c r="Y32" s="597"/>
      <c r="Z32" s="674"/>
      <c r="AA32" s="674"/>
      <c r="AB32" s="674"/>
      <c r="AC32" s="597"/>
      <c r="AD32" s="597"/>
      <c r="AE32" s="597"/>
      <c r="AF32" s="597"/>
      <c r="AG32" s="597"/>
      <c r="AH32" s="597"/>
      <c r="AI32" s="597"/>
      <c r="AJ32" s="597"/>
      <c r="AK32" s="597"/>
      <c r="AL32" s="770"/>
      <c r="AM32" s="770"/>
      <c r="AN32" s="597"/>
      <c r="AO32" s="794"/>
      <c r="AP32" s="597"/>
      <c r="AQ32" s="597"/>
      <c r="AR32" s="770"/>
      <c r="AS32" s="597"/>
      <c r="AT32" s="794"/>
      <c r="AU32" s="597"/>
      <c r="AV32" s="597"/>
      <c r="AW32" s="770"/>
      <c r="AX32" s="630"/>
      <c r="AY32" s="794"/>
      <c r="AZ32" s="597"/>
      <c r="BA32" s="597"/>
      <c r="BB32" s="597"/>
      <c r="BC32" s="770"/>
      <c r="BD32" s="770"/>
      <c r="BE32" s="770"/>
      <c r="BF32" s="597"/>
      <c r="BG32" s="801"/>
      <c r="BH32" s="597"/>
      <c r="BI32" s="597"/>
      <c r="BJ32" s="794"/>
      <c r="BK32" s="770"/>
      <c r="BL32" s="597"/>
      <c r="BM32" s="801"/>
      <c r="BN32" s="597"/>
      <c r="BO32" s="597"/>
      <c r="BP32" s="740">
        <f t="shared" si="1"/>
        <v>0</v>
      </c>
      <c r="BQ32" s="715">
        <f t="shared" si="0"/>
        <v>0</v>
      </c>
      <c r="BR32" s="589"/>
      <c r="BT32" s="590"/>
      <c r="BV32" s="591"/>
      <c r="BW32" s="591"/>
      <c r="BX32" s="592"/>
      <c r="BY32" s="591"/>
    </row>
    <row r="33" spans="2:77" ht="60" customHeight="1">
      <c r="B33" s="583">
        <v>5</v>
      </c>
      <c r="C33" s="583" t="s">
        <v>877</v>
      </c>
      <c r="D33" s="585" t="s">
        <v>878</v>
      </c>
      <c r="E33" s="774"/>
      <c r="F33" s="585"/>
      <c r="G33" s="779"/>
      <c r="H33" s="585"/>
      <c r="I33" s="585"/>
      <c r="J33" s="764"/>
      <c r="K33" s="585"/>
      <c r="L33" s="585"/>
      <c r="M33" s="585"/>
      <c r="N33" s="686"/>
      <c r="O33" s="789"/>
      <c r="P33" s="674"/>
      <c r="Q33" s="674"/>
      <c r="R33" s="674"/>
      <c r="S33" s="674"/>
      <c r="T33" s="674"/>
      <c r="U33" s="597"/>
      <c r="V33" s="674"/>
      <c r="W33" s="674"/>
      <c r="X33" s="674"/>
      <c r="Y33" s="597"/>
      <c r="Z33" s="674"/>
      <c r="AA33" s="674"/>
      <c r="AB33" s="674"/>
      <c r="AC33" s="597"/>
      <c r="AD33" s="597"/>
      <c r="AE33" s="597"/>
      <c r="AF33" s="597"/>
      <c r="AG33" s="597"/>
      <c r="AH33" s="597"/>
      <c r="AI33" s="597"/>
      <c r="AJ33" s="597"/>
      <c r="AK33" s="597"/>
      <c r="AL33" s="770"/>
      <c r="AM33" s="770"/>
      <c r="AN33" s="597"/>
      <c r="AO33" s="794"/>
      <c r="AP33" s="597"/>
      <c r="AQ33" s="597"/>
      <c r="AR33" s="770"/>
      <c r="AS33" s="597"/>
      <c r="AT33" s="794"/>
      <c r="AU33" s="597"/>
      <c r="AV33" s="597"/>
      <c r="AW33" s="770"/>
      <c r="AX33" s="630"/>
      <c r="AY33" s="794"/>
      <c r="AZ33" s="597"/>
      <c r="BA33" s="597"/>
      <c r="BB33" s="597"/>
      <c r="BC33" s="770"/>
      <c r="BD33" s="770"/>
      <c r="BE33" s="770"/>
      <c r="BF33" s="597"/>
      <c r="BG33" s="801"/>
      <c r="BH33" s="597"/>
      <c r="BI33" s="597"/>
      <c r="BJ33" s="794"/>
      <c r="BK33" s="770"/>
      <c r="BL33" s="597">
        <v>-520824</v>
      </c>
      <c r="BM33" s="801"/>
      <c r="BN33" s="597"/>
      <c r="BO33" s="597"/>
      <c r="BP33" s="740">
        <f t="shared" si="1"/>
        <v>-520824</v>
      </c>
      <c r="BQ33" s="715">
        <f t="shared" si="0"/>
        <v>-520824</v>
      </c>
      <c r="BR33" s="589"/>
      <c r="BT33" s="590"/>
      <c r="BV33" s="591"/>
      <c r="BW33" s="591"/>
      <c r="BX33" s="592"/>
      <c r="BY33" s="591"/>
    </row>
    <row r="34" spans="2:77" ht="48" hidden="1" customHeight="1">
      <c r="B34" s="583">
        <v>8</v>
      </c>
      <c r="C34" s="583">
        <v>1353200000</v>
      </c>
      <c r="D34" s="585" t="s">
        <v>1302</v>
      </c>
      <c r="E34" s="774"/>
      <c r="F34" s="585"/>
      <c r="G34" s="779"/>
      <c r="H34" s="585"/>
      <c r="I34" s="585"/>
      <c r="J34" s="764"/>
      <c r="K34" s="585"/>
      <c r="L34" s="686"/>
      <c r="M34" s="686"/>
      <c r="N34" s="686"/>
      <c r="O34" s="789"/>
      <c r="P34" s="674"/>
      <c r="Q34" s="674"/>
      <c r="R34" s="674"/>
      <c r="S34" s="674"/>
      <c r="T34" s="674"/>
      <c r="U34" s="597"/>
      <c r="V34" s="674"/>
      <c r="W34" s="674"/>
      <c r="X34" s="674"/>
      <c r="Y34" s="597"/>
      <c r="Z34" s="674"/>
      <c r="AA34" s="674"/>
      <c r="AB34" s="674"/>
      <c r="AC34" s="597"/>
      <c r="AD34" s="597"/>
      <c r="AE34" s="597"/>
      <c r="AF34" s="597"/>
      <c r="AG34" s="597"/>
      <c r="AH34" s="597"/>
      <c r="AI34" s="597"/>
      <c r="AJ34" s="597"/>
      <c r="AK34" s="597"/>
      <c r="AL34" s="770"/>
      <c r="AM34" s="770"/>
      <c r="AN34" s="597"/>
      <c r="AO34" s="794"/>
      <c r="AP34" s="597"/>
      <c r="AQ34" s="597"/>
      <c r="AR34" s="770"/>
      <c r="AS34" s="597"/>
      <c r="AT34" s="794"/>
      <c r="AU34" s="597"/>
      <c r="AV34" s="597"/>
      <c r="AW34" s="770"/>
      <c r="AX34" s="630"/>
      <c r="AY34" s="794"/>
      <c r="AZ34" s="597"/>
      <c r="BA34" s="597"/>
      <c r="BB34" s="597"/>
      <c r="BC34" s="770"/>
      <c r="BD34" s="770"/>
      <c r="BE34" s="770"/>
      <c r="BF34" s="597"/>
      <c r="BG34" s="801"/>
      <c r="BH34" s="597"/>
      <c r="BI34" s="597"/>
      <c r="BJ34" s="794"/>
      <c r="BK34" s="770"/>
      <c r="BL34" s="597"/>
      <c r="BM34" s="801"/>
      <c r="BN34" s="597"/>
      <c r="BO34" s="597"/>
      <c r="BP34" s="740">
        <f t="shared" si="1"/>
        <v>0</v>
      </c>
      <c r="BQ34" s="715">
        <f t="shared" si="0"/>
        <v>0</v>
      </c>
      <c r="BR34" s="589"/>
      <c r="BT34" s="590"/>
      <c r="BV34" s="591"/>
      <c r="BW34" s="591"/>
      <c r="BX34" s="592"/>
      <c r="BY34" s="591"/>
    </row>
    <row r="35" spans="2:77" ht="76.5" hidden="1" customHeight="1">
      <c r="B35" s="583">
        <v>5</v>
      </c>
      <c r="C35" s="583" t="s">
        <v>1303</v>
      </c>
      <c r="D35" s="585" t="s">
        <v>1304</v>
      </c>
      <c r="E35" s="774"/>
      <c r="F35" s="585"/>
      <c r="G35" s="779"/>
      <c r="H35" s="585"/>
      <c r="I35" s="585"/>
      <c r="J35" s="764"/>
      <c r="K35" s="585"/>
      <c r="L35" s="585"/>
      <c r="M35" s="686"/>
      <c r="N35" s="686"/>
      <c r="O35" s="789"/>
      <c r="P35" s="674"/>
      <c r="Q35" s="674"/>
      <c r="R35" s="674"/>
      <c r="S35" s="674"/>
      <c r="T35" s="674"/>
      <c r="U35" s="597"/>
      <c r="V35" s="674"/>
      <c r="W35" s="674"/>
      <c r="X35" s="674"/>
      <c r="Y35" s="597"/>
      <c r="Z35" s="674"/>
      <c r="AA35" s="674"/>
      <c r="AB35" s="674"/>
      <c r="AC35" s="597"/>
      <c r="AD35" s="597"/>
      <c r="AE35" s="597"/>
      <c r="AF35" s="597"/>
      <c r="AG35" s="597"/>
      <c r="AH35" s="597"/>
      <c r="AI35" s="597"/>
      <c r="AJ35" s="597"/>
      <c r="AK35" s="597"/>
      <c r="AL35" s="770"/>
      <c r="AM35" s="770"/>
      <c r="AN35" s="597"/>
      <c r="AO35" s="794"/>
      <c r="AP35" s="597"/>
      <c r="AQ35" s="597"/>
      <c r="AR35" s="770"/>
      <c r="AS35" s="597"/>
      <c r="AT35" s="794"/>
      <c r="AU35" s="597"/>
      <c r="AV35" s="597"/>
      <c r="AW35" s="770"/>
      <c r="AX35" s="630"/>
      <c r="AY35" s="794"/>
      <c r="AZ35" s="597"/>
      <c r="BA35" s="597"/>
      <c r="BB35" s="597"/>
      <c r="BC35" s="770"/>
      <c r="BD35" s="770"/>
      <c r="BE35" s="770"/>
      <c r="BF35" s="597"/>
      <c r="BG35" s="801"/>
      <c r="BH35" s="597"/>
      <c r="BI35" s="597"/>
      <c r="BJ35" s="794"/>
      <c r="BK35" s="770"/>
      <c r="BL35" s="597"/>
      <c r="BM35" s="801"/>
      <c r="BN35" s="597"/>
      <c r="BO35" s="597"/>
      <c r="BP35" s="740">
        <f t="shared" si="1"/>
        <v>0</v>
      </c>
      <c r="BQ35" s="715">
        <f t="shared" si="0"/>
        <v>0</v>
      </c>
      <c r="BR35" s="589"/>
      <c r="BT35" s="590"/>
      <c r="BV35" s="591"/>
      <c r="BW35" s="591"/>
      <c r="BX35" s="592"/>
      <c r="BY35" s="591"/>
    </row>
    <row r="36" spans="2:77" ht="76.5" hidden="1" customHeight="1">
      <c r="B36" s="583">
        <f>+B35+1</f>
        <v>6</v>
      </c>
      <c r="C36" s="583" t="s">
        <v>1305</v>
      </c>
      <c r="D36" s="585" t="s">
        <v>1306</v>
      </c>
      <c r="E36" s="774"/>
      <c r="F36" s="585"/>
      <c r="G36" s="779"/>
      <c r="H36" s="585"/>
      <c r="I36" s="585"/>
      <c r="J36" s="764"/>
      <c r="K36" s="585"/>
      <c r="L36" s="585"/>
      <c r="M36" s="585"/>
      <c r="N36" s="686"/>
      <c r="O36" s="790"/>
      <c r="P36" s="598"/>
      <c r="Q36" s="598"/>
      <c r="R36" s="598"/>
      <c r="S36" s="598"/>
      <c r="T36" s="598"/>
      <c r="U36" s="740"/>
      <c r="V36" s="598"/>
      <c r="W36" s="598"/>
      <c r="X36" s="598"/>
      <c r="Y36" s="597"/>
      <c r="Z36" s="674"/>
      <c r="AA36" s="598"/>
      <c r="AB36" s="598"/>
      <c r="AC36" s="598"/>
      <c r="AD36" s="598"/>
      <c r="AE36" s="597"/>
      <c r="AF36" s="598"/>
      <c r="AG36" s="598"/>
      <c r="AH36" s="598"/>
      <c r="AI36" s="598"/>
      <c r="AJ36" s="598"/>
      <c r="AK36" s="598"/>
      <c r="AL36" s="771"/>
      <c r="AM36" s="771"/>
      <c r="AN36" s="598"/>
      <c r="AO36" s="790"/>
      <c r="AP36" s="598"/>
      <c r="AQ36" s="598"/>
      <c r="AR36" s="771"/>
      <c r="AS36" s="740"/>
      <c r="AT36" s="794"/>
      <c r="AU36" s="740"/>
      <c r="AV36" s="598"/>
      <c r="AW36" s="771"/>
      <c r="AX36" s="676"/>
      <c r="AY36" s="790"/>
      <c r="AZ36" s="598"/>
      <c r="BA36" s="598"/>
      <c r="BB36" s="598"/>
      <c r="BC36" s="771"/>
      <c r="BD36" s="771"/>
      <c r="BE36" s="771"/>
      <c r="BF36" s="598"/>
      <c r="BG36" s="802"/>
      <c r="BH36" s="598"/>
      <c r="BI36" s="598"/>
      <c r="BJ36" s="790"/>
      <c r="BK36" s="771"/>
      <c r="BL36" s="598"/>
      <c r="BM36" s="802"/>
      <c r="BN36" s="598"/>
      <c r="BO36" s="740"/>
      <c r="BP36" s="740">
        <f t="shared" si="1"/>
        <v>0</v>
      </c>
      <c r="BQ36" s="715">
        <f t="shared" si="0"/>
        <v>0</v>
      </c>
      <c r="BR36" s="589"/>
      <c r="BT36" s="590"/>
      <c r="BV36" s="591"/>
      <c r="BW36" s="591"/>
      <c r="BX36" s="592"/>
      <c r="BY36" s="591"/>
    </row>
    <row r="37" spans="2:77" ht="82.5" customHeight="1">
      <c r="B37" s="583">
        <v>6</v>
      </c>
      <c r="C37" s="583">
        <v>1353600000</v>
      </c>
      <c r="D37" s="585" t="s">
        <v>621</v>
      </c>
      <c r="E37" s="774"/>
      <c r="F37" s="585"/>
      <c r="G37" s="779"/>
      <c r="H37" s="585"/>
      <c r="I37" s="585"/>
      <c r="J37" s="764"/>
      <c r="K37" s="585"/>
      <c r="L37" s="686"/>
      <c r="M37" s="686"/>
      <c r="N37" s="686"/>
      <c r="O37" s="791"/>
      <c r="P37" s="677"/>
      <c r="Q37" s="677"/>
      <c r="R37" s="677"/>
      <c r="S37" s="677"/>
      <c r="T37" s="677"/>
      <c r="U37" s="741"/>
      <c r="V37" s="677"/>
      <c r="W37" s="677"/>
      <c r="X37" s="677"/>
      <c r="Y37" s="741"/>
      <c r="Z37" s="677"/>
      <c r="AA37" s="677"/>
      <c r="AB37" s="677"/>
      <c r="AC37" s="598"/>
      <c r="AD37" s="598"/>
      <c r="AE37" s="597"/>
      <c r="AF37" s="598"/>
      <c r="AG37" s="598"/>
      <c r="AH37" s="598"/>
      <c r="AI37" s="598"/>
      <c r="AJ37" s="598"/>
      <c r="AK37" s="598"/>
      <c r="AL37" s="771"/>
      <c r="AM37" s="771"/>
      <c r="AN37" s="674">
        <v>-300000</v>
      </c>
      <c r="AO37" s="790"/>
      <c r="AP37" s="598"/>
      <c r="AQ37" s="598"/>
      <c r="AR37" s="771"/>
      <c r="AS37" s="740"/>
      <c r="AT37" s="794"/>
      <c r="AU37" s="740"/>
      <c r="AV37" s="598"/>
      <c r="AW37" s="771"/>
      <c r="AX37" s="676"/>
      <c r="AY37" s="790"/>
      <c r="AZ37" s="598"/>
      <c r="BA37" s="598"/>
      <c r="BB37" s="598"/>
      <c r="BC37" s="771"/>
      <c r="BD37" s="771"/>
      <c r="BE37" s="771"/>
      <c r="BF37" s="598"/>
      <c r="BG37" s="802"/>
      <c r="BH37" s="598"/>
      <c r="BI37" s="598"/>
      <c r="BJ37" s="790"/>
      <c r="BK37" s="771"/>
      <c r="BL37" s="598"/>
      <c r="BM37" s="802"/>
      <c r="BN37" s="598"/>
      <c r="BO37" s="740"/>
      <c r="BP37" s="740">
        <f t="shared" si="1"/>
        <v>-300000</v>
      </c>
      <c r="BQ37" s="715">
        <f t="shared" si="0"/>
        <v>-300000</v>
      </c>
      <c r="BR37" s="589"/>
      <c r="BT37" s="590"/>
      <c r="BV37" s="591"/>
      <c r="BW37" s="591"/>
      <c r="BX37" s="592"/>
      <c r="BY37" s="591"/>
    </row>
    <row r="38" spans="2:77" ht="93" hidden="1" customHeight="1">
      <c r="B38" s="583">
        <f>+B37+1</f>
        <v>7</v>
      </c>
      <c r="C38" s="583">
        <v>13537000000</v>
      </c>
      <c r="D38" s="585" t="s">
        <v>622</v>
      </c>
      <c r="E38" s="774"/>
      <c r="F38" s="585"/>
      <c r="G38" s="779"/>
      <c r="H38" s="585"/>
      <c r="I38" s="585"/>
      <c r="J38" s="764"/>
      <c r="K38" s="585"/>
      <c r="L38" s="585"/>
      <c r="M38" s="585"/>
      <c r="N38" s="686"/>
      <c r="O38" s="791"/>
      <c r="P38" s="677"/>
      <c r="Q38" s="677"/>
      <c r="R38" s="677"/>
      <c r="S38" s="677"/>
      <c r="T38" s="677"/>
      <c r="U38" s="741"/>
      <c r="V38" s="677"/>
      <c r="W38" s="677"/>
      <c r="X38" s="677"/>
      <c r="Y38" s="741"/>
      <c r="Z38" s="677"/>
      <c r="AA38" s="677"/>
      <c r="AB38" s="677"/>
      <c r="AC38" s="598"/>
      <c r="AD38" s="598"/>
      <c r="AE38" s="597"/>
      <c r="AF38" s="598"/>
      <c r="AG38" s="598"/>
      <c r="AH38" s="598"/>
      <c r="AI38" s="598"/>
      <c r="AJ38" s="598"/>
      <c r="AK38" s="598"/>
      <c r="AL38" s="771"/>
      <c r="AM38" s="771"/>
      <c r="AN38" s="598"/>
      <c r="AO38" s="790"/>
      <c r="AP38" s="598"/>
      <c r="AQ38" s="598"/>
      <c r="AR38" s="771"/>
      <c r="AS38" s="740"/>
      <c r="AT38" s="798"/>
      <c r="AU38" s="740"/>
      <c r="AV38" s="598"/>
      <c r="AW38" s="771"/>
      <c r="AX38" s="678"/>
      <c r="AY38" s="790"/>
      <c r="AZ38" s="598"/>
      <c r="BA38" s="598"/>
      <c r="BB38" s="598"/>
      <c r="BC38" s="771"/>
      <c r="BD38" s="771"/>
      <c r="BE38" s="771"/>
      <c r="BF38" s="598"/>
      <c r="BG38" s="802"/>
      <c r="BH38" s="598"/>
      <c r="BI38" s="598"/>
      <c r="BJ38" s="790"/>
      <c r="BK38" s="771"/>
      <c r="BL38" s="598"/>
      <c r="BM38" s="802"/>
      <c r="BN38" s="598"/>
      <c r="BO38" s="740"/>
      <c r="BP38" s="740">
        <f t="shared" si="1"/>
        <v>0</v>
      </c>
      <c r="BQ38" s="715">
        <f t="shared" si="0"/>
        <v>0</v>
      </c>
      <c r="BR38" s="589"/>
      <c r="BT38" s="590"/>
      <c r="BV38" s="591"/>
      <c r="BW38" s="591"/>
      <c r="BX38" s="592"/>
      <c r="BY38" s="591"/>
    </row>
    <row r="39" spans="2:77" ht="91.5" customHeight="1">
      <c r="B39" s="583">
        <v>7</v>
      </c>
      <c r="C39" s="583">
        <v>1353800000</v>
      </c>
      <c r="D39" s="585" t="s">
        <v>623</v>
      </c>
      <c r="E39" s="774"/>
      <c r="F39" s="585"/>
      <c r="G39" s="779"/>
      <c r="H39" s="585"/>
      <c r="I39" s="585"/>
      <c r="J39" s="764"/>
      <c r="K39" s="759"/>
      <c r="L39" s="585"/>
      <c r="M39" s="585"/>
      <c r="N39" s="686"/>
      <c r="O39" s="791"/>
      <c r="P39" s="677"/>
      <c r="Q39" s="677"/>
      <c r="R39" s="677"/>
      <c r="S39" s="677"/>
      <c r="T39" s="677"/>
      <c r="U39" s="741"/>
      <c r="V39" s="677"/>
      <c r="W39" s="677"/>
      <c r="X39" s="677"/>
      <c r="Y39" s="741"/>
      <c r="Z39" s="677"/>
      <c r="AA39" s="677"/>
      <c r="AB39" s="677"/>
      <c r="AC39" s="598"/>
      <c r="AD39" s="598"/>
      <c r="AE39" s="597"/>
      <c r="AF39" s="598"/>
      <c r="AG39" s="598"/>
      <c r="AH39" s="598"/>
      <c r="AI39" s="598"/>
      <c r="AJ39" s="598"/>
      <c r="AK39" s="598"/>
      <c r="AL39" s="771"/>
      <c r="AM39" s="771"/>
      <c r="AN39" s="674">
        <v>-640046</v>
      </c>
      <c r="AO39" s="790"/>
      <c r="AP39" s="598"/>
      <c r="AQ39" s="598"/>
      <c r="AR39" s="771"/>
      <c r="AS39" s="740"/>
      <c r="AT39" s="798"/>
      <c r="AU39" s="740"/>
      <c r="AV39" s="598"/>
      <c r="AW39" s="771"/>
      <c r="AX39" s="676"/>
      <c r="AY39" s="790"/>
      <c r="AZ39" s="598"/>
      <c r="BA39" s="598"/>
      <c r="BB39" s="598"/>
      <c r="BC39" s="771"/>
      <c r="BD39" s="771"/>
      <c r="BE39" s="771"/>
      <c r="BF39" s="598"/>
      <c r="BG39" s="802"/>
      <c r="BH39" s="598"/>
      <c r="BI39" s="598"/>
      <c r="BJ39" s="790"/>
      <c r="BK39" s="771"/>
      <c r="BL39" s="598"/>
      <c r="BM39" s="802"/>
      <c r="BN39" s="598"/>
      <c r="BO39" s="740"/>
      <c r="BP39" s="740">
        <f>SUBTOTAL(9,U39:BO39)</f>
        <v>-640046</v>
      </c>
      <c r="BQ39" s="715">
        <f t="shared" si="0"/>
        <v>-640046</v>
      </c>
      <c r="BR39" s="589"/>
      <c r="BT39" s="590"/>
      <c r="BV39" s="591"/>
      <c r="BW39" s="591"/>
      <c r="BX39" s="592"/>
      <c r="BY39" s="591"/>
    </row>
    <row r="40" spans="2:77" ht="73.5" customHeight="1">
      <c r="B40" s="583">
        <v>8</v>
      </c>
      <c r="C40" s="583">
        <v>13539000000</v>
      </c>
      <c r="D40" s="585" t="s">
        <v>624</v>
      </c>
      <c r="E40" s="774"/>
      <c r="F40" s="585"/>
      <c r="G40" s="779"/>
      <c r="H40" s="585"/>
      <c r="I40" s="585"/>
      <c r="J40" s="764"/>
      <c r="K40" s="585"/>
      <c r="L40" s="585"/>
      <c r="M40" s="585"/>
      <c r="N40" s="686"/>
      <c r="O40" s="791"/>
      <c r="P40" s="677"/>
      <c r="Q40" s="677"/>
      <c r="R40" s="677"/>
      <c r="S40" s="677"/>
      <c r="T40" s="677"/>
      <c r="U40" s="741"/>
      <c r="V40" s="677"/>
      <c r="W40" s="677"/>
      <c r="X40" s="677"/>
      <c r="Y40" s="741"/>
      <c r="Z40" s="677"/>
      <c r="AA40" s="677"/>
      <c r="AB40" s="677"/>
      <c r="AC40" s="598"/>
      <c r="AD40" s="598"/>
      <c r="AE40" s="597"/>
      <c r="AF40" s="598"/>
      <c r="AG40" s="598"/>
      <c r="AH40" s="598"/>
      <c r="AI40" s="598"/>
      <c r="AJ40" s="598"/>
      <c r="AK40" s="598"/>
      <c r="AL40" s="771"/>
      <c r="AM40" s="771"/>
      <c r="AN40" s="598"/>
      <c r="AO40" s="790"/>
      <c r="AP40" s="598"/>
      <c r="AQ40" s="598"/>
      <c r="AR40" s="771"/>
      <c r="AS40" s="740"/>
      <c r="AT40" s="798"/>
      <c r="AU40" s="740"/>
      <c r="AV40" s="598"/>
      <c r="AW40" s="771"/>
      <c r="AX40" s="676"/>
      <c r="AY40" s="790"/>
      <c r="AZ40" s="598"/>
      <c r="BA40" s="598"/>
      <c r="BB40" s="598"/>
      <c r="BC40" s="771"/>
      <c r="BD40" s="771"/>
      <c r="BE40" s="771"/>
      <c r="BF40" s="598"/>
      <c r="BG40" s="803"/>
      <c r="BH40" s="674">
        <v>-454700</v>
      </c>
      <c r="BI40" s="598"/>
      <c r="BJ40" s="790"/>
      <c r="BK40" s="771"/>
      <c r="BL40" s="598"/>
      <c r="BM40" s="802"/>
      <c r="BN40" s="598"/>
      <c r="BO40" s="740"/>
      <c r="BP40" s="740">
        <f t="shared" si="1"/>
        <v>-454700</v>
      </c>
      <c r="BQ40" s="715">
        <f t="shared" si="0"/>
        <v>-454700</v>
      </c>
      <c r="BR40" s="589"/>
      <c r="BT40" s="590"/>
      <c r="BV40" s="591"/>
      <c r="BW40" s="591"/>
      <c r="BX40" s="592"/>
      <c r="BY40" s="591"/>
    </row>
    <row r="41" spans="2:77" ht="72" hidden="1" customHeight="1">
      <c r="B41" s="583">
        <f>+B40+1</f>
        <v>9</v>
      </c>
      <c r="C41" s="583">
        <v>13540000000</v>
      </c>
      <c r="D41" s="585" t="s">
        <v>180</v>
      </c>
      <c r="E41" s="774"/>
      <c r="F41" s="585"/>
      <c r="G41" s="779"/>
      <c r="H41" s="585"/>
      <c r="I41" s="585"/>
      <c r="J41" s="764"/>
      <c r="K41" s="585"/>
      <c r="L41" s="585"/>
      <c r="M41" s="585"/>
      <c r="N41" s="686"/>
      <c r="O41" s="791"/>
      <c r="P41" s="677"/>
      <c r="Q41" s="677"/>
      <c r="R41" s="677"/>
      <c r="S41" s="677"/>
      <c r="T41" s="677"/>
      <c r="U41" s="741"/>
      <c r="V41" s="677"/>
      <c r="W41" s="677"/>
      <c r="X41" s="677"/>
      <c r="Y41" s="741"/>
      <c r="Z41" s="677"/>
      <c r="AA41" s="677"/>
      <c r="AB41" s="677"/>
      <c r="AC41" s="598"/>
      <c r="AD41" s="598"/>
      <c r="AE41" s="597"/>
      <c r="AF41" s="598"/>
      <c r="AG41" s="598"/>
      <c r="AH41" s="598"/>
      <c r="AI41" s="598"/>
      <c r="AJ41" s="674"/>
      <c r="AK41" s="598"/>
      <c r="AL41" s="771"/>
      <c r="AM41" s="771"/>
      <c r="AN41" s="598"/>
      <c r="AO41" s="790"/>
      <c r="AP41" s="598"/>
      <c r="AQ41" s="598"/>
      <c r="AR41" s="771"/>
      <c r="AS41" s="740"/>
      <c r="AT41" s="794"/>
      <c r="AU41" s="740"/>
      <c r="AV41" s="598"/>
      <c r="AW41" s="771"/>
      <c r="AX41" s="676"/>
      <c r="AY41" s="790"/>
      <c r="AZ41" s="598"/>
      <c r="BA41" s="598"/>
      <c r="BB41" s="598"/>
      <c r="BC41" s="771"/>
      <c r="BD41" s="771"/>
      <c r="BE41" s="771"/>
      <c r="BF41" s="598"/>
      <c r="BG41" s="802"/>
      <c r="BH41" s="598"/>
      <c r="BI41" s="598"/>
      <c r="BJ41" s="790"/>
      <c r="BK41" s="771"/>
      <c r="BL41" s="598"/>
      <c r="BM41" s="802"/>
      <c r="BN41" s="674"/>
      <c r="BO41" s="740"/>
      <c r="BP41" s="740">
        <f t="shared" si="1"/>
        <v>0</v>
      </c>
      <c r="BQ41" s="715">
        <f t="shared" si="0"/>
        <v>0</v>
      </c>
      <c r="BR41" s="589"/>
      <c r="BT41" s="590"/>
      <c r="BV41" s="591"/>
      <c r="BW41" s="591"/>
      <c r="BX41" s="592"/>
      <c r="BY41" s="591"/>
    </row>
    <row r="42" spans="2:77" ht="67.5" hidden="1" customHeight="1">
      <c r="B42" s="583">
        <f>+B41+1</f>
        <v>10</v>
      </c>
      <c r="C42" s="583" t="s">
        <v>181</v>
      </c>
      <c r="D42" s="585" t="s">
        <v>1001</v>
      </c>
      <c r="E42" s="774"/>
      <c r="F42" s="585"/>
      <c r="G42" s="779"/>
      <c r="H42" s="585"/>
      <c r="I42" s="585"/>
      <c r="J42" s="764"/>
      <c r="K42" s="585"/>
      <c r="L42" s="585"/>
      <c r="M42" s="585"/>
      <c r="N42" s="686"/>
      <c r="O42" s="791"/>
      <c r="P42" s="677"/>
      <c r="Q42" s="677"/>
      <c r="R42" s="677"/>
      <c r="S42" s="677"/>
      <c r="T42" s="677"/>
      <c r="U42" s="741"/>
      <c r="V42" s="677"/>
      <c r="W42" s="677"/>
      <c r="X42" s="677"/>
      <c r="Y42" s="741"/>
      <c r="Z42" s="677"/>
      <c r="AA42" s="677"/>
      <c r="AB42" s="677"/>
      <c r="AC42" s="598"/>
      <c r="AD42" s="598"/>
      <c r="AE42" s="597"/>
      <c r="AF42" s="598"/>
      <c r="AG42" s="598"/>
      <c r="AH42" s="598"/>
      <c r="AI42" s="598"/>
      <c r="AJ42" s="598"/>
      <c r="AK42" s="598"/>
      <c r="AL42" s="771"/>
      <c r="AM42" s="771"/>
      <c r="AN42" s="598"/>
      <c r="AO42" s="790"/>
      <c r="AP42" s="598"/>
      <c r="AQ42" s="598"/>
      <c r="AR42" s="771"/>
      <c r="AS42" s="740"/>
      <c r="AT42" s="798"/>
      <c r="AU42" s="740"/>
      <c r="AV42" s="598"/>
      <c r="AW42" s="771"/>
      <c r="AX42" s="676"/>
      <c r="AY42" s="790"/>
      <c r="AZ42" s="598"/>
      <c r="BA42" s="598"/>
      <c r="BB42" s="598"/>
      <c r="BC42" s="771"/>
      <c r="BD42" s="771"/>
      <c r="BE42" s="771"/>
      <c r="BF42" s="598"/>
      <c r="BG42" s="802"/>
      <c r="BH42" s="598"/>
      <c r="BI42" s="598"/>
      <c r="BJ42" s="790"/>
      <c r="BK42" s="771"/>
      <c r="BL42" s="598"/>
      <c r="BM42" s="802"/>
      <c r="BN42" s="598"/>
      <c r="BO42" s="740"/>
      <c r="BP42" s="740">
        <f t="shared" si="1"/>
        <v>0</v>
      </c>
      <c r="BQ42" s="715">
        <f t="shared" si="0"/>
        <v>0</v>
      </c>
      <c r="BR42" s="589"/>
      <c r="BT42" s="590"/>
      <c r="BV42" s="591"/>
      <c r="BW42" s="591"/>
      <c r="BX42" s="592"/>
      <c r="BY42" s="591"/>
    </row>
    <row r="43" spans="2:77" ht="70.5" hidden="1" customHeight="1">
      <c r="B43" s="583">
        <f>+B42+1</f>
        <v>11</v>
      </c>
      <c r="C43" s="583" t="s">
        <v>1002</v>
      </c>
      <c r="D43" s="585" t="s">
        <v>1003</v>
      </c>
      <c r="E43" s="774"/>
      <c r="F43" s="585"/>
      <c r="G43" s="779"/>
      <c r="H43" s="585"/>
      <c r="I43" s="585"/>
      <c r="J43" s="764"/>
      <c r="K43" s="585"/>
      <c r="L43" s="585"/>
      <c r="M43" s="585"/>
      <c r="N43" s="686"/>
      <c r="O43" s="791"/>
      <c r="P43" s="677"/>
      <c r="Q43" s="677"/>
      <c r="R43" s="677"/>
      <c r="S43" s="677"/>
      <c r="T43" s="677"/>
      <c r="U43" s="741"/>
      <c r="V43" s="677"/>
      <c r="W43" s="677"/>
      <c r="X43" s="677"/>
      <c r="Y43" s="741"/>
      <c r="Z43" s="677"/>
      <c r="AA43" s="677"/>
      <c r="AB43" s="677"/>
      <c r="AC43" s="598"/>
      <c r="AD43" s="598"/>
      <c r="AE43" s="597"/>
      <c r="AF43" s="598"/>
      <c r="AG43" s="598"/>
      <c r="AH43" s="598"/>
      <c r="AI43" s="598"/>
      <c r="AJ43" s="598"/>
      <c r="AK43" s="598"/>
      <c r="AL43" s="771"/>
      <c r="AM43" s="771"/>
      <c r="AN43" s="598"/>
      <c r="AO43" s="790"/>
      <c r="AP43" s="598"/>
      <c r="AQ43" s="598"/>
      <c r="AR43" s="771"/>
      <c r="AS43" s="740"/>
      <c r="AT43" s="794"/>
      <c r="AU43" s="740"/>
      <c r="AV43" s="598"/>
      <c r="AW43" s="771"/>
      <c r="AX43" s="676"/>
      <c r="AY43" s="790"/>
      <c r="AZ43" s="598"/>
      <c r="BA43" s="598"/>
      <c r="BB43" s="598"/>
      <c r="BC43" s="771"/>
      <c r="BD43" s="771"/>
      <c r="BE43" s="771"/>
      <c r="BF43" s="598"/>
      <c r="BG43" s="802"/>
      <c r="BH43" s="598"/>
      <c r="BI43" s="598"/>
      <c r="BJ43" s="790"/>
      <c r="BK43" s="771"/>
      <c r="BL43" s="598"/>
      <c r="BM43" s="802"/>
      <c r="BN43" s="598"/>
      <c r="BO43" s="740"/>
      <c r="BP43" s="740">
        <f t="shared" si="1"/>
        <v>0</v>
      </c>
      <c r="BQ43" s="715">
        <f t="shared" si="0"/>
        <v>0</v>
      </c>
      <c r="BR43" s="589"/>
      <c r="BT43" s="590"/>
      <c r="BV43" s="591"/>
      <c r="BW43" s="591"/>
      <c r="BX43" s="592"/>
      <c r="BY43" s="591"/>
    </row>
    <row r="44" spans="2:77" ht="51" hidden="1" customHeight="1">
      <c r="B44" s="583">
        <f>+B43+1</f>
        <v>12</v>
      </c>
      <c r="C44" s="583" t="s">
        <v>1004</v>
      </c>
      <c r="D44" s="585" t="s">
        <v>1005</v>
      </c>
      <c r="E44" s="774"/>
      <c r="F44" s="585"/>
      <c r="G44" s="779"/>
      <c r="H44" s="585"/>
      <c r="I44" s="585"/>
      <c r="J44" s="764"/>
      <c r="K44" s="585"/>
      <c r="L44" s="585"/>
      <c r="M44" s="585"/>
      <c r="N44" s="686"/>
      <c r="O44" s="791"/>
      <c r="P44" s="677"/>
      <c r="Q44" s="677"/>
      <c r="R44" s="677"/>
      <c r="S44" s="677"/>
      <c r="T44" s="677"/>
      <c r="U44" s="741"/>
      <c r="V44" s="677"/>
      <c r="W44" s="677"/>
      <c r="X44" s="677"/>
      <c r="Y44" s="741"/>
      <c r="Z44" s="677"/>
      <c r="AA44" s="677"/>
      <c r="AB44" s="677"/>
      <c r="AC44" s="598"/>
      <c r="AD44" s="598"/>
      <c r="AE44" s="597"/>
      <c r="AF44" s="598"/>
      <c r="AG44" s="598"/>
      <c r="AH44" s="598"/>
      <c r="AI44" s="598"/>
      <c r="AJ44" s="598"/>
      <c r="AK44" s="598"/>
      <c r="AL44" s="771"/>
      <c r="AM44" s="771"/>
      <c r="AN44" s="598"/>
      <c r="AO44" s="790"/>
      <c r="AP44" s="598"/>
      <c r="AQ44" s="598"/>
      <c r="AR44" s="771"/>
      <c r="AS44" s="740"/>
      <c r="AT44" s="798"/>
      <c r="AU44" s="740"/>
      <c r="AV44" s="598"/>
      <c r="AW44" s="771"/>
      <c r="AX44" s="676"/>
      <c r="AY44" s="790"/>
      <c r="AZ44" s="598"/>
      <c r="BA44" s="598"/>
      <c r="BB44" s="598"/>
      <c r="BC44" s="771"/>
      <c r="BD44" s="771"/>
      <c r="BE44" s="771"/>
      <c r="BF44" s="598"/>
      <c r="BG44" s="802"/>
      <c r="BH44" s="598"/>
      <c r="BI44" s="598"/>
      <c r="BJ44" s="790"/>
      <c r="BK44" s="771"/>
      <c r="BL44" s="598"/>
      <c r="BM44" s="802"/>
      <c r="BN44" s="598"/>
      <c r="BO44" s="740"/>
      <c r="BP44" s="740">
        <f t="shared" si="1"/>
        <v>0</v>
      </c>
      <c r="BQ44" s="715">
        <f t="shared" si="0"/>
        <v>0</v>
      </c>
      <c r="BR44" s="589"/>
      <c r="BT44" s="590"/>
      <c r="BV44" s="591"/>
      <c r="BW44" s="591"/>
      <c r="BX44" s="592"/>
      <c r="BY44" s="591"/>
    </row>
    <row r="45" spans="2:77" ht="60" hidden="1" customHeight="1">
      <c r="B45" s="583">
        <f>+B44+1</f>
        <v>13</v>
      </c>
      <c r="C45" s="583" t="s">
        <v>1006</v>
      </c>
      <c r="D45" s="585" t="s">
        <v>494</v>
      </c>
      <c r="E45" s="774"/>
      <c r="F45" s="585"/>
      <c r="G45" s="779"/>
      <c r="H45" s="585"/>
      <c r="I45" s="585"/>
      <c r="J45" s="764"/>
      <c r="K45" s="585"/>
      <c r="L45" s="585"/>
      <c r="M45" s="585"/>
      <c r="N45" s="686"/>
      <c r="O45" s="791"/>
      <c r="P45" s="677"/>
      <c r="Q45" s="677"/>
      <c r="R45" s="677"/>
      <c r="S45" s="677"/>
      <c r="T45" s="677"/>
      <c r="U45" s="741"/>
      <c r="V45" s="677"/>
      <c r="W45" s="677"/>
      <c r="X45" s="677"/>
      <c r="Y45" s="741"/>
      <c r="Z45" s="677"/>
      <c r="AA45" s="677"/>
      <c r="AB45" s="677"/>
      <c r="AC45" s="598"/>
      <c r="AD45" s="598"/>
      <c r="AE45" s="597"/>
      <c r="AF45" s="598"/>
      <c r="AG45" s="598"/>
      <c r="AH45" s="598"/>
      <c r="AI45" s="598"/>
      <c r="AJ45" s="598"/>
      <c r="AK45" s="598"/>
      <c r="AL45" s="771"/>
      <c r="AM45" s="771"/>
      <c r="AN45" s="598"/>
      <c r="AO45" s="790"/>
      <c r="AP45" s="598"/>
      <c r="AQ45" s="598"/>
      <c r="AR45" s="771"/>
      <c r="AS45" s="740"/>
      <c r="AT45" s="798"/>
      <c r="AU45" s="740"/>
      <c r="AV45" s="598"/>
      <c r="AW45" s="771"/>
      <c r="AX45" s="676"/>
      <c r="AY45" s="790"/>
      <c r="AZ45" s="598"/>
      <c r="BA45" s="598"/>
      <c r="BB45" s="598"/>
      <c r="BC45" s="771"/>
      <c r="BD45" s="771"/>
      <c r="BE45" s="771"/>
      <c r="BF45" s="598"/>
      <c r="BG45" s="802"/>
      <c r="BH45" s="598"/>
      <c r="BI45" s="598"/>
      <c r="BJ45" s="790"/>
      <c r="BK45" s="771"/>
      <c r="BL45" s="598"/>
      <c r="BM45" s="802"/>
      <c r="BN45" s="598"/>
      <c r="BO45" s="740"/>
      <c r="BP45" s="740">
        <f t="shared" si="1"/>
        <v>0</v>
      </c>
      <c r="BQ45" s="715">
        <f t="shared" si="0"/>
        <v>0</v>
      </c>
      <c r="BR45" s="589"/>
      <c r="BT45" s="590"/>
      <c r="BV45" s="591"/>
      <c r="BW45" s="591"/>
      <c r="BX45" s="592"/>
      <c r="BY45" s="591"/>
    </row>
    <row r="46" spans="2:77" ht="51" customHeight="1">
      <c r="B46" s="583">
        <v>9</v>
      </c>
      <c r="C46" s="583">
        <v>1354600000</v>
      </c>
      <c r="D46" s="585" t="s">
        <v>495</v>
      </c>
      <c r="E46" s="774"/>
      <c r="F46" s="585"/>
      <c r="G46" s="779"/>
      <c r="H46" s="585"/>
      <c r="I46" s="585"/>
      <c r="J46" s="764"/>
      <c r="K46" s="585"/>
      <c r="L46" s="686"/>
      <c r="M46" s="686"/>
      <c r="N46" s="686"/>
      <c r="O46" s="791"/>
      <c r="P46" s="677"/>
      <c r="Q46" s="677"/>
      <c r="R46" s="677"/>
      <c r="S46" s="677"/>
      <c r="T46" s="677"/>
      <c r="U46" s="741"/>
      <c r="V46" s="677"/>
      <c r="W46" s="677"/>
      <c r="X46" s="677"/>
      <c r="Y46" s="741"/>
      <c r="Z46" s="677"/>
      <c r="AA46" s="677"/>
      <c r="AB46" s="677"/>
      <c r="AC46" s="598"/>
      <c r="AD46" s="598"/>
      <c r="AE46" s="597"/>
      <c r="AF46" s="598"/>
      <c r="AG46" s="598"/>
      <c r="AH46" s="598"/>
      <c r="AI46" s="598"/>
      <c r="AJ46" s="598"/>
      <c r="AK46" s="598"/>
      <c r="AL46" s="771"/>
      <c r="AM46" s="771"/>
      <c r="AN46" s="598"/>
      <c r="AO46" s="790"/>
      <c r="AP46" s="598"/>
      <c r="AQ46" s="598"/>
      <c r="AR46" s="771"/>
      <c r="AS46" s="740"/>
      <c r="AT46" s="794"/>
      <c r="AU46" s="740"/>
      <c r="AV46" s="598"/>
      <c r="AW46" s="771"/>
      <c r="AX46" s="676"/>
      <c r="AY46" s="790"/>
      <c r="AZ46" s="598"/>
      <c r="BA46" s="598"/>
      <c r="BB46" s="598"/>
      <c r="BC46" s="771"/>
      <c r="BD46" s="771"/>
      <c r="BE46" s="771"/>
      <c r="BF46" s="598"/>
      <c r="BG46" s="802"/>
      <c r="BH46" s="674">
        <v>-1600</v>
      </c>
      <c r="BI46" s="598"/>
      <c r="BJ46" s="790"/>
      <c r="BK46" s="771"/>
      <c r="BL46" s="598"/>
      <c r="BM46" s="802"/>
      <c r="BN46" s="598"/>
      <c r="BO46" s="740"/>
      <c r="BP46" s="740">
        <f t="shared" si="1"/>
        <v>-1600</v>
      </c>
      <c r="BQ46" s="715">
        <f t="shared" si="0"/>
        <v>-1600</v>
      </c>
      <c r="BR46" s="589"/>
      <c r="BT46" s="590"/>
      <c r="BV46" s="591"/>
      <c r="BW46" s="591"/>
      <c r="BX46" s="592"/>
      <c r="BY46" s="591"/>
    </row>
    <row r="47" spans="2:77" ht="78" hidden="1" customHeight="1">
      <c r="B47" s="583">
        <v>6</v>
      </c>
      <c r="C47" s="583">
        <v>1354700000</v>
      </c>
      <c r="D47" s="585" t="s">
        <v>933</v>
      </c>
      <c r="E47" s="774"/>
      <c r="F47" s="585"/>
      <c r="G47" s="779"/>
      <c r="H47" s="585"/>
      <c r="I47" s="585"/>
      <c r="J47" s="764"/>
      <c r="K47" s="585"/>
      <c r="L47" s="585"/>
      <c r="M47" s="585"/>
      <c r="N47" s="686"/>
      <c r="O47" s="791"/>
      <c r="P47" s="677"/>
      <c r="Q47" s="677"/>
      <c r="R47" s="677"/>
      <c r="S47" s="677"/>
      <c r="T47" s="677"/>
      <c r="U47" s="741"/>
      <c r="V47" s="677"/>
      <c r="W47" s="677"/>
      <c r="X47" s="677"/>
      <c r="Y47" s="741"/>
      <c r="Z47" s="677"/>
      <c r="AA47" s="677"/>
      <c r="AB47" s="677"/>
      <c r="AC47" s="598"/>
      <c r="AD47" s="598"/>
      <c r="AE47" s="597"/>
      <c r="AF47" s="598"/>
      <c r="AG47" s="598"/>
      <c r="AH47" s="598"/>
      <c r="AI47" s="598"/>
      <c r="AJ47" s="598"/>
      <c r="AK47" s="598"/>
      <c r="AL47" s="771"/>
      <c r="AM47" s="771"/>
      <c r="AN47" s="598"/>
      <c r="AO47" s="790"/>
      <c r="AP47" s="598"/>
      <c r="AQ47" s="598"/>
      <c r="AR47" s="771"/>
      <c r="AS47" s="740"/>
      <c r="AT47" s="798"/>
      <c r="AU47" s="740"/>
      <c r="AV47" s="598"/>
      <c r="AW47" s="771"/>
      <c r="AX47" s="676"/>
      <c r="AY47" s="790"/>
      <c r="AZ47" s="598"/>
      <c r="BA47" s="598"/>
      <c r="BB47" s="598"/>
      <c r="BC47" s="771"/>
      <c r="BD47" s="771"/>
      <c r="BE47" s="771"/>
      <c r="BF47" s="674"/>
      <c r="BG47" s="803"/>
      <c r="BH47" s="674"/>
      <c r="BI47" s="598"/>
      <c r="BJ47" s="790"/>
      <c r="BK47" s="771"/>
      <c r="BL47" s="598"/>
      <c r="BM47" s="802"/>
      <c r="BN47" s="598"/>
      <c r="BO47" s="740"/>
      <c r="BP47" s="740">
        <f t="shared" si="1"/>
        <v>0</v>
      </c>
      <c r="BQ47" s="715">
        <f t="shared" si="0"/>
        <v>0</v>
      </c>
      <c r="BR47" s="589"/>
      <c r="BT47" s="590"/>
      <c r="BV47" s="591"/>
      <c r="BW47" s="591"/>
      <c r="BX47" s="592"/>
      <c r="BY47" s="591"/>
    </row>
    <row r="48" spans="2:77" ht="66" hidden="1" customHeight="1">
      <c r="B48" s="583">
        <v>7</v>
      </c>
      <c r="C48" s="583" t="s">
        <v>934</v>
      </c>
      <c r="D48" s="585" t="s">
        <v>935</v>
      </c>
      <c r="E48" s="774"/>
      <c r="F48" s="585"/>
      <c r="G48" s="779"/>
      <c r="H48" s="585"/>
      <c r="I48" s="585"/>
      <c r="J48" s="764"/>
      <c r="K48" s="585"/>
      <c r="L48" s="585"/>
      <c r="M48" s="686"/>
      <c r="N48" s="686"/>
      <c r="O48" s="791"/>
      <c r="P48" s="677"/>
      <c r="Q48" s="677"/>
      <c r="R48" s="677"/>
      <c r="S48" s="677"/>
      <c r="T48" s="677"/>
      <c r="U48" s="741"/>
      <c r="V48" s="677"/>
      <c r="W48" s="677"/>
      <c r="X48" s="677"/>
      <c r="Y48" s="741"/>
      <c r="Z48" s="677"/>
      <c r="AA48" s="677"/>
      <c r="AB48" s="677"/>
      <c r="AC48" s="598"/>
      <c r="AD48" s="598"/>
      <c r="AE48" s="597"/>
      <c r="AF48" s="598"/>
      <c r="AG48" s="598"/>
      <c r="AH48" s="598"/>
      <c r="AI48" s="598"/>
      <c r="AJ48" s="598"/>
      <c r="AK48" s="598"/>
      <c r="AL48" s="771"/>
      <c r="AM48" s="771"/>
      <c r="AN48" s="598"/>
      <c r="AO48" s="790"/>
      <c r="AP48" s="598"/>
      <c r="AQ48" s="598"/>
      <c r="AR48" s="771"/>
      <c r="AS48" s="740"/>
      <c r="AT48" s="798"/>
      <c r="AU48" s="740"/>
      <c r="AV48" s="598"/>
      <c r="AW48" s="771"/>
      <c r="AX48" s="676"/>
      <c r="AY48" s="790"/>
      <c r="AZ48" s="598"/>
      <c r="BA48" s="598"/>
      <c r="BB48" s="598"/>
      <c r="BC48" s="771"/>
      <c r="BD48" s="771"/>
      <c r="BE48" s="771"/>
      <c r="BF48" s="598"/>
      <c r="BG48" s="802"/>
      <c r="BH48" s="598"/>
      <c r="BI48" s="598"/>
      <c r="BJ48" s="790"/>
      <c r="BK48" s="771"/>
      <c r="BL48" s="598"/>
      <c r="BM48" s="802"/>
      <c r="BN48" s="598"/>
      <c r="BO48" s="740"/>
      <c r="BP48" s="740">
        <f t="shared" si="1"/>
        <v>0</v>
      </c>
      <c r="BQ48" s="715">
        <f t="shared" si="0"/>
        <v>0</v>
      </c>
      <c r="BR48" s="589"/>
      <c r="BT48" s="590"/>
      <c r="BV48" s="591"/>
      <c r="BW48" s="591"/>
      <c r="BX48" s="592"/>
      <c r="BY48" s="591"/>
    </row>
    <row r="49" spans="2:77" ht="81" hidden="1" customHeight="1">
      <c r="B49" s="583">
        <v>13</v>
      </c>
      <c r="C49" s="583">
        <v>1354900000</v>
      </c>
      <c r="D49" s="585" t="s">
        <v>848</v>
      </c>
      <c r="E49" s="774"/>
      <c r="F49" s="585"/>
      <c r="G49" s="779"/>
      <c r="H49" s="585"/>
      <c r="I49" s="585"/>
      <c r="J49" s="764"/>
      <c r="K49" s="585"/>
      <c r="L49" s="585"/>
      <c r="M49" s="585"/>
      <c r="N49" s="686"/>
      <c r="O49" s="791"/>
      <c r="P49" s="677"/>
      <c r="Q49" s="677"/>
      <c r="R49" s="677"/>
      <c r="S49" s="677"/>
      <c r="T49" s="677"/>
      <c r="U49" s="741"/>
      <c r="V49" s="677"/>
      <c r="W49" s="677"/>
      <c r="X49" s="677"/>
      <c r="Y49" s="741"/>
      <c r="Z49" s="677"/>
      <c r="AA49" s="677"/>
      <c r="AB49" s="677"/>
      <c r="AC49" s="598"/>
      <c r="AD49" s="598"/>
      <c r="AE49" s="597"/>
      <c r="AF49" s="598"/>
      <c r="AG49" s="598"/>
      <c r="AH49" s="598"/>
      <c r="AI49" s="598"/>
      <c r="AJ49" s="598"/>
      <c r="AK49" s="598"/>
      <c r="AL49" s="771"/>
      <c r="AM49" s="771"/>
      <c r="AN49" s="598"/>
      <c r="AO49" s="790"/>
      <c r="AP49" s="598"/>
      <c r="AQ49" s="598"/>
      <c r="AR49" s="771"/>
      <c r="AS49" s="740"/>
      <c r="AT49" s="794"/>
      <c r="AU49" s="597"/>
      <c r="AV49" s="598"/>
      <c r="AW49" s="771"/>
      <c r="AX49" s="676"/>
      <c r="AY49" s="790"/>
      <c r="AZ49" s="598"/>
      <c r="BA49" s="598"/>
      <c r="BB49" s="598"/>
      <c r="BC49" s="771"/>
      <c r="BD49" s="771"/>
      <c r="BE49" s="771"/>
      <c r="BF49" s="598"/>
      <c r="BG49" s="802"/>
      <c r="BH49" s="598"/>
      <c r="BI49" s="598"/>
      <c r="BJ49" s="790"/>
      <c r="BK49" s="771"/>
      <c r="BL49" s="674"/>
      <c r="BM49" s="802"/>
      <c r="BN49" s="598"/>
      <c r="BO49" s="740"/>
      <c r="BP49" s="740">
        <f t="shared" si="1"/>
        <v>0</v>
      </c>
      <c r="BQ49" s="715">
        <f t="shared" si="0"/>
        <v>0</v>
      </c>
      <c r="BR49" s="589"/>
      <c r="BT49" s="590"/>
      <c r="BV49" s="591"/>
      <c r="BW49" s="591"/>
      <c r="BX49" s="592"/>
      <c r="BY49" s="591"/>
    </row>
    <row r="50" spans="2:77" ht="70.5" customHeight="1">
      <c r="B50" s="583">
        <v>10</v>
      </c>
      <c r="C50" s="583" t="s">
        <v>849</v>
      </c>
      <c r="D50" s="585" t="s">
        <v>184</v>
      </c>
      <c r="E50" s="774"/>
      <c r="F50" s="585"/>
      <c r="G50" s="779"/>
      <c r="H50" s="585"/>
      <c r="I50" s="585"/>
      <c r="J50" s="764"/>
      <c r="K50" s="585"/>
      <c r="L50" s="585"/>
      <c r="M50" s="585"/>
      <c r="N50" s="686"/>
      <c r="O50" s="792"/>
      <c r="P50" s="679"/>
      <c r="Q50" s="679"/>
      <c r="R50" s="679"/>
      <c r="S50" s="679"/>
      <c r="T50" s="679"/>
      <c r="U50" s="742"/>
      <c r="V50" s="679"/>
      <c r="W50" s="679"/>
      <c r="X50" s="679"/>
      <c r="Y50" s="742"/>
      <c r="Z50" s="679"/>
      <c r="AA50" s="679"/>
      <c r="AB50" s="679"/>
      <c r="AC50" s="598"/>
      <c r="AD50" s="598"/>
      <c r="AE50" s="597"/>
      <c r="AF50" s="598"/>
      <c r="AG50" s="598"/>
      <c r="AH50" s="598"/>
      <c r="AI50" s="598"/>
      <c r="AJ50" s="598"/>
      <c r="AK50" s="598"/>
      <c r="AL50" s="771"/>
      <c r="AM50" s="771"/>
      <c r="AN50" s="598"/>
      <c r="AO50" s="790"/>
      <c r="AP50" s="598"/>
      <c r="AQ50" s="598"/>
      <c r="AR50" s="771"/>
      <c r="AS50" s="740"/>
      <c r="AT50" s="794"/>
      <c r="AU50" s="740"/>
      <c r="AV50" s="598"/>
      <c r="AW50" s="771"/>
      <c r="AX50" s="676"/>
      <c r="AY50" s="790"/>
      <c r="AZ50" s="598"/>
      <c r="BA50" s="598"/>
      <c r="BB50" s="598"/>
      <c r="BC50" s="771"/>
      <c r="BD50" s="771"/>
      <c r="BE50" s="771"/>
      <c r="BF50" s="598"/>
      <c r="BG50" s="802"/>
      <c r="BH50" s="674">
        <v>-8400</v>
      </c>
      <c r="BI50" s="598"/>
      <c r="BJ50" s="789"/>
      <c r="BK50" s="771"/>
      <c r="BL50" s="598"/>
      <c r="BM50" s="802"/>
      <c r="BN50" s="598"/>
      <c r="BO50" s="740"/>
      <c r="BP50" s="740">
        <f t="shared" si="1"/>
        <v>-8400</v>
      </c>
      <c r="BQ50" s="715">
        <f t="shared" si="0"/>
        <v>-8400</v>
      </c>
      <c r="BR50" s="589"/>
      <c r="BT50" s="590"/>
      <c r="BV50" s="591"/>
      <c r="BW50" s="591"/>
      <c r="BX50" s="592"/>
      <c r="BY50" s="591"/>
    </row>
    <row r="51" spans="2:77" ht="79.5" hidden="1" customHeight="1">
      <c r="B51" s="583">
        <f>+B50+1</f>
        <v>11</v>
      </c>
      <c r="C51" s="583" t="s">
        <v>185</v>
      </c>
      <c r="D51" s="585" t="s">
        <v>549</v>
      </c>
      <c r="E51" s="774"/>
      <c r="F51" s="585"/>
      <c r="G51" s="779"/>
      <c r="H51" s="585"/>
      <c r="I51" s="585"/>
      <c r="J51" s="764"/>
      <c r="K51" s="585"/>
      <c r="L51" s="585"/>
      <c r="M51" s="585"/>
      <c r="N51" s="686"/>
      <c r="O51" s="792"/>
      <c r="P51" s="679"/>
      <c r="Q51" s="679"/>
      <c r="R51" s="679"/>
      <c r="S51" s="679"/>
      <c r="T51" s="679"/>
      <c r="U51" s="742"/>
      <c r="V51" s="679"/>
      <c r="W51" s="679"/>
      <c r="X51" s="679"/>
      <c r="Y51" s="742"/>
      <c r="Z51" s="679"/>
      <c r="AA51" s="679"/>
      <c r="AB51" s="679"/>
      <c r="AC51" s="598"/>
      <c r="AD51" s="598"/>
      <c r="AE51" s="597"/>
      <c r="AF51" s="598"/>
      <c r="AG51" s="598"/>
      <c r="AH51" s="598"/>
      <c r="AI51" s="598"/>
      <c r="AJ51" s="598"/>
      <c r="AK51" s="598"/>
      <c r="AL51" s="771"/>
      <c r="AM51" s="771"/>
      <c r="AN51" s="598"/>
      <c r="AO51" s="790"/>
      <c r="AP51" s="598"/>
      <c r="AQ51" s="598"/>
      <c r="AR51" s="771"/>
      <c r="AS51" s="740"/>
      <c r="AT51" s="794"/>
      <c r="AU51" s="740"/>
      <c r="AV51" s="598"/>
      <c r="AW51" s="771"/>
      <c r="AX51" s="676"/>
      <c r="AY51" s="790"/>
      <c r="AZ51" s="598"/>
      <c r="BA51" s="598"/>
      <c r="BB51" s="598"/>
      <c r="BC51" s="771"/>
      <c r="BD51" s="771"/>
      <c r="BE51" s="771"/>
      <c r="BF51" s="674"/>
      <c r="BG51" s="803"/>
      <c r="BH51" s="598"/>
      <c r="BI51" s="598"/>
      <c r="BJ51" s="790"/>
      <c r="BK51" s="771"/>
      <c r="BL51" s="598"/>
      <c r="BM51" s="802"/>
      <c r="BN51" s="598"/>
      <c r="BO51" s="740"/>
      <c r="BP51" s="740">
        <f t="shared" si="1"/>
        <v>0</v>
      </c>
      <c r="BQ51" s="715">
        <f t="shared" si="0"/>
        <v>0</v>
      </c>
      <c r="BR51" s="589"/>
      <c r="BT51" s="590"/>
      <c r="BV51" s="591"/>
      <c r="BW51" s="591"/>
      <c r="BX51" s="592"/>
      <c r="BY51" s="591"/>
    </row>
    <row r="52" spans="2:77" ht="70.5" customHeight="1">
      <c r="B52" s="583">
        <v>11</v>
      </c>
      <c r="C52" s="583">
        <v>1355200000</v>
      </c>
      <c r="D52" s="585" t="s">
        <v>550</v>
      </c>
      <c r="E52" s="774"/>
      <c r="F52" s="585"/>
      <c r="G52" s="779"/>
      <c r="H52" s="585"/>
      <c r="I52" s="585"/>
      <c r="J52" s="764"/>
      <c r="K52" s="585"/>
      <c r="L52" s="686"/>
      <c r="M52" s="686"/>
      <c r="N52" s="686"/>
      <c r="O52" s="792"/>
      <c r="P52" s="679"/>
      <c r="Q52" s="679"/>
      <c r="R52" s="679"/>
      <c r="S52" s="679"/>
      <c r="T52" s="679"/>
      <c r="U52" s="742"/>
      <c r="V52" s="679"/>
      <c r="W52" s="679"/>
      <c r="X52" s="679"/>
      <c r="Y52" s="742"/>
      <c r="Z52" s="679"/>
      <c r="AA52" s="679"/>
      <c r="AB52" s="679"/>
      <c r="AC52" s="598"/>
      <c r="AD52" s="598"/>
      <c r="AE52" s="597"/>
      <c r="AF52" s="598"/>
      <c r="AG52" s="598"/>
      <c r="AH52" s="598"/>
      <c r="AI52" s="598"/>
      <c r="AJ52" s="598"/>
      <c r="AK52" s="598"/>
      <c r="AL52" s="771"/>
      <c r="AM52" s="771"/>
      <c r="AN52" s="674">
        <v>-130000</v>
      </c>
      <c r="AO52" s="790"/>
      <c r="AP52" s="598"/>
      <c r="AQ52" s="598"/>
      <c r="AR52" s="771"/>
      <c r="AS52" s="740"/>
      <c r="AT52" s="794"/>
      <c r="AU52" s="740"/>
      <c r="AV52" s="598"/>
      <c r="AW52" s="771"/>
      <c r="AX52" s="676"/>
      <c r="AY52" s="790"/>
      <c r="AZ52" s="598"/>
      <c r="BA52" s="598"/>
      <c r="BB52" s="598"/>
      <c r="BC52" s="771"/>
      <c r="BD52" s="771"/>
      <c r="BE52" s="771"/>
      <c r="BF52" s="598"/>
      <c r="BG52" s="802"/>
      <c r="BH52" s="598"/>
      <c r="BI52" s="598"/>
      <c r="BJ52" s="790"/>
      <c r="BK52" s="771"/>
      <c r="BL52" s="598"/>
      <c r="BM52" s="802"/>
      <c r="BN52" s="598"/>
      <c r="BO52" s="740"/>
      <c r="BP52" s="740">
        <f t="shared" si="1"/>
        <v>-130000</v>
      </c>
      <c r="BQ52" s="715">
        <f t="shared" si="0"/>
        <v>-130000</v>
      </c>
      <c r="BR52" s="589"/>
      <c r="BT52" s="590"/>
      <c r="BV52" s="591"/>
      <c r="BW52" s="591"/>
      <c r="BX52" s="592"/>
      <c r="BY52" s="591"/>
    </row>
    <row r="53" spans="2:77" ht="79.5" hidden="1" customHeight="1">
      <c r="B53" s="583">
        <v>8</v>
      </c>
      <c r="C53" s="583">
        <v>1355300000</v>
      </c>
      <c r="D53" s="585" t="s">
        <v>670</v>
      </c>
      <c r="E53" s="774"/>
      <c r="F53" s="585"/>
      <c r="G53" s="779"/>
      <c r="H53" s="585"/>
      <c r="I53" s="585"/>
      <c r="J53" s="764"/>
      <c r="K53" s="585"/>
      <c r="L53" s="585"/>
      <c r="M53" s="585"/>
      <c r="N53" s="686"/>
      <c r="O53" s="792"/>
      <c r="P53" s="679"/>
      <c r="Q53" s="679"/>
      <c r="R53" s="679"/>
      <c r="S53" s="679"/>
      <c r="T53" s="679"/>
      <c r="U53" s="742"/>
      <c r="V53" s="679"/>
      <c r="W53" s="679"/>
      <c r="X53" s="679"/>
      <c r="Y53" s="742"/>
      <c r="Z53" s="679"/>
      <c r="AA53" s="679"/>
      <c r="AB53" s="679"/>
      <c r="AC53" s="598"/>
      <c r="AD53" s="598"/>
      <c r="AE53" s="597"/>
      <c r="AF53" s="598"/>
      <c r="AG53" s="598"/>
      <c r="AH53" s="598"/>
      <c r="AI53" s="598"/>
      <c r="AJ53" s="598"/>
      <c r="AK53" s="598"/>
      <c r="AL53" s="771"/>
      <c r="AM53" s="771"/>
      <c r="AN53" s="598"/>
      <c r="AO53" s="790"/>
      <c r="AP53" s="598"/>
      <c r="AQ53" s="598"/>
      <c r="AR53" s="771"/>
      <c r="AS53" s="740"/>
      <c r="AT53" s="798"/>
      <c r="AU53" s="740"/>
      <c r="AV53" s="598"/>
      <c r="AW53" s="771"/>
      <c r="AX53" s="678"/>
      <c r="AY53" s="790"/>
      <c r="AZ53" s="598"/>
      <c r="BA53" s="598"/>
      <c r="BB53" s="598"/>
      <c r="BC53" s="771"/>
      <c r="BD53" s="868"/>
      <c r="BE53" s="771"/>
      <c r="BF53" s="598"/>
      <c r="BG53" s="802"/>
      <c r="BH53" s="598"/>
      <c r="BI53" s="598"/>
      <c r="BJ53" s="790"/>
      <c r="BK53" s="771"/>
      <c r="BL53" s="598"/>
      <c r="BM53" s="802"/>
      <c r="BN53" s="674"/>
      <c r="BO53" s="740"/>
      <c r="BP53" s="740">
        <f t="shared" si="1"/>
        <v>0</v>
      </c>
      <c r="BQ53" s="715">
        <f t="shared" si="0"/>
        <v>0</v>
      </c>
      <c r="BR53" s="589"/>
      <c r="BT53" s="590"/>
      <c r="BV53" s="591"/>
      <c r="BW53" s="591"/>
      <c r="BX53" s="592"/>
      <c r="BY53" s="591"/>
    </row>
    <row r="54" spans="2:77" ht="102" customHeight="1">
      <c r="B54" s="583">
        <v>12</v>
      </c>
      <c r="C54" s="583" t="s">
        <v>671</v>
      </c>
      <c r="D54" s="585" t="s">
        <v>672</v>
      </c>
      <c r="E54" s="774"/>
      <c r="F54" s="585"/>
      <c r="G54" s="779"/>
      <c r="H54" s="585"/>
      <c r="I54" s="585"/>
      <c r="J54" s="764"/>
      <c r="K54" s="585"/>
      <c r="L54" s="585"/>
      <c r="M54" s="585"/>
      <c r="N54" s="686"/>
      <c r="O54" s="792"/>
      <c r="P54" s="679"/>
      <c r="Q54" s="679"/>
      <c r="R54" s="679"/>
      <c r="S54" s="679"/>
      <c r="T54" s="679"/>
      <c r="U54" s="742"/>
      <c r="V54" s="679"/>
      <c r="W54" s="679"/>
      <c r="X54" s="679"/>
      <c r="Y54" s="742"/>
      <c r="Z54" s="679"/>
      <c r="AA54" s="679"/>
      <c r="AB54" s="679"/>
      <c r="AC54" s="598"/>
      <c r="AD54" s="598"/>
      <c r="AE54" s="597"/>
      <c r="AF54" s="598"/>
      <c r="AG54" s="598"/>
      <c r="AH54" s="598"/>
      <c r="AI54" s="598"/>
      <c r="AJ54" s="598"/>
      <c r="AK54" s="598"/>
      <c r="AL54" s="771"/>
      <c r="AM54" s="771"/>
      <c r="AN54" s="598"/>
      <c r="AO54" s="790"/>
      <c r="AP54" s="598"/>
      <c r="AQ54" s="598"/>
      <c r="AR54" s="771"/>
      <c r="AS54" s="740"/>
      <c r="AT54" s="794"/>
      <c r="AU54" s="740"/>
      <c r="AV54" s="598"/>
      <c r="AW54" s="771"/>
      <c r="AX54" s="676"/>
      <c r="AY54" s="790"/>
      <c r="AZ54" s="598"/>
      <c r="BA54" s="598"/>
      <c r="BB54" s="598"/>
      <c r="BC54" s="771"/>
      <c r="BD54" s="771"/>
      <c r="BE54" s="771"/>
      <c r="BF54" s="674"/>
      <c r="BG54" s="803"/>
      <c r="BH54" s="674">
        <v>-313900</v>
      </c>
      <c r="BI54" s="598"/>
      <c r="BJ54" s="790"/>
      <c r="BK54" s="771"/>
      <c r="BL54" s="598"/>
      <c r="BM54" s="802"/>
      <c r="BN54" s="598"/>
      <c r="BO54" s="740"/>
      <c r="BP54" s="740">
        <f t="shared" si="1"/>
        <v>-313900</v>
      </c>
      <c r="BQ54" s="715">
        <f t="shared" si="0"/>
        <v>-313900</v>
      </c>
      <c r="BR54" s="589"/>
      <c r="BT54" s="590"/>
      <c r="BV54" s="591"/>
      <c r="BW54" s="591"/>
      <c r="BX54" s="592"/>
      <c r="BY54" s="591"/>
    </row>
    <row r="55" spans="2:77" ht="105" hidden="1" customHeight="1">
      <c r="B55" s="583">
        <f>+B54+1</f>
        <v>13</v>
      </c>
      <c r="C55" s="583" t="s">
        <v>673</v>
      </c>
      <c r="D55" s="585" t="s">
        <v>674</v>
      </c>
      <c r="E55" s="774"/>
      <c r="F55" s="585"/>
      <c r="G55" s="779"/>
      <c r="H55" s="674"/>
      <c r="I55" s="585"/>
      <c r="J55" s="764"/>
      <c r="K55" s="585"/>
      <c r="L55" s="585"/>
      <c r="M55" s="585"/>
      <c r="N55" s="686"/>
      <c r="O55" s="792"/>
      <c r="P55" s="679"/>
      <c r="Q55" s="679"/>
      <c r="R55" s="679"/>
      <c r="S55" s="679"/>
      <c r="T55" s="679"/>
      <c r="U55" s="742"/>
      <c r="V55" s="679"/>
      <c r="W55" s="679"/>
      <c r="X55" s="679"/>
      <c r="Y55" s="742"/>
      <c r="Z55" s="679"/>
      <c r="AA55" s="679"/>
      <c r="AB55" s="679"/>
      <c r="AC55" s="598"/>
      <c r="AD55" s="598"/>
      <c r="AE55" s="597"/>
      <c r="AF55" s="598"/>
      <c r="AG55" s="598"/>
      <c r="AH55" s="598"/>
      <c r="AI55" s="598"/>
      <c r="AJ55" s="598"/>
      <c r="AK55" s="598"/>
      <c r="AL55" s="771"/>
      <c r="AM55" s="771"/>
      <c r="AN55" s="598"/>
      <c r="AO55" s="790"/>
      <c r="AP55" s="598"/>
      <c r="AQ55" s="598"/>
      <c r="AR55" s="771"/>
      <c r="AS55" s="740"/>
      <c r="AT55" s="798"/>
      <c r="AU55" s="740"/>
      <c r="AV55" s="598"/>
      <c r="AW55" s="771"/>
      <c r="AX55" s="676"/>
      <c r="AY55" s="790"/>
      <c r="AZ55" s="598"/>
      <c r="BA55" s="598"/>
      <c r="BB55" s="598"/>
      <c r="BC55" s="771"/>
      <c r="BD55" s="771"/>
      <c r="BE55" s="771"/>
      <c r="BF55" s="598"/>
      <c r="BG55" s="802"/>
      <c r="BH55" s="598"/>
      <c r="BI55" s="598"/>
      <c r="BJ55" s="790"/>
      <c r="BK55" s="771"/>
      <c r="BL55" s="598"/>
      <c r="BM55" s="802"/>
      <c r="BN55" s="598"/>
      <c r="BO55" s="740"/>
      <c r="BP55" s="740">
        <f t="shared" si="1"/>
        <v>0</v>
      </c>
      <c r="BQ55" s="715">
        <f t="shared" si="0"/>
        <v>0</v>
      </c>
      <c r="BR55" s="589"/>
      <c r="BT55" s="590"/>
      <c r="BV55" s="591"/>
      <c r="BW55" s="591"/>
      <c r="BX55" s="592"/>
      <c r="BY55" s="591"/>
    </row>
    <row r="56" spans="2:77" ht="82.5" customHeight="1">
      <c r="B56" s="583">
        <v>13</v>
      </c>
      <c r="C56" s="583">
        <v>1355600000</v>
      </c>
      <c r="D56" s="585" t="s">
        <v>675</v>
      </c>
      <c r="E56" s="774"/>
      <c r="F56" s="585"/>
      <c r="G56" s="779"/>
      <c r="H56" s="585"/>
      <c r="I56" s="585"/>
      <c r="J56" s="764"/>
      <c r="K56" s="585"/>
      <c r="L56" s="585"/>
      <c r="M56" s="585"/>
      <c r="N56" s="686"/>
      <c r="O56" s="792"/>
      <c r="P56" s="679"/>
      <c r="Q56" s="679"/>
      <c r="R56" s="679"/>
      <c r="S56" s="679"/>
      <c r="T56" s="679"/>
      <c r="U56" s="742"/>
      <c r="V56" s="679"/>
      <c r="W56" s="679"/>
      <c r="X56" s="679"/>
      <c r="Y56" s="742"/>
      <c r="Z56" s="679"/>
      <c r="AA56" s="679"/>
      <c r="AB56" s="679"/>
      <c r="AC56" s="598"/>
      <c r="AD56" s="598"/>
      <c r="AE56" s="597"/>
      <c r="AF56" s="598"/>
      <c r="AG56" s="598"/>
      <c r="AH56" s="598"/>
      <c r="AI56" s="598"/>
      <c r="AJ56" s="598"/>
      <c r="AK56" s="598"/>
      <c r="AL56" s="771"/>
      <c r="AM56" s="771"/>
      <c r="AN56" s="598"/>
      <c r="AO56" s="790"/>
      <c r="AP56" s="598"/>
      <c r="AQ56" s="598"/>
      <c r="AR56" s="771"/>
      <c r="AS56" s="740"/>
      <c r="AT56" s="798"/>
      <c r="AU56" s="597"/>
      <c r="AV56" s="598"/>
      <c r="AW56" s="771"/>
      <c r="AX56" s="676"/>
      <c r="AY56" s="790"/>
      <c r="AZ56" s="598"/>
      <c r="BA56" s="598"/>
      <c r="BB56" s="598"/>
      <c r="BC56" s="771"/>
      <c r="BD56" s="771"/>
      <c r="BE56" s="771"/>
      <c r="BF56" s="598"/>
      <c r="BG56" s="802"/>
      <c r="BH56" s="674">
        <v>-19900</v>
      </c>
      <c r="BI56" s="598"/>
      <c r="BJ56" s="790"/>
      <c r="BK56" s="771"/>
      <c r="BL56" s="598"/>
      <c r="BM56" s="802"/>
      <c r="BN56" s="598"/>
      <c r="BO56" s="740"/>
      <c r="BP56" s="740">
        <f t="shared" si="1"/>
        <v>-19900</v>
      </c>
      <c r="BQ56" s="715">
        <f t="shared" si="0"/>
        <v>-19900</v>
      </c>
      <c r="BR56" s="589"/>
      <c r="BT56" s="590"/>
      <c r="BV56" s="591"/>
      <c r="BW56" s="591"/>
      <c r="BX56" s="592"/>
      <c r="BY56" s="591"/>
    </row>
    <row r="57" spans="2:77" ht="88.5" hidden="1" customHeight="1">
      <c r="B57" s="583">
        <v>17</v>
      </c>
      <c r="C57" s="583">
        <v>1355700000</v>
      </c>
      <c r="D57" s="585" t="s">
        <v>676</v>
      </c>
      <c r="E57" s="774"/>
      <c r="F57" s="585"/>
      <c r="G57" s="779"/>
      <c r="H57" s="585"/>
      <c r="I57" s="585"/>
      <c r="J57" s="764"/>
      <c r="K57" s="585"/>
      <c r="L57" s="585"/>
      <c r="M57" s="585"/>
      <c r="N57" s="686"/>
      <c r="O57" s="792"/>
      <c r="P57" s="679"/>
      <c r="Q57" s="679"/>
      <c r="R57" s="679"/>
      <c r="S57" s="679"/>
      <c r="T57" s="679"/>
      <c r="U57" s="742"/>
      <c r="V57" s="679"/>
      <c r="W57" s="679"/>
      <c r="X57" s="679"/>
      <c r="Y57" s="742"/>
      <c r="Z57" s="679"/>
      <c r="AA57" s="679"/>
      <c r="AB57" s="679"/>
      <c r="AC57" s="598"/>
      <c r="AD57" s="598"/>
      <c r="AE57" s="597"/>
      <c r="AF57" s="598"/>
      <c r="AG57" s="598"/>
      <c r="AH57" s="598"/>
      <c r="AI57" s="598"/>
      <c r="AJ57" s="598"/>
      <c r="AK57" s="598"/>
      <c r="AL57" s="771"/>
      <c r="AM57" s="771"/>
      <c r="AN57" s="598"/>
      <c r="AO57" s="790"/>
      <c r="AP57" s="598"/>
      <c r="AQ57" s="598"/>
      <c r="AR57" s="771"/>
      <c r="AS57" s="740"/>
      <c r="AT57" s="794"/>
      <c r="AU57" s="740"/>
      <c r="AV57" s="598"/>
      <c r="AW57" s="771"/>
      <c r="AX57" s="676"/>
      <c r="AY57" s="790"/>
      <c r="AZ57" s="598"/>
      <c r="BA57" s="598"/>
      <c r="BB57" s="598"/>
      <c r="BC57" s="771"/>
      <c r="BD57" s="771"/>
      <c r="BE57" s="771"/>
      <c r="BF57" s="674"/>
      <c r="BG57" s="803"/>
      <c r="BH57" s="674"/>
      <c r="BI57" s="598"/>
      <c r="BJ57" s="790"/>
      <c r="BK57" s="771"/>
      <c r="BL57" s="598"/>
      <c r="BM57" s="802"/>
      <c r="BN57" s="598"/>
      <c r="BO57" s="740"/>
      <c r="BP57" s="740">
        <f t="shared" si="1"/>
        <v>0</v>
      </c>
      <c r="BQ57" s="715">
        <f t="shared" si="0"/>
        <v>0</v>
      </c>
      <c r="BR57" s="589"/>
      <c r="BT57" s="590"/>
      <c r="BV57" s="591"/>
      <c r="BW57" s="591"/>
      <c r="BX57" s="592"/>
      <c r="BY57" s="591"/>
    </row>
    <row r="58" spans="2:77" ht="85.5" customHeight="1">
      <c r="B58" s="583">
        <v>14</v>
      </c>
      <c r="C58" s="583" t="s">
        <v>677</v>
      </c>
      <c r="D58" s="585" t="s">
        <v>678</v>
      </c>
      <c r="E58" s="774"/>
      <c r="F58" s="585"/>
      <c r="G58" s="779"/>
      <c r="H58" s="585"/>
      <c r="I58" s="585"/>
      <c r="J58" s="764"/>
      <c r="K58" s="585"/>
      <c r="L58" s="585"/>
      <c r="M58" s="686"/>
      <c r="N58" s="686"/>
      <c r="O58" s="793"/>
      <c r="P58" s="680"/>
      <c r="Q58" s="680"/>
      <c r="R58" s="680"/>
      <c r="S58" s="680"/>
      <c r="T58" s="680"/>
      <c r="U58" s="743"/>
      <c r="V58" s="680"/>
      <c r="W58" s="680"/>
      <c r="X58" s="680"/>
      <c r="Y58" s="743"/>
      <c r="Z58" s="680"/>
      <c r="AA58" s="680"/>
      <c r="AB58" s="680"/>
      <c r="AC58" s="598"/>
      <c r="AD58" s="598"/>
      <c r="AE58" s="597"/>
      <c r="AF58" s="598"/>
      <c r="AG58" s="598"/>
      <c r="AH58" s="598"/>
      <c r="AI58" s="598"/>
      <c r="AJ58" s="598"/>
      <c r="AK58" s="598"/>
      <c r="AL58" s="771"/>
      <c r="AM58" s="771"/>
      <c r="AN58" s="674">
        <v>-1288890</v>
      </c>
      <c r="AO58" s="790"/>
      <c r="AP58" s="598"/>
      <c r="AQ58" s="598"/>
      <c r="AR58" s="771"/>
      <c r="AS58" s="740"/>
      <c r="AT58" s="798"/>
      <c r="AU58" s="740"/>
      <c r="AV58" s="598"/>
      <c r="AW58" s="771"/>
      <c r="AX58" s="676"/>
      <c r="AY58" s="790"/>
      <c r="AZ58" s="598"/>
      <c r="BA58" s="598"/>
      <c r="BB58" s="598"/>
      <c r="BC58" s="771"/>
      <c r="BD58" s="771"/>
      <c r="BE58" s="771"/>
      <c r="BF58" s="598"/>
      <c r="BG58" s="802"/>
      <c r="BH58" s="674"/>
      <c r="BI58" s="598"/>
      <c r="BJ58" s="790"/>
      <c r="BK58" s="771"/>
      <c r="BL58" s="598"/>
      <c r="BM58" s="802"/>
      <c r="BN58" s="598"/>
      <c r="BO58" s="740"/>
      <c r="BP58" s="740">
        <f t="shared" si="1"/>
        <v>-1288890</v>
      </c>
      <c r="BQ58" s="715">
        <f t="shared" si="0"/>
        <v>-1288890</v>
      </c>
      <c r="BR58" s="589"/>
      <c r="BT58" s="590"/>
      <c r="BV58" s="591"/>
      <c r="BW58" s="591"/>
      <c r="BX58" s="592"/>
      <c r="BY58" s="591"/>
    </row>
    <row r="59" spans="2:77" ht="72" hidden="1" customHeight="1">
      <c r="B59" s="583">
        <f>+B58+1</f>
        <v>15</v>
      </c>
      <c r="C59" s="583" t="s">
        <v>679</v>
      </c>
      <c r="D59" s="585" t="s">
        <v>680</v>
      </c>
      <c r="E59" s="774"/>
      <c r="F59" s="585"/>
      <c r="G59" s="779"/>
      <c r="H59" s="585"/>
      <c r="I59" s="585"/>
      <c r="J59" s="764"/>
      <c r="K59" s="585"/>
      <c r="L59" s="585"/>
      <c r="M59" s="585"/>
      <c r="N59" s="686"/>
      <c r="O59" s="793"/>
      <c r="P59" s="680"/>
      <c r="Q59" s="680"/>
      <c r="R59" s="680"/>
      <c r="S59" s="680"/>
      <c r="T59" s="680"/>
      <c r="U59" s="743"/>
      <c r="V59" s="680"/>
      <c r="W59" s="680"/>
      <c r="X59" s="680"/>
      <c r="Y59" s="743"/>
      <c r="Z59" s="680"/>
      <c r="AA59" s="680"/>
      <c r="AB59" s="680"/>
      <c r="AC59" s="598"/>
      <c r="AD59" s="598"/>
      <c r="AE59" s="597"/>
      <c r="AF59" s="598"/>
      <c r="AG59" s="598"/>
      <c r="AH59" s="598"/>
      <c r="AI59" s="598"/>
      <c r="AJ59" s="598"/>
      <c r="AK59" s="598"/>
      <c r="AL59" s="771"/>
      <c r="AM59" s="771"/>
      <c r="AN59" s="598"/>
      <c r="AO59" s="790"/>
      <c r="AP59" s="598"/>
      <c r="AQ59" s="598"/>
      <c r="AR59" s="771"/>
      <c r="AS59" s="740"/>
      <c r="AT59" s="794"/>
      <c r="AU59" s="740"/>
      <c r="AV59" s="598"/>
      <c r="AW59" s="771"/>
      <c r="AX59" s="676"/>
      <c r="AY59" s="790"/>
      <c r="AZ59" s="598"/>
      <c r="BA59" s="598"/>
      <c r="BB59" s="598"/>
      <c r="BC59" s="771"/>
      <c r="BD59" s="771"/>
      <c r="BE59" s="771"/>
      <c r="BF59" s="598"/>
      <c r="BG59" s="802"/>
      <c r="BH59" s="674"/>
      <c r="BI59" s="598"/>
      <c r="BJ59" s="790"/>
      <c r="BK59" s="771"/>
      <c r="BL59" s="598"/>
      <c r="BM59" s="802"/>
      <c r="BN59" s="598"/>
      <c r="BO59" s="740"/>
      <c r="BP59" s="740">
        <f t="shared" si="1"/>
        <v>0</v>
      </c>
      <c r="BQ59" s="715">
        <f t="shared" si="0"/>
        <v>0</v>
      </c>
      <c r="BR59" s="589"/>
      <c r="BT59" s="590"/>
      <c r="BV59" s="591"/>
      <c r="BW59" s="591"/>
      <c r="BX59" s="592"/>
      <c r="BY59" s="591"/>
    </row>
    <row r="60" spans="2:77" ht="78" hidden="1" customHeight="1">
      <c r="B60" s="583">
        <v>18</v>
      </c>
      <c r="C60" s="583">
        <v>1356000000</v>
      </c>
      <c r="D60" s="585" t="s">
        <v>681</v>
      </c>
      <c r="E60" s="774"/>
      <c r="F60" s="585"/>
      <c r="G60" s="779"/>
      <c r="H60" s="585"/>
      <c r="I60" s="585"/>
      <c r="J60" s="764"/>
      <c r="K60" s="585"/>
      <c r="L60" s="585"/>
      <c r="M60" s="585"/>
      <c r="N60" s="686"/>
      <c r="O60" s="793"/>
      <c r="P60" s="680"/>
      <c r="Q60" s="680"/>
      <c r="R60" s="680"/>
      <c r="S60" s="680"/>
      <c r="T60" s="680"/>
      <c r="U60" s="743"/>
      <c r="V60" s="680"/>
      <c r="W60" s="680"/>
      <c r="X60" s="680"/>
      <c r="Y60" s="743"/>
      <c r="Z60" s="680"/>
      <c r="AA60" s="680"/>
      <c r="AB60" s="680"/>
      <c r="AC60" s="598"/>
      <c r="AD60" s="598"/>
      <c r="AE60" s="597"/>
      <c r="AF60" s="598"/>
      <c r="AG60" s="598"/>
      <c r="AH60" s="598"/>
      <c r="AI60" s="598"/>
      <c r="AJ60" s="598"/>
      <c r="AK60" s="598"/>
      <c r="AL60" s="771"/>
      <c r="AM60" s="771"/>
      <c r="AN60" s="598"/>
      <c r="AO60" s="790"/>
      <c r="AP60" s="598"/>
      <c r="AQ60" s="598"/>
      <c r="AR60" s="771"/>
      <c r="AS60" s="740"/>
      <c r="AT60" s="798"/>
      <c r="AU60" s="740"/>
      <c r="AV60" s="598"/>
      <c r="AW60" s="771"/>
      <c r="AX60" s="676"/>
      <c r="AY60" s="790"/>
      <c r="AZ60" s="598"/>
      <c r="BA60" s="598"/>
      <c r="BB60" s="598"/>
      <c r="BC60" s="771"/>
      <c r="BD60" s="771"/>
      <c r="BE60" s="771"/>
      <c r="BF60" s="674"/>
      <c r="BG60" s="803"/>
      <c r="BH60" s="674"/>
      <c r="BI60" s="598"/>
      <c r="BJ60" s="790"/>
      <c r="BK60" s="771"/>
      <c r="BL60" s="598"/>
      <c r="BM60" s="802"/>
      <c r="BN60" s="598"/>
      <c r="BO60" s="740"/>
      <c r="BP60" s="740">
        <f t="shared" si="1"/>
        <v>0</v>
      </c>
      <c r="BQ60" s="715">
        <f t="shared" si="0"/>
        <v>0</v>
      </c>
      <c r="BR60" s="589"/>
      <c r="BT60" s="590"/>
      <c r="BV60" s="591"/>
      <c r="BW60" s="591"/>
      <c r="BX60" s="592"/>
      <c r="BY60" s="591"/>
    </row>
    <row r="61" spans="2:77" ht="52.5" customHeight="1">
      <c r="B61" s="583">
        <v>15</v>
      </c>
      <c r="C61" s="583" t="s">
        <v>682</v>
      </c>
      <c r="D61" s="585" t="s">
        <v>683</v>
      </c>
      <c r="E61" s="774"/>
      <c r="F61" s="585"/>
      <c r="G61" s="779"/>
      <c r="H61" s="585"/>
      <c r="I61" s="585"/>
      <c r="J61" s="764"/>
      <c r="K61" s="585"/>
      <c r="L61" s="585"/>
      <c r="M61" s="585"/>
      <c r="N61" s="686"/>
      <c r="O61" s="793"/>
      <c r="P61" s="680"/>
      <c r="Q61" s="680"/>
      <c r="R61" s="680"/>
      <c r="S61" s="680"/>
      <c r="T61" s="680"/>
      <c r="U61" s="743"/>
      <c r="V61" s="680"/>
      <c r="W61" s="680"/>
      <c r="X61" s="680"/>
      <c r="Y61" s="743"/>
      <c r="Z61" s="680"/>
      <c r="AA61" s="680"/>
      <c r="AB61" s="680"/>
      <c r="AC61" s="598"/>
      <c r="AD61" s="598"/>
      <c r="AE61" s="597"/>
      <c r="AF61" s="598"/>
      <c r="AG61" s="598"/>
      <c r="AH61" s="598"/>
      <c r="AI61" s="598"/>
      <c r="AJ61" s="598"/>
      <c r="AK61" s="598"/>
      <c r="AL61" s="771"/>
      <c r="AM61" s="771"/>
      <c r="AN61" s="674">
        <v>-496443</v>
      </c>
      <c r="AO61" s="790"/>
      <c r="AP61" s="598"/>
      <c r="AQ61" s="598"/>
      <c r="AR61" s="771"/>
      <c r="AS61" s="740"/>
      <c r="AT61" s="794"/>
      <c r="AU61" s="740"/>
      <c r="AV61" s="598"/>
      <c r="AW61" s="771"/>
      <c r="AX61" s="676"/>
      <c r="AY61" s="790"/>
      <c r="AZ61" s="598"/>
      <c r="BA61" s="598"/>
      <c r="BB61" s="598"/>
      <c r="BC61" s="771"/>
      <c r="BD61" s="771"/>
      <c r="BE61" s="771"/>
      <c r="BF61" s="598"/>
      <c r="BG61" s="802"/>
      <c r="BH61" s="598"/>
      <c r="BI61" s="598"/>
      <c r="BJ61" s="790"/>
      <c r="BK61" s="771"/>
      <c r="BL61" s="598"/>
      <c r="BM61" s="802"/>
      <c r="BN61" s="598"/>
      <c r="BO61" s="740"/>
      <c r="BP61" s="740">
        <f t="shared" si="1"/>
        <v>-496443</v>
      </c>
      <c r="BQ61" s="715">
        <f t="shared" si="0"/>
        <v>-496443</v>
      </c>
      <c r="BR61" s="589"/>
      <c r="BT61" s="590"/>
      <c r="BV61" s="591"/>
      <c r="BW61" s="591"/>
      <c r="BX61" s="592"/>
      <c r="BY61" s="591"/>
    </row>
    <row r="62" spans="2:77" ht="58.5" hidden="1" customHeight="1">
      <c r="B62" s="583">
        <f>+B61+1</f>
        <v>16</v>
      </c>
      <c r="C62" s="583" t="s">
        <v>684</v>
      </c>
      <c r="D62" s="585" t="s">
        <v>685</v>
      </c>
      <c r="E62" s="774"/>
      <c r="F62" s="585"/>
      <c r="G62" s="779"/>
      <c r="H62" s="585"/>
      <c r="I62" s="585"/>
      <c r="J62" s="764"/>
      <c r="K62" s="585"/>
      <c r="L62" s="585"/>
      <c r="M62" s="585"/>
      <c r="N62" s="686"/>
      <c r="O62" s="793"/>
      <c r="P62" s="680"/>
      <c r="Q62" s="680"/>
      <c r="R62" s="680"/>
      <c r="S62" s="680"/>
      <c r="T62" s="680"/>
      <c r="U62" s="743"/>
      <c r="V62" s="680"/>
      <c r="W62" s="680"/>
      <c r="X62" s="680"/>
      <c r="Y62" s="743"/>
      <c r="Z62" s="680"/>
      <c r="AA62" s="680"/>
      <c r="AB62" s="680"/>
      <c r="AC62" s="598"/>
      <c r="AD62" s="598"/>
      <c r="AE62" s="597"/>
      <c r="AF62" s="598"/>
      <c r="AG62" s="598"/>
      <c r="AH62" s="598"/>
      <c r="AI62" s="598"/>
      <c r="AJ62" s="598"/>
      <c r="AK62" s="598"/>
      <c r="AL62" s="771"/>
      <c r="AM62" s="771"/>
      <c r="AN62" s="598"/>
      <c r="AO62" s="790"/>
      <c r="AP62" s="598"/>
      <c r="AQ62" s="598"/>
      <c r="AR62" s="771"/>
      <c r="AS62" s="740"/>
      <c r="AT62" s="794"/>
      <c r="AU62" s="740"/>
      <c r="AV62" s="598"/>
      <c r="AW62" s="771"/>
      <c r="AX62" s="676"/>
      <c r="AY62" s="790"/>
      <c r="AZ62" s="598"/>
      <c r="BA62" s="598"/>
      <c r="BB62" s="598"/>
      <c r="BC62" s="771"/>
      <c r="BD62" s="771"/>
      <c r="BE62" s="771"/>
      <c r="BF62" s="598"/>
      <c r="BG62" s="802"/>
      <c r="BH62" s="598"/>
      <c r="BI62" s="598"/>
      <c r="BJ62" s="790"/>
      <c r="BK62" s="771"/>
      <c r="BL62" s="598"/>
      <c r="BM62" s="802"/>
      <c r="BN62" s="598"/>
      <c r="BO62" s="740"/>
      <c r="BP62" s="740">
        <f t="shared" si="1"/>
        <v>0</v>
      </c>
      <c r="BQ62" s="715">
        <f t="shared" si="0"/>
        <v>0</v>
      </c>
      <c r="BR62" s="589"/>
      <c r="BT62" s="590"/>
      <c r="BV62" s="591"/>
      <c r="BW62" s="591"/>
      <c r="BX62" s="592"/>
      <c r="BY62" s="591"/>
    </row>
    <row r="63" spans="2:77" ht="84" customHeight="1">
      <c r="B63" s="583">
        <v>16</v>
      </c>
      <c r="C63" s="583" t="s">
        <v>686</v>
      </c>
      <c r="D63" s="585" t="s">
        <v>687</v>
      </c>
      <c r="E63" s="774"/>
      <c r="F63" s="585"/>
      <c r="G63" s="779"/>
      <c r="H63" s="585"/>
      <c r="I63" s="585"/>
      <c r="J63" s="764"/>
      <c r="K63" s="597"/>
      <c r="L63" s="597"/>
      <c r="M63" s="597"/>
      <c r="N63" s="686"/>
      <c r="O63" s="793"/>
      <c r="P63" s="680"/>
      <c r="Q63" s="680"/>
      <c r="R63" s="680"/>
      <c r="S63" s="680"/>
      <c r="T63" s="680"/>
      <c r="U63" s="743"/>
      <c r="V63" s="680"/>
      <c r="W63" s="680"/>
      <c r="X63" s="680"/>
      <c r="Y63" s="743"/>
      <c r="Z63" s="680"/>
      <c r="AA63" s="680"/>
      <c r="AB63" s="680"/>
      <c r="AC63" s="598"/>
      <c r="AD63" s="598"/>
      <c r="AE63" s="597"/>
      <c r="AF63" s="598"/>
      <c r="AG63" s="674"/>
      <c r="AH63" s="674"/>
      <c r="AI63" s="598"/>
      <c r="AJ63" s="598"/>
      <c r="AK63" s="598"/>
      <c r="AL63" s="771"/>
      <c r="AM63" s="674">
        <v>-319760.34999999998</v>
      </c>
      <c r="AN63" s="598"/>
      <c r="AO63" s="790"/>
      <c r="AP63" s="598"/>
      <c r="AQ63" s="598"/>
      <c r="AR63" s="771"/>
      <c r="AS63" s="740"/>
      <c r="AT63" s="798"/>
      <c r="AU63" s="740"/>
      <c r="AV63" s="598"/>
      <c r="AW63" s="771"/>
      <c r="AX63" s="676"/>
      <c r="AY63" s="790"/>
      <c r="AZ63" s="598"/>
      <c r="BA63" s="598"/>
      <c r="BB63" s="598"/>
      <c r="BC63" s="771"/>
      <c r="BD63" s="771"/>
      <c r="BE63" s="771"/>
      <c r="BF63" s="598"/>
      <c r="BG63" s="802"/>
      <c r="BH63" s="598"/>
      <c r="BI63" s="598"/>
      <c r="BJ63" s="790"/>
      <c r="BK63" s="771"/>
      <c r="BL63" s="598"/>
      <c r="BM63" s="802"/>
      <c r="BN63" s="598"/>
      <c r="BO63" s="740"/>
      <c r="BP63" s="740">
        <f t="shared" si="1"/>
        <v>-319760.34999999998</v>
      </c>
      <c r="BQ63" s="715">
        <f t="shared" si="0"/>
        <v>-319760.34999999998</v>
      </c>
      <c r="BR63" s="589"/>
      <c r="BT63" s="590"/>
      <c r="BV63" s="591"/>
      <c r="BW63" s="591"/>
      <c r="BX63" s="592"/>
      <c r="BY63" s="591"/>
    </row>
    <row r="64" spans="2:77" ht="84" customHeight="1">
      <c r="B64" s="583">
        <v>17</v>
      </c>
      <c r="C64" s="583" t="s">
        <v>688</v>
      </c>
      <c r="D64" s="585" t="s">
        <v>689</v>
      </c>
      <c r="E64" s="774"/>
      <c r="F64" s="585"/>
      <c r="G64" s="779"/>
      <c r="H64" s="585"/>
      <c r="I64" s="585"/>
      <c r="J64" s="764"/>
      <c r="K64" s="585"/>
      <c r="L64" s="585"/>
      <c r="M64" s="585"/>
      <c r="N64" s="686"/>
      <c r="O64" s="793"/>
      <c r="P64" s="680"/>
      <c r="Q64" s="680"/>
      <c r="R64" s="680"/>
      <c r="S64" s="680"/>
      <c r="T64" s="680"/>
      <c r="U64" s="743"/>
      <c r="V64" s="680"/>
      <c r="W64" s="680"/>
      <c r="X64" s="680"/>
      <c r="Y64" s="743"/>
      <c r="Z64" s="680"/>
      <c r="AA64" s="680"/>
      <c r="AB64" s="680"/>
      <c r="AC64" s="598"/>
      <c r="AD64" s="598"/>
      <c r="AE64" s="597"/>
      <c r="AF64" s="598"/>
      <c r="AG64" s="598"/>
      <c r="AH64" s="598"/>
      <c r="AI64" s="598"/>
      <c r="AJ64" s="598"/>
      <c r="AK64" s="598"/>
      <c r="AL64" s="771"/>
      <c r="AM64" s="771"/>
      <c r="AN64" s="598"/>
      <c r="AO64" s="790"/>
      <c r="AP64" s="598"/>
      <c r="AQ64" s="598"/>
      <c r="AR64" s="771"/>
      <c r="AS64" s="740"/>
      <c r="AT64" s="794"/>
      <c r="AU64" s="740"/>
      <c r="AV64" s="598"/>
      <c r="AW64" s="771"/>
      <c r="AX64" s="676"/>
      <c r="AY64" s="790"/>
      <c r="AZ64" s="598"/>
      <c r="BA64" s="598"/>
      <c r="BB64" s="598"/>
      <c r="BC64" s="771"/>
      <c r="BD64" s="868"/>
      <c r="BE64" s="868">
        <v>-45100</v>
      </c>
      <c r="BF64" s="598"/>
      <c r="BG64" s="802"/>
      <c r="BH64" s="598"/>
      <c r="BI64" s="598"/>
      <c r="BJ64" s="790"/>
      <c r="BK64" s="771"/>
      <c r="BL64" s="674">
        <v>-125179</v>
      </c>
      <c r="BM64" s="802"/>
      <c r="BN64" s="598"/>
      <c r="BO64" s="740"/>
      <c r="BP64" s="740">
        <f t="shared" si="1"/>
        <v>-170279</v>
      </c>
      <c r="BQ64" s="715">
        <f t="shared" si="0"/>
        <v>-170279</v>
      </c>
      <c r="BR64" s="589"/>
      <c r="BT64" s="590"/>
      <c r="BV64" s="591"/>
      <c r="BW64" s="591"/>
      <c r="BX64" s="592"/>
      <c r="BY64" s="591"/>
    </row>
    <row r="65" spans="2:77" ht="97.5" hidden="1" customHeight="1">
      <c r="B65" s="583">
        <f>+B64+1</f>
        <v>18</v>
      </c>
      <c r="C65" s="583" t="s">
        <v>690</v>
      </c>
      <c r="D65" s="585" t="s">
        <v>691</v>
      </c>
      <c r="E65" s="774"/>
      <c r="F65" s="585"/>
      <c r="G65" s="779"/>
      <c r="H65" s="585"/>
      <c r="I65" s="585"/>
      <c r="J65" s="764"/>
      <c r="K65" s="585"/>
      <c r="L65" s="585"/>
      <c r="M65" s="585"/>
      <c r="N65" s="686"/>
      <c r="O65" s="793"/>
      <c r="P65" s="680"/>
      <c r="Q65" s="680"/>
      <c r="R65" s="680"/>
      <c r="S65" s="680"/>
      <c r="T65" s="680"/>
      <c r="U65" s="743"/>
      <c r="V65" s="680"/>
      <c r="W65" s="680"/>
      <c r="X65" s="680"/>
      <c r="Y65" s="743"/>
      <c r="Z65" s="680"/>
      <c r="AA65" s="680"/>
      <c r="AB65" s="680"/>
      <c r="AC65" s="598"/>
      <c r="AD65" s="598"/>
      <c r="AE65" s="597"/>
      <c r="AF65" s="598"/>
      <c r="AG65" s="598"/>
      <c r="AH65" s="598"/>
      <c r="AI65" s="598"/>
      <c r="AJ65" s="598"/>
      <c r="AK65" s="598"/>
      <c r="AL65" s="771"/>
      <c r="AM65" s="771"/>
      <c r="AN65" s="598"/>
      <c r="AO65" s="790"/>
      <c r="AP65" s="598"/>
      <c r="AQ65" s="598"/>
      <c r="AR65" s="771"/>
      <c r="AS65" s="740"/>
      <c r="AT65" s="798"/>
      <c r="AU65" s="740"/>
      <c r="AV65" s="598"/>
      <c r="AW65" s="771"/>
      <c r="AX65" s="678"/>
      <c r="AY65" s="790"/>
      <c r="AZ65" s="598"/>
      <c r="BA65" s="598"/>
      <c r="BB65" s="598"/>
      <c r="BC65" s="771"/>
      <c r="BD65" s="771"/>
      <c r="BE65" s="771"/>
      <c r="BF65" s="598"/>
      <c r="BG65" s="802"/>
      <c r="BH65" s="598"/>
      <c r="BI65" s="598"/>
      <c r="BJ65" s="790"/>
      <c r="BK65" s="771"/>
      <c r="BL65" s="598"/>
      <c r="BM65" s="802"/>
      <c r="BN65" s="598"/>
      <c r="BO65" s="740"/>
      <c r="BP65" s="740">
        <f t="shared" si="1"/>
        <v>0</v>
      </c>
      <c r="BQ65" s="715">
        <f t="shared" si="0"/>
        <v>0</v>
      </c>
      <c r="BR65" s="589"/>
      <c r="BT65" s="590"/>
      <c r="BV65" s="591"/>
      <c r="BW65" s="591"/>
      <c r="BX65" s="592"/>
      <c r="BY65" s="591"/>
    </row>
    <row r="66" spans="2:77" ht="115.5" hidden="1" customHeight="1">
      <c r="B66" s="583">
        <f>+B65+1</f>
        <v>19</v>
      </c>
      <c r="C66" s="583" t="s">
        <v>692</v>
      </c>
      <c r="D66" s="585" t="s">
        <v>693</v>
      </c>
      <c r="E66" s="774"/>
      <c r="F66" s="585"/>
      <c r="G66" s="779"/>
      <c r="H66" s="585"/>
      <c r="I66" s="585"/>
      <c r="J66" s="764"/>
      <c r="K66" s="585"/>
      <c r="L66" s="585"/>
      <c r="M66" s="585"/>
      <c r="N66" s="686"/>
      <c r="O66" s="793"/>
      <c r="P66" s="680"/>
      <c r="Q66" s="680"/>
      <c r="R66" s="680"/>
      <c r="S66" s="680"/>
      <c r="T66" s="680"/>
      <c r="U66" s="743"/>
      <c r="V66" s="680"/>
      <c r="W66" s="680"/>
      <c r="X66" s="680"/>
      <c r="Y66" s="743"/>
      <c r="Z66" s="680"/>
      <c r="AA66" s="680"/>
      <c r="AB66" s="680"/>
      <c r="AC66" s="598"/>
      <c r="AD66" s="598"/>
      <c r="AE66" s="597"/>
      <c r="AF66" s="598"/>
      <c r="AG66" s="598"/>
      <c r="AH66" s="598"/>
      <c r="AI66" s="598"/>
      <c r="AJ66" s="598"/>
      <c r="AK66" s="598"/>
      <c r="AL66" s="771"/>
      <c r="AM66" s="771"/>
      <c r="AN66" s="598"/>
      <c r="AO66" s="790"/>
      <c r="AP66" s="598"/>
      <c r="AQ66" s="598"/>
      <c r="AR66" s="771"/>
      <c r="AS66" s="740"/>
      <c r="AT66" s="798"/>
      <c r="AU66" s="740"/>
      <c r="AV66" s="598"/>
      <c r="AW66" s="771"/>
      <c r="AX66" s="676"/>
      <c r="AY66" s="790"/>
      <c r="AZ66" s="598"/>
      <c r="BA66" s="598"/>
      <c r="BB66" s="598"/>
      <c r="BC66" s="771"/>
      <c r="BD66" s="771"/>
      <c r="BE66" s="771"/>
      <c r="BF66" s="598"/>
      <c r="BG66" s="803"/>
      <c r="BH66" s="598"/>
      <c r="BI66" s="598"/>
      <c r="BJ66" s="790"/>
      <c r="BK66" s="771"/>
      <c r="BL66" s="598"/>
      <c r="BM66" s="802"/>
      <c r="BN66" s="598"/>
      <c r="BO66" s="740"/>
      <c r="BP66" s="740">
        <f t="shared" si="1"/>
        <v>0</v>
      </c>
      <c r="BQ66" s="715">
        <f t="shared" si="0"/>
        <v>0</v>
      </c>
      <c r="BR66" s="589"/>
      <c r="BT66" s="590"/>
      <c r="BV66" s="591"/>
      <c r="BW66" s="591"/>
      <c r="BX66" s="592"/>
      <c r="BY66" s="591"/>
    </row>
    <row r="67" spans="2:77" ht="120" hidden="1" customHeight="1">
      <c r="B67" s="583">
        <v>11</v>
      </c>
      <c r="C67" s="583" t="s">
        <v>694</v>
      </c>
      <c r="D67" s="585" t="s">
        <v>695</v>
      </c>
      <c r="E67" s="774"/>
      <c r="F67" s="687"/>
      <c r="G67" s="781"/>
      <c r="H67" s="687"/>
      <c r="I67" s="687"/>
      <c r="J67" s="766"/>
      <c r="K67" s="687"/>
      <c r="L67" s="687"/>
      <c r="M67" s="687"/>
      <c r="N67" s="686"/>
      <c r="O67" s="793"/>
      <c r="P67" s="680"/>
      <c r="Q67" s="680"/>
      <c r="R67" s="680"/>
      <c r="S67" s="680"/>
      <c r="T67" s="680"/>
      <c r="U67" s="743"/>
      <c r="V67" s="680"/>
      <c r="W67" s="680"/>
      <c r="X67" s="680"/>
      <c r="Y67" s="743"/>
      <c r="Z67" s="680"/>
      <c r="AA67" s="680"/>
      <c r="AB67" s="680"/>
      <c r="AC67" s="598"/>
      <c r="AD67" s="598"/>
      <c r="AE67" s="597"/>
      <c r="AF67" s="598"/>
      <c r="AG67" s="598"/>
      <c r="AH67" s="598"/>
      <c r="AI67" s="598"/>
      <c r="AJ67" s="598"/>
      <c r="AK67" s="598"/>
      <c r="AL67" s="771"/>
      <c r="AM67" s="771"/>
      <c r="AN67" s="598"/>
      <c r="AO67" s="790"/>
      <c r="AP67" s="598"/>
      <c r="AQ67" s="598"/>
      <c r="AR67" s="771"/>
      <c r="AS67" s="740"/>
      <c r="AT67" s="794"/>
      <c r="AU67" s="740"/>
      <c r="AV67" s="674"/>
      <c r="AW67" s="771"/>
      <c r="AX67" s="676"/>
      <c r="AY67" s="790"/>
      <c r="AZ67" s="598"/>
      <c r="BA67" s="598"/>
      <c r="BB67" s="598"/>
      <c r="BC67" s="771"/>
      <c r="BD67" s="771"/>
      <c r="BE67" s="771"/>
      <c r="BF67" s="598"/>
      <c r="BG67" s="803"/>
      <c r="BH67" s="598"/>
      <c r="BI67" s="598"/>
      <c r="BJ67" s="790"/>
      <c r="BK67" s="771"/>
      <c r="BL67" s="598"/>
      <c r="BM67" s="802"/>
      <c r="BN67" s="598"/>
      <c r="BO67" s="740"/>
      <c r="BP67" s="740">
        <f t="shared" si="1"/>
        <v>0</v>
      </c>
      <c r="BQ67" s="715">
        <f t="shared" si="0"/>
        <v>0</v>
      </c>
      <c r="BR67" s="589"/>
      <c r="BT67" s="590"/>
      <c r="BV67" s="591"/>
      <c r="BW67" s="591"/>
      <c r="BX67" s="592"/>
      <c r="BY67" s="591"/>
    </row>
    <row r="68" spans="2:77" ht="102" customHeight="1">
      <c r="B68" s="583">
        <v>18</v>
      </c>
      <c r="C68" s="583">
        <v>1356800000</v>
      </c>
      <c r="D68" s="585" t="s">
        <v>696</v>
      </c>
      <c r="E68" s="774"/>
      <c r="F68" s="585"/>
      <c r="G68" s="779"/>
      <c r="H68" s="585"/>
      <c r="I68" s="585"/>
      <c r="J68" s="764"/>
      <c r="K68" s="585"/>
      <c r="L68" s="686"/>
      <c r="M68" s="686"/>
      <c r="N68" s="686"/>
      <c r="O68" s="793"/>
      <c r="P68" s="680"/>
      <c r="Q68" s="680"/>
      <c r="R68" s="680"/>
      <c r="S68" s="680"/>
      <c r="T68" s="680"/>
      <c r="U68" s="743"/>
      <c r="V68" s="680"/>
      <c r="W68" s="680"/>
      <c r="X68" s="680"/>
      <c r="Y68" s="743"/>
      <c r="Z68" s="680"/>
      <c r="AA68" s="680"/>
      <c r="AB68" s="680"/>
      <c r="AC68" s="598"/>
      <c r="AD68" s="598"/>
      <c r="AE68" s="597"/>
      <c r="AF68" s="598"/>
      <c r="AG68" s="598"/>
      <c r="AH68" s="598"/>
      <c r="AI68" s="598"/>
      <c r="AJ68" s="598"/>
      <c r="AK68" s="598"/>
      <c r="AL68" s="771"/>
      <c r="AM68" s="771"/>
      <c r="AN68" s="598"/>
      <c r="AO68" s="790"/>
      <c r="AP68" s="598"/>
      <c r="AQ68" s="598"/>
      <c r="AR68" s="771"/>
      <c r="AS68" s="740"/>
      <c r="AT68" s="798"/>
      <c r="AU68" s="740"/>
      <c r="AV68" s="598"/>
      <c r="AW68" s="771"/>
      <c r="AX68" s="678"/>
      <c r="AY68" s="790"/>
      <c r="AZ68" s="598"/>
      <c r="BA68" s="598"/>
      <c r="BB68" s="598"/>
      <c r="BC68" s="771"/>
      <c r="BD68" s="868"/>
      <c r="BE68" s="771"/>
      <c r="BF68" s="598"/>
      <c r="BG68" s="802"/>
      <c r="BH68" s="674">
        <v>-297300</v>
      </c>
      <c r="BI68" s="598"/>
      <c r="BJ68" s="790"/>
      <c r="BK68" s="771"/>
      <c r="BL68" s="598"/>
      <c r="BM68" s="802"/>
      <c r="BN68" s="598"/>
      <c r="BO68" s="740"/>
      <c r="BP68" s="740">
        <f t="shared" si="1"/>
        <v>-297300</v>
      </c>
      <c r="BQ68" s="715">
        <f t="shared" si="0"/>
        <v>-297300</v>
      </c>
      <c r="BR68" s="589"/>
      <c r="BT68" s="590"/>
      <c r="BV68" s="591"/>
      <c r="BW68" s="591"/>
      <c r="BX68" s="592"/>
      <c r="BY68" s="591"/>
    </row>
    <row r="69" spans="2:77" ht="58.5" customHeight="1">
      <c r="B69" s="583">
        <v>19</v>
      </c>
      <c r="C69" s="583" t="s">
        <v>697</v>
      </c>
      <c r="D69" s="585" t="s">
        <v>698</v>
      </c>
      <c r="E69" s="774"/>
      <c r="F69" s="585"/>
      <c r="G69" s="779"/>
      <c r="H69" s="585"/>
      <c r="I69" s="585"/>
      <c r="J69" s="764"/>
      <c r="K69" s="585"/>
      <c r="L69" s="585"/>
      <c r="M69" s="585"/>
      <c r="N69" s="686"/>
      <c r="O69" s="793"/>
      <c r="P69" s="680"/>
      <c r="Q69" s="680"/>
      <c r="R69" s="680"/>
      <c r="S69" s="680"/>
      <c r="T69" s="680"/>
      <c r="U69" s="743"/>
      <c r="V69" s="680"/>
      <c r="W69" s="680"/>
      <c r="X69" s="680"/>
      <c r="Y69" s="743"/>
      <c r="Z69" s="680"/>
      <c r="AA69" s="680"/>
      <c r="AB69" s="680"/>
      <c r="AC69" s="598"/>
      <c r="AD69" s="598"/>
      <c r="AE69" s="597"/>
      <c r="AF69" s="598"/>
      <c r="AG69" s="598"/>
      <c r="AH69" s="598"/>
      <c r="AI69" s="598"/>
      <c r="AJ69" s="598"/>
      <c r="AK69" s="598"/>
      <c r="AL69" s="771"/>
      <c r="AM69" s="771"/>
      <c r="AN69" s="598"/>
      <c r="AO69" s="790"/>
      <c r="AP69" s="598"/>
      <c r="AQ69" s="598"/>
      <c r="AR69" s="771"/>
      <c r="AS69" s="740"/>
      <c r="AT69" s="798"/>
      <c r="AU69" s="740"/>
      <c r="AV69" s="598"/>
      <c r="AW69" s="771"/>
      <c r="AX69" s="676"/>
      <c r="AY69" s="790"/>
      <c r="AZ69" s="598"/>
      <c r="BA69" s="598"/>
      <c r="BB69" s="598"/>
      <c r="BC69" s="771"/>
      <c r="BD69" s="868">
        <v>-192000</v>
      </c>
      <c r="BE69" s="771"/>
      <c r="BF69" s="598"/>
      <c r="BG69" s="802"/>
      <c r="BH69" s="598"/>
      <c r="BI69" s="598"/>
      <c r="BJ69" s="790"/>
      <c r="BK69" s="771"/>
      <c r="BL69" s="598"/>
      <c r="BM69" s="802"/>
      <c r="BN69" s="598"/>
      <c r="BO69" s="740"/>
      <c r="BP69" s="740">
        <f t="shared" si="1"/>
        <v>-192000</v>
      </c>
      <c r="BQ69" s="715">
        <f t="shared" si="0"/>
        <v>-192000</v>
      </c>
      <c r="BR69" s="589"/>
      <c r="BT69" s="590"/>
      <c r="BV69" s="591"/>
      <c r="BW69" s="591"/>
      <c r="BX69" s="592"/>
      <c r="BY69" s="591"/>
    </row>
    <row r="70" spans="2:77" ht="58.5" hidden="1" customHeight="1">
      <c r="B70" s="583">
        <f>+B69+1</f>
        <v>20</v>
      </c>
      <c r="C70" s="583" t="s">
        <v>699</v>
      </c>
      <c r="D70" s="585" t="s">
        <v>889</v>
      </c>
      <c r="E70" s="774"/>
      <c r="F70" s="585"/>
      <c r="G70" s="779"/>
      <c r="H70" s="585"/>
      <c r="I70" s="585"/>
      <c r="J70" s="764"/>
      <c r="K70" s="585"/>
      <c r="L70" s="585"/>
      <c r="M70" s="585"/>
      <c r="N70" s="686"/>
      <c r="O70" s="793"/>
      <c r="P70" s="680"/>
      <c r="Q70" s="680"/>
      <c r="R70" s="680"/>
      <c r="S70" s="680"/>
      <c r="T70" s="680"/>
      <c r="U70" s="743"/>
      <c r="V70" s="680"/>
      <c r="W70" s="680"/>
      <c r="X70" s="680"/>
      <c r="Y70" s="743"/>
      <c r="Z70" s="680"/>
      <c r="AA70" s="680"/>
      <c r="AB70" s="680"/>
      <c r="AC70" s="598"/>
      <c r="AD70" s="598"/>
      <c r="AE70" s="597"/>
      <c r="AF70" s="598"/>
      <c r="AG70" s="598"/>
      <c r="AH70" s="598"/>
      <c r="AI70" s="598"/>
      <c r="AJ70" s="598"/>
      <c r="AK70" s="598"/>
      <c r="AL70" s="771"/>
      <c r="AM70" s="771"/>
      <c r="AN70" s="598"/>
      <c r="AO70" s="790"/>
      <c r="AP70" s="598"/>
      <c r="AQ70" s="598"/>
      <c r="AR70" s="771"/>
      <c r="AS70" s="740"/>
      <c r="AT70" s="798"/>
      <c r="AU70" s="740"/>
      <c r="AV70" s="598"/>
      <c r="AW70" s="771"/>
      <c r="AX70" s="676"/>
      <c r="AY70" s="790"/>
      <c r="AZ70" s="598"/>
      <c r="BA70" s="598"/>
      <c r="BB70" s="598"/>
      <c r="BC70" s="771"/>
      <c r="BD70" s="771"/>
      <c r="BE70" s="771"/>
      <c r="BF70" s="598"/>
      <c r="BG70" s="802"/>
      <c r="BH70" s="598"/>
      <c r="BI70" s="598"/>
      <c r="BJ70" s="790"/>
      <c r="BK70" s="771"/>
      <c r="BL70" s="598"/>
      <c r="BM70" s="802"/>
      <c r="BN70" s="598"/>
      <c r="BO70" s="740"/>
      <c r="BP70" s="740">
        <f t="shared" si="1"/>
        <v>0</v>
      </c>
      <c r="BQ70" s="715">
        <f t="shared" si="0"/>
        <v>0</v>
      </c>
      <c r="BR70" s="589"/>
      <c r="BT70" s="590"/>
      <c r="BV70" s="591"/>
      <c r="BW70" s="591"/>
      <c r="BX70" s="592"/>
      <c r="BY70" s="591"/>
    </row>
    <row r="71" spans="2:77" ht="60" hidden="1" customHeight="1">
      <c r="B71" s="583">
        <f>+B70+1</f>
        <v>21</v>
      </c>
      <c r="C71" s="583" t="s">
        <v>890</v>
      </c>
      <c r="D71" s="585" t="s">
        <v>891</v>
      </c>
      <c r="E71" s="774"/>
      <c r="F71" s="585"/>
      <c r="G71" s="779"/>
      <c r="H71" s="585"/>
      <c r="I71" s="585"/>
      <c r="J71" s="764"/>
      <c r="K71" s="585"/>
      <c r="L71" s="585"/>
      <c r="M71" s="585"/>
      <c r="N71" s="686"/>
      <c r="O71" s="793"/>
      <c r="P71" s="680"/>
      <c r="Q71" s="680"/>
      <c r="R71" s="680"/>
      <c r="S71" s="680"/>
      <c r="T71" s="680"/>
      <c r="U71" s="743"/>
      <c r="V71" s="680"/>
      <c r="W71" s="680"/>
      <c r="X71" s="680"/>
      <c r="Y71" s="743"/>
      <c r="Z71" s="680"/>
      <c r="AA71" s="680"/>
      <c r="AB71" s="680"/>
      <c r="AC71" s="598"/>
      <c r="AD71" s="598"/>
      <c r="AE71" s="597"/>
      <c r="AF71" s="598"/>
      <c r="AG71" s="598"/>
      <c r="AH71" s="598"/>
      <c r="AI71" s="598"/>
      <c r="AJ71" s="598"/>
      <c r="AK71" s="598"/>
      <c r="AL71" s="771"/>
      <c r="AM71" s="771"/>
      <c r="AN71" s="598"/>
      <c r="AO71" s="790"/>
      <c r="AP71" s="598"/>
      <c r="AQ71" s="598"/>
      <c r="AR71" s="771"/>
      <c r="AS71" s="740"/>
      <c r="AT71" s="798"/>
      <c r="AU71" s="740"/>
      <c r="AV71" s="598"/>
      <c r="AW71" s="771"/>
      <c r="AX71" s="676"/>
      <c r="AY71" s="790"/>
      <c r="AZ71" s="598"/>
      <c r="BA71" s="598"/>
      <c r="BB71" s="598"/>
      <c r="BC71" s="771"/>
      <c r="BD71" s="771"/>
      <c r="BE71" s="771"/>
      <c r="BF71" s="598"/>
      <c r="BG71" s="802"/>
      <c r="BH71" s="598"/>
      <c r="BI71" s="598"/>
      <c r="BJ71" s="790"/>
      <c r="BK71" s="771"/>
      <c r="BL71" s="598"/>
      <c r="BM71" s="802"/>
      <c r="BN71" s="598"/>
      <c r="BO71" s="740"/>
      <c r="BP71" s="740">
        <f t="shared" si="1"/>
        <v>0</v>
      </c>
      <c r="BQ71" s="715">
        <f t="shared" si="0"/>
        <v>0</v>
      </c>
      <c r="BR71" s="589"/>
      <c r="BT71" s="590"/>
      <c r="BV71" s="591"/>
      <c r="BW71" s="591"/>
      <c r="BX71" s="592"/>
      <c r="BY71" s="591"/>
    </row>
    <row r="72" spans="2:77" ht="67.5" hidden="1" customHeight="1">
      <c r="B72" s="583">
        <f>+B71+1</f>
        <v>22</v>
      </c>
      <c r="C72" s="583" t="s">
        <v>892</v>
      </c>
      <c r="D72" s="656" t="s">
        <v>893</v>
      </c>
      <c r="E72" s="775"/>
      <c r="F72" s="681"/>
      <c r="G72" s="782"/>
      <c r="H72" s="681"/>
      <c r="I72" s="681"/>
      <c r="J72" s="767"/>
      <c r="K72" s="681"/>
      <c r="L72" s="681"/>
      <c r="M72" s="681"/>
      <c r="N72" s="739"/>
      <c r="O72" s="793"/>
      <c r="P72" s="680"/>
      <c r="Q72" s="680"/>
      <c r="R72" s="680"/>
      <c r="S72" s="680"/>
      <c r="T72" s="680"/>
      <c r="U72" s="743"/>
      <c r="V72" s="680"/>
      <c r="W72" s="680"/>
      <c r="X72" s="680"/>
      <c r="Y72" s="743"/>
      <c r="Z72" s="680"/>
      <c r="AA72" s="680"/>
      <c r="AB72" s="680"/>
      <c r="AC72" s="598"/>
      <c r="AD72" s="598"/>
      <c r="AE72" s="597"/>
      <c r="AF72" s="598"/>
      <c r="AG72" s="598"/>
      <c r="AH72" s="598"/>
      <c r="AI72" s="598"/>
      <c r="AJ72" s="598"/>
      <c r="AK72" s="598"/>
      <c r="AL72" s="771"/>
      <c r="AM72" s="771"/>
      <c r="AN72" s="598"/>
      <c r="AO72" s="790"/>
      <c r="AP72" s="598"/>
      <c r="AQ72" s="598"/>
      <c r="AR72" s="771"/>
      <c r="AS72" s="740"/>
      <c r="AT72" s="798"/>
      <c r="AU72" s="740"/>
      <c r="AV72" s="598"/>
      <c r="AW72" s="771"/>
      <c r="AX72" s="676"/>
      <c r="AY72" s="790"/>
      <c r="AZ72" s="598"/>
      <c r="BA72" s="598"/>
      <c r="BB72" s="598"/>
      <c r="BC72" s="771"/>
      <c r="BD72" s="771"/>
      <c r="BE72" s="771"/>
      <c r="BF72" s="674"/>
      <c r="BG72" s="803"/>
      <c r="BH72" s="598"/>
      <c r="BI72" s="598"/>
      <c r="BJ72" s="790"/>
      <c r="BK72" s="771"/>
      <c r="BL72" s="598"/>
      <c r="BM72" s="802"/>
      <c r="BN72" s="598"/>
      <c r="BO72" s="740"/>
      <c r="BP72" s="740">
        <f t="shared" si="1"/>
        <v>0</v>
      </c>
      <c r="BQ72" s="715">
        <f t="shared" si="0"/>
        <v>0</v>
      </c>
      <c r="BR72" s="589"/>
      <c r="BT72" s="590"/>
      <c r="BV72" s="591"/>
      <c r="BW72" s="591"/>
      <c r="BX72" s="592"/>
      <c r="BY72" s="591"/>
    </row>
    <row r="73" spans="2:77" ht="78" hidden="1" customHeight="1">
      <c r="B73" s="583">
        <f>+B72+1</f>
        <v>23</v>
      </c>
      <c r="C73" s="583" t="s">
        <v>894</v>
      </c>
      <c r="D73" s="585" t="s">
        <v>895</v>
      </c>
      <c r="E73" s="774"/>
      <c r="F73" s="585"/>
      <c r="G73" s="779"/>
      <c r="H73" s="585"/>
      <c r="I73" s="585"/>
      <c r="J73" s="764"/>
      <c r="K73" s="585"/>
      <c r="L73" s="585"/>
      <c r="M73" s="585"/>
      <c r="N73" s="686"/>
      <c r="O73" s="793"/>
      <c r="P73" s="680"/>
      <c r="Q73" s="680"/>
      <c r="R73" s="680"/>
      <c r="S73" s="680"/>
      <c r="T73" s="680"/>
      <c r="U73" s="743"/>
      <c r="V73" s="680"/>
      <c r="W73" s="680"/>
      <c r="X73" s="680"/>
      <c r="Y73" s="743"/>
      <c r="Z73" s="680"/>
      <c r="AA73" s="680"/>
      <c r="AB73" s="680"/>
      <c r="AC73" s="598"/>
      <c r="AD73" s="598"/>
      <c r="AE73" s="597"/>
      <c r="AF73" s="598"/>
      <c r="AG73" s="598"/>
      <c r="AH73" s="598"/>
      <c r="AI73" s="598"/>
      <c r="AJ73" s="598"/>
      <c r="AK73" s="598"/>
      <c r="AL73" s="771"/>
      <c r="AM73" s="771"/>
      <c r="AN73" s="598"/>
      <c r="AO73" s="790"/>
      <c r="AP73" s="598"/>
      <c r="AQ73" s="598"/>
      <c r="AR73" s="771"/>
      <c r="AS73" s="740"/>
      <c r="AT73" s="798"/>
      <c r="AU73" s="740"/>
      <c r="AV73" s="598"/>
      <c r="AW73" s="771"/>
      <c r="AX73" s="676"/>
      <c r="AY73" s="790"/>
      <c r="AZ73" s="598"/>
      <c r="BA73" s="598"/>
      <c r="BB73" s="598"/>
      <c r="BC73" s="771"/>
      <c r="BD73" s="771"/>
      <c r="BE73" s="771"/>
      <c r="BF73" s="674"/>
      <c r="BG73" s="803"/>
      <c r="BH73" s="598"/>
      <c r="BI73" s="598"/>
      <c r="BJ73" s="790"/>
      <c r="BK73" s="771"/>
      <c r="BL73" s="598"/>
      <c r="BM73" s="802"/>
      <c r="BN73" s="598"/>
      <c r="BO73" s="740"/>
      <c r="BP73" s="740">
        <f t="shared" si="1"/>
        <v>0</v>
      </c>
      <c r="BQ73" s="715">
        <f t="shared" si="0"/>
        <v>0</v>
      </c>
      <c r="BR73" s="589"/>
      <c r="BT73" s="590"/>
      <c r="BV73" s="591"/>
      <c r="BW73" s="591"/>
      <c r="BX73" s="592"/>
      <c r="BY73" s="591"/>
    </row>
    <row r="74" spans="2:77" ht="67.5" hidden="1" customHeight="1">
      <c r="B74" s="583">
        <v>20</v>
      </c>
      <c r="C74" s="583">
        <v>1357400000</v>
      </c>
      <c r="D74" s="585" t="s">
        <v>896</v>
      </c>
      <c r="E74" s="774"/>
      <c r="F74" s="585"/>
      <c r="G74" s="779"/>
      <c r="H74" s="585"/>
      <c r="I74" s="585"/>
      <c r="J74" s="764"/>
      <c r="K74" s="686"/>
      <c r="L74" s="686"/>
      <c r="M74" s="686"/>
      <c r="N74" s="686"/>
      <c r="O74" s="793"/>
      <c r="P74" s="680"/>
      <c r="Q74" s="680"/>
      <c r="R74" s="680"/>
      <c r="S74" s="680"/>
      <c r="T74" s="680"/>
      <c r="U74" s="743"/>
      <c r="V74" s="680"/>
      <c r="W74" s="680"/>
      <c r="X74" s="680"/>
      <c r="Y74" s="743"/>
      <c r="Z74" s="680"/>
      <c r="AA74" s="680"/>
      <c r="AB74" s="680"/>
      <c r="AC74" s="598"/>
      <c r="AD74" s="598"/>
      <c r="AE74" s="597"/>
      <c r="AF74" s="598"/>
      <c r="AG74" s="598"/>
      <c r="AH74" s="598"/>
      <c r="AI74" s="598"/>
      <c r="AJ74" s="598"/>
      <c r="AK74" s="598"/>
      <c r="AL74" s="771"/>
      <c r="AM74" s="771"/>
      <c r="AN74" s="598"/>
      <c r="AO74" s="790"/>
      <c r="AP74" s="598"/>
      <c r="AQ74" s="598"/>
      <c r="AR74" s="771"/>
      <c r="AS74" s="740"/>
      <c r="AT74" s="798"/>
      <c r="AU74" s="740"/>
      <c r="AV74" s="598"/>
      <c r="AW74" s="771"/>
      <c r="AX74" s="678"/>
      <c r="AY74" s="790"/>
      <c r="AZ74" s="598"/>
      <c r="BA74" s="598"/>
      <c r="BB74" s="598"/>
      <c r="BC74" s="771"/>
      <c r="BD74" s="771"/>
      <c r="BE74" s="771"/>
      <c r="BF74" s="674"/>
      <c r="BG74" s="803"/>
      <c r="BH74" s="598"/>
      <c r="BI74" s="598"/>
      <c r="BJ74" s="790"/>
      <c r="BK74" s="771"/>
      <c r="BL74" s="598"/>
      <c r="BM74" s="802"/>
      <c r="BN74" s="598"/>
      <c r="BO74" s="740"/>
      <c r="BP74" s="740">
        <f t="shared" si="1"/>
        <v>0</v>
      </c>
      <c r="BQ74" s="715">
        <f t="shared" si="0"/>
        <v>0</v>
      </c>
      <c r="BR74" s="589"/>
      <c r="BT74" s="590"/>
      <c r="BV74" s="591"/>
      <c r="BW74" s="591"/>
      <c r="BX74" s="592"/>
      <c r="BY74" s="591"/>
    </row>
    <row r="75" spans="2:77" ht="88.5" customHeight="1">
      <c r="B75" s="583">
        <v>20</v>
      </c>
      <c r="C75" s="583">
        <v>1357500000</v>
      </c>
      <c r="D75" s="585" t="s">
        <v>90</v>
      </c>
      <c r="E75" s="774"/>
      <c r="F75" s="585"/>
      <c r="G75" s="779"/>
      <c r="H75" s="585"/>
      <c r="I75" s="585"/>
      <c r="J75" s="764"/>
      <c r="K75" s="585"/>
      <c r="L75" s="585"/>
      <c r="M75" s="585"/>
      <c r="N75" s="686"/>
      <c r="O75" s="793"/>
      <c r="P75" s="680"/>
      <c r="Q75" s="680"/>
      <c r="R75" s="680"/>
      <c r="S75" s="680"/>
      <c r="T75" s="680"/>
      <c r="U75" s="743"/>
      <c r="V75" s="680"/>
      <c r="W75" s="680"/>
      <c r="X75" s="680"/>
      <c r="Y75" s="743"/>
      <c r="Z75" s="680"/>
      <c r="AA75" s="680"/>
      <c r="AB75" s="680"/>
      <c r="AC75" s="598"/>
      <c r="AD75" s="598"/>
      <c r="AE75" s="597"/>
      <c r="AF75" s="598"/>
      <c r="AG75" s="598"/>
      <c r="AH75" s="598"/>
      <c r="AI75" s="598"/>
      <c r="AJ75" s="598"/>
      <c r="AK75" s="598"/>
      <c r="AL75" s="771"/>
      <c r="AM75" s="771"/>
      <c r="AN75" s="598"/>
      <c r="AO75" s="790"/>
      <c r="AP75" s="598"/>
      <c r="AQ75" s="598"/>
      <c r="AR75" s="771"/>
      <c r="AS75" s="740"/>
      <c r="AT75" s="794"/>
      <c r="AU75" s="740"/>
      <c r="AV75" s="598"/>
      <c r="AW75" s="771"/>
      <c r="AX75" s="676"/>
      <c r="AY75" s="790"/>
      <c r="AZ75" s="598"/>
      <c r="BA75" s="598"/>
      <c r="BB75" s="598"/>
      <c r="BC75" s="771"/>
      <c r="BD75" s="771"/>
      <c r="BE75" s="771"/>
      <c r="BF75" s="674"/>
      <c r="BG75" s="803"/>
      <c r="BH75" s="674">
        <v>-6600</v>
      </c>
      <c r="BI75" s="598"/>
      <c r="BJ75" s="790"/>
      <c r="BK75" s="771"/>
      <c r="BL75" s="598"/>
      <c r="BM75" s="802"/>
      <c r="BN75" s="598"/>
      <c r="BO75" s="740"/>
      <c r="BP75" s="740">
        <f t="shared" si="1"/>
        <v>-6600</v>
      </c>
      <c r="BQ75" s="715">
        <f t="shared" si="0"/>
        <v>-6600</v>
      </c>
      <c r="BR75" s="589"/>
      <c r="BT75" s="590"/>
      <c r="BV75" s="591"/>
      <c r="BW75" s="591"/>
      <c r="BX75" s="592"/>
      <c r="BY75" s="591"/>
    </row>
    <row r="76" spans="2:77" ht="90" hidden="1" customHeight="1">
      <c r="B76" s="583">
        <f>+B75+1</f>
        <v>21</v>
      </c>
      <c r="C76" s="583" t="s">
        <v>91</v>
      </c>
      <c r="D76" s="585" t="s">
        <v>92</v>
      </c>
      <c r="E76" s="774"/>
      <c r="F76" s="585"/>
      <c r="G76" s="779"/>
      <c r="H76" s="585"/>
      <c r="I76" s="585"/>
      <c r="J76" s="764"/>
      <c r="K76" s="585"/>
      <c r="L76" s="585"/>
      <c r="M76" s="585"/>
      <c r="N76" s="686"/>
      <c r="O76" s="793"/>
      <c r="P76" s="680"/>
      <c r="Q76" s="680"/>
      <c r="R76" s="680"/>
      <c r="S76" s="680"/>
      <c r="T76" s="680"/>
      <c r="U76" s="743"/>
      <c r="V76" s="680"/>
      <c r="W76" s="680"/>
      <c r="X76" s="680"/>
      <c r="Y76" s="743"/>
      <c r="Z76" s="680"/>
      <c r="AA76" s="680"/>
      <c r="AB76" s="680"/>
      <c r="AC76" s="598"/>
      <c r="AD76" s="598"/>
      <c r="AE76" s="597"/>
      <c r="AF76" s="598"/>
      <c r="AG76" s="598"/>
      <c r="AH76" s="598"/>
      <c r="AI76" s="598"/>
      <c r="AJ76" s="598"/>
      <c r="AK76" s="598"/>
      <c r="AL76" s="771"/>
      <c r="AM76" s="771"/>
      <c r="AN76" s="598"/>
      <c r="AO76" s="790"/>
      <c r="AP76" s="598"/>
      <c r="AQ76" s="598"/>
      <c r="AR76" s="771"/>
      <c r="AS76" s="740"/>
      <c r="AT76" s="798"/>
      <c r="AU76" s="740"/>
      <c r="AV76" s="598"/>
      <c r="AW76" s="771"/>
      <c r="AX76" s="676"/>
      <c r="AY76" s="790"/>
      <c r="AZ76" s="598"/>
      <c r="BA76" s="598"/>
      <c r="BB76" s="598"/>
      <c r="BC76" s="771"/>
      <c r="BD76" s="771"/>
      <c r="BE76" s="771"/>
      <c r="BF76" s="674"/>
      <c r="BG76" s="803"/>
      <c r="BH76" s="598"/>
      <c r="BI76" s="598"/>
      <c r="BJ76" s="790"/>
      <c r="BK76" s="771"/>
      <c r="BL76" s="598"/>
      <c r="BM76" s="802"/>
      <c r="BN76" s="598"/>
      <c r="BO76" s="740"/>
      <c r="BP76" s="740">
        <f t="shared" si="1"/>
        <v>0</v>
      </c>
      <c r="BQ76" s="715">
        <f t="shared" si="0"/>
        <v>0</v>
      </c>
      <c r="BR76" s="589"/>
      <c r="BT76" s="590"/>
      <c r="BV76" s="591"/>
      <c r="BW76" s="591"/>
      <c r="BX76" s="592"/>
      <c r="BY76" s="591"/>
    </row>
    <row r="77" spans="2:77" ht="85.5" customHeight="1">
      <c r="B77" s="583">
        <v>21</v>
      </c>
      <c r="C77" s="583">
        <v>1357700000</v>
      </c>
      <c r="D77" s="585" t="s">
        <v>135</v>
      </c>
      <c r="E77" s="774"/>
      <c r="F77" s="585"/>
      <c r="G77" s="779"/>
      <c r="H77" s="585"/>
      <c r="I77" s="585"/>
      <c r="J77" s="764"/>
      <c r="K77" s="585"/>
      <c r="L77" s="686"/>
      <c r="M77" s="686"/>
      <c r="N77" s="686"/>
      <c r="O77" s="793"/>
      <c r="P77" s="680"/>
      <c r="Q77" s="680"/>
      <c r="R77" s="680"/>
      <c r="S77" s="680"/>
      <c r="T77" s="680"/>
      <c r="U77" s="743"/>
      <c r="V77" s="680"/>
      <c r="W77" s="680"/>
      <c r="X77" s="680"/>
      <c r="Y77" s="743"/>
      <c r="Z77" s="680"/>
      <c r="AA77" s="680"/>
      <c r="AB77" s="680"/>
      <c r="AC77" s="598"/>
      <c r="AD77" s="598"/>
      <c r="AE77" s="597"/>
      <c r="AF77" s="598"/>
      <c r="AG77" s="598"/>
      <c r="AH77" s="598"/>
      <c r="AI77" s="598"/>
      <c r="AJ77" s="598"/>
      <c r="AK77" s="598"/>
      <c r="AL77" s="771"/>
      <c r="AM77" s="771"/>
      <c r="AN77" s="598"/>
      <c r="AO77" s="790"/>
      <c r="AP77" s="598"/>
      <c r="AQ77" s="598"/>
      <c r="AR77" s="771"/>
      <c r="AS77" s="740"/>
      <c r="AT77" s="798"/>
      <c r="AU77" s="740"/>
      <c r="AV77" s="598"/>
      <c r="AW77" s="771"/>
      <c r="AX77" s="676"/>
      <c r="AY77" s="790"/>
      <c r="AZ77" s="598"/>
      <c r="BA77" s="598"/>
      <c r="BB77" s="598"/>
      <c r="BC77" s="771"/>
      <c r="BD77" s="771"/>
      <c r="BE77" s="771"/>
      <c r="BF77" s="674"/>
      <c r="BG77" s="803"/>
      <c r="BH77" s="674">
        <v>-78400</v>
      </c>
      <c r="BI77" s="598"/>
      <c r="BJ77" s="789"/>
      <c r="BK77" s="771"/>
      <c r="BL77" s="598"/>
      <c r="BM77" s="802"/>
      <c r="BN77" s="598"/>
      <c r="BO77" s="740"/>
      <c r="BP77" s="740">
        <f t="shared" si="1"/>
        <v>-78400</v>
      </c>
      <c r="BQ77" s="715">
        <f t="shared" si="0"/>
        <v>-78400</v>
      </c>
      <c r="BR77" s="589"/>
      <c r="BT77" s="590"/>
      <c r="BV77" s="591"/>
      <c r="BW77" s="591"/>
      <c r="BX77" s="592"/>
      <c r="BY77" s="591"/>
    </row>
    <row r="78" spans="2:77" ht="97.5" hidden="1" customHeight="1">
      <c r="B78" s="583">
        <v>13</v>
      </c>
      <c r="C78" s="583" t="s">
        <v>136</v>
      </c>
      <c r="D78" s="585" t="s">
        <v>137</v>
      </c>
      <c r="E78" s="774"/>
      <c r="F78" s="585"/>
      <c r="G78" s="779"/>
      <c r="H78" s="585"/>
      <c r="I78" s="585"/>
      <c r="J78" s="764"/>
      <c r="K78" s="585"/>
      <c r="L78" s="585"/>
      <c r="M78" s="686"/>
      <c r="N78" s="686"/>
      <c r="O78" s="793"/>
      <c r="P78" s="680"/>
      <c r="Q78" s="680"/>
      <c r="R78" s="680"/>
      <c r="S78" s="680"/>
      <c r="T78" s="680"/>
      <c r="U78" s="743"/>
      <c r="V78" s="680"/>
      <c r="W78" s="680"/>
      <c r="X78" s="680"/>
      <c r="Y78" s="743"/>
      <c r="Z78" s="680"/>
      <c r="AA78" s="680"/>
      <c r="AB78" s="680"/>
      <c r="AC78" s="598"/>
      <c r="AD78" s="598"/>
      <c r="AE78" s="597"/>
      <c r="AF78" s="598"/>
      <c r="AG78" s="598"/>
      <c r="AH78" s="598"/>
      <c r="AI78" s="598"/>
      <c r="AJ78" s="598"/>
      <c r="AK78" s="598"/>
      <c r="AL78" s="771"/>
      <c r="AM78" s="771"/>
      <c r="AN78" s="598"/>
      <c r="AO78" s="790"/>
      <c r="AP78" s="598"/>
      <c r="AQ78" s="598"/>
      <c r="AR78" s="771"/>
      <c r="AS78" s="740"/>
      <c r="AT78" s="798"/>
      <c r="AU78" s="740"/>
      <c r="AV78" s="598"/>
      <c r="AW78" s="771"/>
      <c r="AX78" s="676"/>
      <c r="AY78" s="790"/>
      <c r="AZ78" s="598"/>
      <c r="BA78" s="598"/>
      <c r="BB78" s="598"/>
      <c r="BC78" s="771"/>
      <c r="BD78" s="771"/>
      <c r="BE78" s="771"/>
      <c r="BF78" s="674"/>
      <c r="BG78" s="803"/>
      <c r="BH78" s="598"/>
      <c r="BI78" s="598"/>
      <c r="BJ78" s="790"/>
      <c r="BK78" s="771"/>
      <c r="BL78" s="598"/>
      <c r="BM78" s="802"/>
      <c r="BN78" s="598"/>
      <c r="BO78" s="740"/>
      <c r="BP78" s="740">
        <f t="shared" si="1"/>
        <v>0</v>
      </c>
      <c r="BQ78" s="715">
        <f t="shared" si="0"/>
        <v>0</v>
      </c>
      <c r="BR78" s="589"/>
      <c r="BT78" s="590"/>
      <c r="BV78" s="591"/>
      <c r="BW78" s="591"/>
      <c r="BX78" s="592"/>
      <c r="BY78" s="591"/>
    </row>
    <row r="79" spans="2:77" ht="93" hidden="1" customHeight="1">
      <c r="B79" s="583">
        <f>+B78+1</f>
        <v>14</v>
      </c>
      <c r="C79" s="583" t="s">
        <v>138</v>
      </c>
      <c r="D79" s="585" t="s">
        <v>139</v>
      </c>
      <c r="E79" s="774"/>
      <c r="F79" s="585"/>
      <c r="G79" s="779"/>
      <c r="H79" s="585"/>
      <c r="I79" s="585"/>
      <c r="J79" s="764"/>
      <c r="K79" s="585"/>
      <c r="L79" s="585"/>
      <c r="M79" s="585"/>
      <c r="N79" s="686"/>
      <c r="O79" s="793"/>
      <c r="P79" s="680"/>
      <c r="Q79" s="680"/>
      <c r="R79" s="680"/>
      <c r="S79" s="680"/>
      <c r="T79" s="680"/>
      <c r="U79" s="743"/>
      <c r="V79" s="680"/>
      <c r="W79" s="680"/>
      <c r="X79" s="680"/>
      <c r="Y79" s="743"/>
      <c r="Z79" s="680"/>
      <c r="AA79" s="680"/>
      <c r="AB79" s="680"/>
      <c r="AC79" s="598"/>
      <c r="AD79" s="598"/>
      <c r="AE79" s="597"/>
      <c r="AF79" s="598"/>
      <c r="AG79" s="598"/>
      <c r="AH79" s="598"/>
      <c r="AI79" s="598"/>
      <c r="AJ79" s="598"/>
      <c r="AK79" s="598"/>
      <c r="AL79" s="771"/>
      <c r="AM79" s="771"/>
      <c r="AN79" s="598"/>
      <c r="AO79" s="790"/>
      <c r="AP79" s="598"/>
      <c r="AQ79" s="598"/>
      <c r="AR79" s="771"/>
      <c r="AS79" s="740"/>
      <c r="AT79" s="798"/>
      <c r="AU79" s="740"/>
      <c r="AV79" s="598"/>
      <c r="AW79" s="771"/>
      <c r="AX79" s="676"/>
      <c r="AY79" s="790"/>
      <c r="AZ79" s="598"/>
      <c r="BA79" s="598"/>
      <c r="BB79" s="598"/>
      <c r="BC79" s="771"/>
      <c r="BD79" s="771"/>
      <c r="BE79" s="771"/>
      <c r="BF79" s="674"/>
      <c r="BG79" s="803"/>
      <c r="BH79" s="598"/>
      <c r="BI79" s="598"/>
      <c r="BJ79" s="790"/>
      <c r="BK79" s="771"/>
      <c r="BL79" s="598"/>
      <c r="BM79" s="802"/>
      <c r="BN79" s="598"/>
      <c r="BO79" s="740"/>
      <c r="BP79" s="740">
        <f t="shared" si="1"/>
        <v>0</v>
      </c>
      <c r="BQ79" s="715">
        <f t="shared" si="0"/>
        <v>0</v>
      </c>
      <c r="BR79" s="589"/>
      <c r="BT79" s="590"/>
      <c r="BV79" s="591"/>
      <c r="BW79" s="591"/>
      <c r="BX79" s="592"/>
      <c r="BY79" s="591"/>
    </row>
    <row r="80" spans="2:77" ht="90" hidden="1" customHeight="1">
      <c r="B80" s="583">
        <f>+B79+1</f>
        <v>15</v>
      </c>
      <c r="C80" s="583" t="s">
        <v>140</v>
      </c>
      <c r="D80" s="585" t="s">
        <v>141</v>
      </c>
      <c r="E80" s="774"/>
      <c r="F80" s="585"/>
      <c r="G80" s="779"/>
      <c r="H80" s="585"/>
      <c r="I80" s="585"/>
      <c r="J80" s="764"/>
      <c r="K80" s="585"/>
      <c r="L80" s="585"/>
      <c r="M80" s="585"/>
      <c r="N80" s="686"/>
      <c r="O80" s="793"/>
      <c r="P80" s="680"/>
      <c r="Q80" s="680"/>
      <c r="R80" s="680"/>
      <c r="S80" s="680"/>
      <c r="T80" s="680"/>
      <c r="U80" s="743"/>
      <c r="V80" s="680"/>
      <c r="W80" s="680"/>
      <c r="X80" s="680"/>
      <c r="Y80" s="743"/>
      <c r="Z80" s="680"/>
      <c r="AA80" s="680"/>
      <c r="AB80" s="680"/>
      <c r="AC80" s="598"/>
      <c r="AD80" s="598"/>
      <c r="AE80" s="597"/>
      <c r="AF80" s="598"/>
      <c r="AG80" s="598"/>
      <c r="AH80" s="598"/>
      <c r="AI80" s="598"/>
      <c r="AJ80" s="598"/>
      <c r="AK80" s="598"/>
      <c r="AL80" s="771"/>
      <c r="AM80" s="771"/>
      <c r="AN80" s="598"/>
      <c r="AO80" s="790"/>
      <c r="AP80" s="598"/>
      <c r="AQ80" s="598"/>
      <c r="AR80" s="771"/>
      <c r="AS80" s="597"/>
      <c r="AT80" s="798"/>
      <c r="AU80" s="740"/>
      <c r="AV80" s="598"/>
      <c r="AW80" s="771"/>
      <c r="AX80" s="676"/>
      <c r="AY80" s="790"/>
      <c r="AZ80" s="598"/>
      <c r="BA80" s="598"/>
      <c r="BB80" s="598"/>
      <c r="BC80" s="771"/>
      <c r="BD80" s="771"/>
      <c r="BE80" s="771"/>
      <c r="BF80" s="674"/>
      <c r="BG80" s="803"/>
      <c r="BH80" s="598"/>
      <c r="BI80" s="598"/>
      <c r="BJ80" s="790"/>
      <c r="BK80" s="771"/>
      <c r="BL80" s="598"/>
      <c r="BM80" s="802"/>
      <c r="BN80" s="598"/>
      <c r="BO80" s="740"/>
      <c r="BP80" s="740">
        <f t="shared" si="1"/>
        <v>0</v>
      </c>
      <c r="BQ80" s="715">
        <f t="shared" si="0"/>
        <v>0</v>
      </c>
      <c r="BR80" s="589"/>
      <c r="BT80" s="590"/>
      <c r="BV80" s="591"/>
      <c r="BW80" s="591"/>
      <c r="BX80" s="592"/>
      <c r="BY80" s="591"/>
    </row>
    <row r="81" spans="2:77" ht="94.5" hidden="1" customHeight="1">
      <c r="B81" s="583">
        <v>14</v>
      </c>
      <c r="C81" s="583" t="s">
        <v>142</v>
      </c>
      <c r="D81" s="585" t="s">
        <v>143</v>
      </c>
      <c r="E81" s="774"/>
      <c r="F81" s="585"/>
      <c r="G81" s="779"/>
      <c r="H81" s="585"/>
      <c r="I81" s="585"/>
      <c r="J81" s="764"/>
      <c r="K81" s="686"/>
      <c r="L81" s="585"/>
      <c r="M81" s="686"/>
      <c r="N81" s="686"/>
      <c r="O81" s="793"/>
      <c r="P81" s="680"/>
      <c r="Q81" s="680"/>
      <c r="R81" s="680"/>
      <c r="S81" s="680"/>
      <c r="T81" s="680"/>
      <c r="U81" s="743"/>
      <c r="V81" s="680"/>
      <c r="W81" s="680"/>
      <c r="X81" s="680"/>
      <c r="Y81" s="743"/>
      <c r="Z81" s="680"/>
      <c r="AA81" s="680"/>
      <c r="AB81" s="680"/>
      <c r="AC81" s="598"/>
      <c r="AD81" s="598"/>
      <c r="AE81" s="597"/>
      <c r="AF81" s="598"/>
      <c r="AG81" s="598"/>
      <c r="AH81" s="598"/>
      <c r="AI81" s="598"/>
      <c r="AJ81" s="598"/>
      <c r="AK81" s="598"/>
      <c r="AL81" s="771"/>
      <c r="AM81" s="771"/>
      <c r="AN81" s="598"/>
      <c r="AO81" s="790"/>
      <c r="AP81" s="598"/>
      <c r="AQ81" s="598"/>
      <c r="AR81" s="771"/>
      <c r="AS81" s="740"/>
      <c r="AT81" s="798"/>
      <c r="AU81" s="740"/>
      <c r="AV81" s="598"/>
      <c r="AW81" s="771"/>
      <c r="AX81" s="676"/>
      <c r="AY81" s="790"/>
      <c r="AZ81" s="598"/>
      <c r="BA81" s="598"/>
      <c r="BB81" s="598"/>
      <c r="BC81" s="771"/>
      <c r="BD81" s="771"/>
      <c r="BE81" s="771"/>
      <c r="BF81" s="674"/>
      <c r="BG81" s="803"/>
      <c r="BH81" s="598"/>
      <c r="BI81" s="598"/>
      <c r="BJ81" s="790"/>
      <c r="BK81" s="771"/>
      <c r="BL81" s="598"/>
      <c r="BM81" s="802"/>
      <c r="BN81" s="598"/>
      <c r="BO81" s="740"/>
      <c r="BP81" s="740">
        <f t="shared" ref="BP81:BP90" si="2">SUBTOTAL(9,U81:BO81)</f>
        <v>0</v>
      </c>
      <c r="BQ81" s="715">
        <f t="shared" ref="BQ81:BQ94" si="3">SUM(E81:BO81)</f>
        <v>0</v>
      </c>
      <c r="BR81" s="589"/>
      <c r="BT81" s="590"/>
      <c r="BV81" s="591"/>
      <c r="BW81" s="591"/>
      <c r="BX81" s="592"/>
      <c r="BY81" s="591"/>
    </row>
    <row r="82" spans="2:77" ht="81" hidden="1" customHeight="1">
      <c r="B82" s="583">
        <f t="shared" ref="B82:B88" si="4">+B81+1</f>
        <v>15</v>
      </c>
      <c r="C82" s="583" t="s">
        <v>144</v>
      </c>
      <c r="D82" s="585" t="s">
        <v>145</v>
      </c>
      <c r="E82" s="774"/>
      <c r="F82" s="585"/>
      <c r="G82" s="779"/>
      <c r="H82" s="585"/>
      <c r="I82" s="585"/>
      <c r="J82" s="764"/>
      <c r="K82" s="585"/>
      <c r="L82" s="585"/>
      <c r="M82" s="585"/>
      <c r="N82" s="686"/>
      <c r="O82" s="793"/>
      <c r="P82" s="680"/>
      <c r="Q82" s="680"/>
      <c r="R82" s="680"/>
      <c r="S82" s="680"/>
      <c r="T82" s="680"/>
      <c r="U82" s="743"/>
      <c r="V82" s="680"/>
      <c r="W82" s="680"/>
      <c r="X82" s="680"/>
      <c r="Y82" s="743"/>
      <c r="Z82" s="680"/>
      <c r="AA82" s="680"/>
      <c r="AB82" s="680"/>
      <c r="AC82" s="598"/>
      <c r="AD82" s="598"/>
      <c r="AE82" s="597"/>
      <c r="AF82" s="598"/>
      <c r="AG82" s="598"/>
      <c r="AH82" s="598"/>
      <c r="AI82" s="598"/>
      <c r="AJ82" s="598"/>
      <c r="AK82" s="598"/>
      <c r="AL82" s="771"/>
      <c r="AM82" s="771"/>
      <c r="AN82" s="598"/>
      <c r="AO82" s="790"/>
      <c r="AP82" s="598"/>
      <c r="AQ82" s="598"/>
      <c r="AR82" s="771"/>
      <c r="AS82" s="597"/>
      <c r="AT82" s="798"/>
      <c r="AU82" s="740"/>
      <c r="AV82" s="598"/>
      <c r="AW82" s="771"/>
      <c r="AX82" s="676"/>
      <c r="AY82" s="790"/>
      <c r="AZ82" s="598"/>
      <c r="BA82" s="598"/>
      <c r="BB82" s="598"/>
      <c r="BC82" s="771"/>
      <c r="BD82" s="771"/>
      <c r="BE82" s="771"/>
      <c r="BF82" s="674"/>
      <c r="BG82" s="803"/>
      <c r="BH82" s="598"/>
      <c r="BI82" s="598"/>
      <c r="BJ82" s="790"/>
      <c r="BK82" s="771"/>
      <c r="BL82" s="598"/>
      <c r="BM82" s="802"/>
      <c r="BN82" s="598"/>
      <c r="BO82" s="740"/>
      <c r="BP82" s="740">
        <f t="shared" si="2"/>
        <v>0</v>
      </c>
      <c r="BQ82" s="715">
        <f t="shared" si="3"/>
        <v>0</v>
      </c>
      <c r="BR82" s="589"/>
      <c r="BT82" s="590"/>
      <c r="BV82" s="591"/>
      <c r="BW82" s="591"/>
      <c r="BX82" s="592"/>
      <c r="BY82" s="591"/>
    </row>
    <row r="83" spans="2:77" ht="90" customHeight="1">
      <c r="B83" s="583">
        <v>22</v>
      </c>
      <c r="C83" s="583" t="s">
        <v>146</v>
      </c>
      <c r="D83" s="585" t="s">
        <v>147</v>
      </c>
      <c r="E83" s="774"/>
      <c r="F83" s="585"/>
      <c r="G83" s="779"/>
      <c r="H83" s="585"/>
      <c r="I83" s="585"/>
      <c r="J83" s="764"/>
      <c r="K83" s="585"/>
      <c r="L83" s="585"/>
      <c r="M83" s="585"/>
      <c r="N83" s="686"/>
      <c r="O83" s="793"/>
      <c r="P83" s="680"/>
      <c r="Q83" s="680"/>
      <c r="R83" s="680"/>
      <c r="S83" s="680"/>
      <c r="T83" s="680"/>
      <c r="U83" s="743"/>
      <c r="V83" s="680"/>
      <c r="W83" s="680"/>
      <c r="X83" s="680"/>
      <c r="Y83" s="743"/>
      <c r="Z83" s="680"/>
      <c r="AA83" s="680"/>
      <c r="AB83" s="680"/>
      <c r="AC83" s="598"/>
      <c r="AD83" s="598"/>
      <c r="AE83" s="597"/>
      <c r="AF83" s="598"/>
      <c r="AG83" s="598"/>
      <c r="AH83" s="598"/>
      <c r="AI83" s="598"/>
      <c r="AJ83" s="598"/>
      <c r="AK83" s="598"/>
      <c r="AL83" s="771"/>
      <c r="AM83" s="771"/>
      <c r="AN83" s="674">
        <v>-300000</v>
      </c>
      <c r="AO83" s="790"/>
      <c r="AP83" s="598"/>
      <c r="AQ83" s="598"/>
      <c r="AR83" s="771"/>
      <c r="AS83" s="740"/>
      <c r="AT83" s="794"/>
      <c r="AU83" s="740"/>
      <c r="AV83" s="598"/>
      <c r="AW83" s="771"/>
      <c r="AX83" s="676"/>
      <c r="AY83" s="790"/>
      <c r="AZ83" s="598"/>
      <c r="BA83" s="598"/>
      <c r="BB83" s="598"/>
      <c r="BC83" s="771"/>
      <c r="BD83" s="771"/>
      <c r="BE83" s="771"/>
      <c r="BF83" s="674"/>
      <c r="BG83" s="803"/>
      <c r="BH83" s="598"/>
      <c r="BI83" s="598"/>
      <c r="BJ83" s="790"/>
      <c r="BK83" s="771"/>
      <c r="BL83" s="598"/>
      <c r="BM83" s="802"/>
      <c r="BN83" s="598"/>
      <c r="BO83" s="740"/>
      <c r="BP83" s="740">
        <f t="shared" si="2"/>
        <v>-300000</v>
      </c>
      <c r="BQ83" s="715">
        <f t="shared" si="3"/>
        <v>-300000</v>
      </c>
      <c r="BR83" s="589"/>
      <c r="BT83" s="590"/>
      <c r="BV83" s="591"/>
      <c r="BW83" s="591"/>
      <c r="BX83" s="592"/>
      <c r="BY83" s="591"/>
    </row>
    <row r="84" spans="2:77" ht="91.5" hidden="1" customHeight="1">
      <c r="B84" s="583">
        <v>15</v>
      </c>
      <c r="C84" s="583" t="s">
        <v>148</v>
      </c>
      <c r="D84" s="585" t="s">
        <v>337</v>
      </c>
      <c r="E84" s="774"/>
      <c r="F84" s="585"/>
      <c r="G84" s="779"/>
      <c r="H84" s="585"/>
      <c r="I84" s="585"/>
      <c r="J84" s="764"/>
      <c r="K84" s="585"/>
      <c r="L84" s="585"/>
      <c r="M84" s="686"/>
      <c r="N84" s="686"/>
      <c r="O84" s="793"/>
      <c r="P84" s="680"/>
      <c r="Q84" s="680"/>
      <c r="R84" s="680"/>
      <c r="S84" s="680"/>
      <c r="T84" s="680"/>
      <c r="U84" s="743"/>
      <c r="V84" s="680"/>
      <c r="W84" s="680"/>
      <c r="X84" s="680"/>
      <c r="Y84" s="743"/>
      <c r="Z84" s="680"/>
      <c r="AA84" s="680"/>
      <c r="AB84" s="680"/>
      <c r="AC84" s="598"/>
      <c r="AD84" s="598"/>
      <c r="AE84" s="597"/>
      <c r="AF84" s="598"/>
      <c r="AG84" s="598"/>
      <c r="AH84" s="598"/>
      <c r="AI84" s="598"/>
      <c r="AJ84" s="598"/>
      <c r="AK84" s="598"/>
      <c r="AL84" s="771"/>
      <c r="AM84" s="771"/>
      <c r="AN84" s="598"/>
      <c r="AO84" s="790"/>
      <c r="AP84" s="598"/>
      <c r="AQ84" s="598"/>
      <c r="AR84" s="771"/>
      <c r="AS84" s="740"/>
      <c r="AT84" s="798"/>
      <c r="AU84" s="740"/>
      <c r="AV84" s="598"/>
      <c r="AW84" s="771"/>
      <c r="AX84" s="676"/>
      <c r="AY84" s="790"/>
      <c r="AZ84" s="598"/>
      <c r="BA84" s="598"/>
      <c r="BB84" s="598"/>
      <c r="BC84" s="771"/>
      <c r="BD84" s="771"/>
      <c r="BE84" s="771"/>
      <c r="BF84" s="674"/>
      <c r="BG84" s="803"/>
      <c r="BH84" s="598"/>
      <c r="BI84" s="598"/>
      <c r="BJ84" s="790"/>
      <c r="BK84" s="771"/>
      <c r="BL84" s="598"/>
      <c r="BM84" s="802"/>
      <c r="BN84" s="598"/>
      <c r="BO84" s="740"/>
      <c r="BP84" s="740">
        <f t="shared" si="2"/>
        <v>0</v>
      </c>
      <c r="BQ84" s="715">
        <f t="shared" si="3"/>
        <v>0</v>
      </c>
      <c r="BR84" s="589"/>
      <c r="BT84" s="590"/>
      <c r="BV84" s="591"/>
      <c r="BW84" s="591"/>
      <c r="BX84" s="592"/>
      <c r="BY84" s="591"/>
    </row>
    <row r="85" spans="2:77" ht="84" hidden="1" customHeight="1">
      <c r="B85" s="583">
        <v>23</v>
      </c>
      <c r="C85" s="583">
        <v>1358500000</v>
      </c>
      <c r="D85" s="585" t="s">
        <v>303</v>
      </c>
      <c r="E85" s="774"/>
      <c r="F85" s="585"/>
      <c r="G85" s="779"/>
      <c r="H85" s="585"/>
      <c r="I85" s="585"/>
      <c r="J85" s="764"/>
      <c r="K85" s="585"/>
      <c r="L85" s="585"/>
      <c r="M85" s="585"/>
      <c r="N85" s="686"/>
      <c r="O85" s="793"/>
      <c r="P85" s="680"/>
      <c r="Q85" s="680"/>
      <c r="R85" s="680"/>
      <c r="S85" s="680"/>
      <c r="T85" s="680"/>
      <c r="U85" s="743"/>
      <c r="V85" s="680"/>
      <c r="W85" s="680"/>
      <c r="X85" s="680"/>
      <c r="Y85" s="743"/>
      <c r="Z85" s="680"/>
      <c r="AA85" s="680"/>
      <c r="AB85" s="680"/>
      <c r="AC85" s="598"/>
      <c r="AD85" s="598"/>
      <c r="AE85" s="597"/>
      <c r="AF85" s="598"/>
      <c r="AG85" s="598"/>
      <c r="AH85" s="598"/>
      <c r="AI85" s="598"/>
      <c r="AJ85" s="598"/>
      <c r="AK85" s="598"/>
      <c r="AL85" s="771"/>
      <c r="AM85" s="771"/>
      <c r="AN85" s="598"/>
      <c r="AO85" s="790"/>
      <c r="AP85" s="598"/>
      <c r="AQ85" s="598"/>
      <c r="AR85" s="771"/>
      <c r="AS85" s="740"/>
      <c r="AT85" s="798"/>
      <c r="AU85" s="740"/>
      <c r="AV85" s="598"/>
      <c r="AW85" s="771"/>
      <c r="AX85" s="676"/>
      <c r="AY85" s="790"/>
      <c r="AZ85" s="598"/>
      <c r="BA85" s="598"/>
      <c r="BB85" s="598"/>
      <c r="BC85" s="771"/>
      <c r="BD85" s="771"/>
      <c r="BE85" s="771"/>
      <c r="BF85" s="674"/>
      <c r="BG85" s="803"/>
      <c r="BH85" s="598"/>
      <c r="BI85" s="598"/>
      <c r="BJ85" s="790"/>
      <c r="BK85" s="771"/>
      <c r="BL85" s="598"/>
      <c r="BM85" s="802"/>
      <c r="BN85" s="598"/>
      <c r="BO85" s="740"/>
      <c r="BP85" s="740">
        <f t="shared" si="2"/>
        <v>0</v>
      </c>
      <c r="BQ85" s="715">
        <f t="shared" si="3"/>
        <v>0</v>
      </c>
      <c r="BR85" s="589"/>
      <c r="BT85" s="590"/>
      <c r="BV85" s="591"/>
      <c r="BW85" s="591"/>
      <c r="BX85" s="592"/>
      <c r="BY85" s="591"/>
    </row>
    <row r="86" spans="2:77" ht="85.5" hidden="1" customHeight="1">
      <c r="B86" s="583">
        <f t="shared" si="4"/>
        <v>24</v>
      </c>
      <c r="C86" s="583" t="s">
        <v>304</v>
      </c>
      <c r="D86" s="585" t="s">
        <v>305</v>
      </c>
      <c r="E86" s="774"/>
      <c r="F86" s="585"/>
      <c r="G86" s="779"/>
      <c r="H86" s="585"/>
      <c r="I86" s="585"/>
      <c r="J86" s="764"/>
      <c r="K86" s="585"/>
      <c r="L86" s="585"/>
      <c r="M86" s="585"/>
      <c r="N86" s="686"/>
      <c r="O86" s="793"/>
      <c r="P86" s="680"/>
      <c r="Q86" s="680"/>
      <c r="R86" s="680"/>
      <c r="S86" s="680"/>
      <c r="T86" s="680"/>
      <c r="U86" s="743"/>
      <c r="V86" s="680"/>
      <c r="W86" s="680"/>
      <c r="X86" s="680"/>
      <c r="Y86" s="743"/>
      <c r="Z86" s="680"/>
      <c r="AA86" s="680"/>
      <c r="AB86" s="680"/>
      <c r="AC86" s="598"/>
      <c r="AD86" s="598"/>
      <c r="AE86" s="597"/>
      <c r="AF86" s="598"/>
      <c r="AG86" s="598"/>
      <c r="AH86" s="598"/>
      <c r="AI86" s="598"/>
      <c r="AJ86" s="598"/>
      <c r="AK86" s="598"/>
      <c r="AL86" s="771"/>
      <c r="AM86" s="771"/>
      <c r="AN86" s="598"/>
      <c r="AO86" s="790"/>
      <c r="AP86" s="598"/>
      <c r="AQ86" s="598"/>
      <c r="AR86" s="771"/>
      <c r="AS86" s="597"/>
      <c r="AT86" s="798"/>
      <c r="AU86" s="597"/>
      <c r="AV86" s="598"/>
      <c r="AW86" s="771"/>
      <c r="AX86" s="676"/>
      <c r="AY86" s="790"/>
      <c r="AZ86" s="598"/>
      <c r="BA86" s="598"/>
      <c r="BB86" s="598"/>
      <c r="BC86" s="771"/>
      <c r="BD86" s="771"/>
      <c r="BE86" s="771"/>
      <c r="BF86" s="674"/>
      <c r="BG86" s="803"/>
      <c r="BH86" s="598"/>
      <c r="BI86" s="598"/>
      <c r="BJ86" s="790"/>
      <c r="BK86" s="771"/>
      <c r="BL86" s="598"/>
      <c r="BM86" s="802"/>
      <c r="BN86" s="598"/>
      <c r="BO86" s="740"/>
      <c r="BP86" s="740">
        <f t="shared" si="2"/>
        <v>0</v>
      </c>
      <c r="BQ86" s="715">
        <f t="shared" si="3"/>
        <v>0</v>
      </c>
      <c r="BR86" s="589"/>
      <c r="BT86" s="590"/>
      <c r="BV86" s="591"/>
      <c r="BW86" s="591"/>
      <c r="BX86" s="592"/>
      <c r="BY86" s="591"/>
    </row>
    <row r="87" spans="2:77" ht="79.5" hidden="1" customHeight="1">
      <c r="B87" s="583">
        <v>16</v>
      </c>
      <c r="C87" s="583">
        <v>1358700000</v>
      </c>
      <c r="D87" s="585" t="s">
        <v>1009</v>
      </c>
      <c r="E87" s="774"/>
      <c r="F87" s="686"/>
      <c r="G87" s="783"/>
      <c r="H87" s="686"/>
      <c r="I87" s="686"/>
      <c r="J87" s="761"/>
      <c r="K87" s="686"/>
      <c r="L87" s="686"/>
      <c r="M87" s="686"/>
      <c r="N87" s="686"/>
      <c r="O87" s="793"/>
      <c r="P87" s="680"/>
      <c r="Q87" s="680"/>
      <c r="R87" s="680"/>
      <c r="S87" s="680"/>
      <c r="T87" s="680"/>
      <c r="U87" s="743"/>
      <c r="V87" s="680"/>
      <c r="W87" s="680"/>
      <c r="X87" s="680"/>
      <c r="Y87" s="743"/>
      <c r="Z87" s="680"/>
      <c r="AA87" s="680"/>
      <c r="AB87" s="680"/>
      <c r="AC87" s="598"/>
      <c r="AD87" s="598"/>
      <c r="AE87" s="597"/>
      <c r="AF87" s="598"/>
      <c r="AG87" s="598"/>
      <c r="AH87" s="598"/>
      <c r="AI87" s="598"/>
      <c r="AJ87" s="598"/>
      <c r="AK87" s="598"/>
      <c r="AL87" s="771"/>
      <c r="AM87" s="771"/>
      <c r="AN87" s="598"/>
      <c r="AO87" s="790"/>
      <c r="AP87" s="598"/>
      <c r="AQ87" s="598"/>
      <c r="AR87" s="771"/>
      <c r="AS87" s="740"/>
      <c r="AT87" s="798"/>
      <c r="AU87" s="740"/>
      <c r="AV87" s="598"/>
      <c r="AW87" s="771"/>
      <c r="AX87" s="678"/>
      <c r="AY87" s="790"/>
      <c r="AZ87" s="598"/>
      <c r="BA87" s="598"/>
      <c r="BB87" s="598"/>
      <c r="BC87" s="771"/>
      <c r="BD87" s="771"/>
      <c r="BE87" s="771"/>
      <c r="BF87" s="674"/>
      <c r="BG87" s="803"/>
      <c r="BH87" s="598"/>
      <c r="BI87" s="598"/>
      <c r="BJ87" s="790"/>
      <c r="BK87" s="771"/>
      <c r="BL87" s="598"/>
      <c r="BM87" s="802"/>
      <c r="BN87" s="598"/>
      <c r="BO87" s="740"/>
      <c r="BP87" s="740">
        <f t="shared" si="2"/>
        <v>0</v>
      </c>
      <c r="BQ87" s="715">
        <f t="shared" si="3"/>
        <v>0</v>
      </c>
      <c r="BR87" s="589"/>
      <c r="BT87" s="590"/>
      <c r="BV87" s="591"/>
      <c r="BW87" s="591"/>
      <c r="BX87" s="592"/>
      <c r="BY87" s="591"/>
    </row>
    <row r="88" spans="2:77" ht="76.5" hidden="1" customHeight="1">
      <c r="B88" s="583">
        <f t="shared" si="4"/>
        <v>17</v>
      </c>
      <c r="C88" s="583" t="s">
        <v>1010</v>
      </c>
      <c r="D88" s="585" t="s">
        <v>1011</v>
      </c>
      <c r="E88" s="774"/>
      <c r="F88" s="585"/>
      <c r="G88" s="779"/>
      <c r="H88" s="585"/>
      <c r="I88" s="585"/>
      <c r="J88" s="764"/>
      <c r="K88" s="585"/>
      <c r="L88" s="585"/>
      <c r="M88" s="585"/>
      <c r="N88" s="686"/>
      <c r="O88" s="793"/>
      <c r="P88" s="680"/>
      <c r="Q88" s="680"/>
      <c r="R88" s="680"/>
      <c r="S88" s="680"/>
      <c r="T88" s="680"/>
      <c r="U88" s="743"/>
      <c r="V88" s="680"/>
      <c r="W88" s="680"/>
      <c r="X88" s="680"/>
      <c r="Y88" s="743"/>
      <c r="Z88" s="680"/>
      <c r="AA88" s="680"/>
      <c r="AB88" s="680"/>
      <c r="AC88" s="598"/>
      <c r="AD88" s="598"/>
      <c r="AE88" s="597"/>
      <c r="AF88" s="598"/>
      <c r="AG88" s="598"/>
      <c r="AH88" s="598"/>
      <c r="AI88" s="598"/>
      <c r="AJ88" s="598"/>
      <c r="AK88" s="598"/>
      <c r="AL88" s="771"/>
      <c r="AM88" s="771"/>
      <c r="AN88" s="598"/>
      <c r="AO88" s="790"/>
      <c r="AP88" s="598"/>
      <c r="AQ88" s="598"/>
      <c r="AR88" s="771"/>
      <c r="AS88" s="740"/>
      <c r="AT88" s="798"/>
      <c r="AU88" s="740"/>
      <c r="AV88" s="598"/>
      <c r="AW88" s="771"/>
      <c r="AX88" s="676"/>
      <c r="AY88" s="790"/>
      <c r="AZ88" s="598"/>
      <c r="BA88" s="598"/>
      <c r="BB88" s="598"/>
      <c r="BC88" s="771"/>
      <c r="BD88" s="771"/>
      <c r="BE88" s="771"/>
      <c r="BF88" s="674"/>
      <c r="BG88" s="803"/>
      <c r="BH88" s="598"/>
      <c r="BI88" s="598"/>
      <c r="BJ88" s="790"/>
      <c r="BK88" s="771"/>
      <c r="BL88" s="598"/>
      <c r="BM88" s="802"/>
      <c r="BN88" s="598"/>
      <c r="BO88" s="740"/>
      <c r="BP88" s="740">
        <f t="shared" si="2"/>
        <v>0</v>
      </c>
      <c r="BQ88" s="715">
        <f t="shared" si="3"/>
        <v>0</v>
      </c>
      <c r="BR88" s="589"/>
      <c r="BT88" s="590"/>
      <c r="BV88" s="591"/>
      <c r="BW88" s="591"/>
      <c r="BX88" s="592"/>
      <c r="BY88" s="591"/>
    </row>
    <row r="89" spans="2:77" ht="47.25" customHeight="1">
      <c r="B89" s="583"/>
      <c r="C89" s="594"/>
      <c r="D89" s="595" t="s">
        <v>1012</v>
      </c>
      <c r="E89" s="776">
        <f t="shared" ref="E89:AZ89" si="5">SUM(E16:E88)</f>
        <v>0</v>
      </c>
      <c r="F89" s="682">
        <f t="shared" si="5"/>
        <v>0</v>
      </c>
      <c r="G89" s="784"/>
      <c r="H89" s="682">
        <f t="shared" si="5"/>
        <v>0</v>
      </c>
      <c r="I89" s="682">
        <f t="shared" si="5"/>
        <v>0</v>
      </c>
      <c r="J89" s="762">
        <f t="shared" si="5"/>
        <v>0</v>
      </c>
      <c r="K89" s="682">
        <f t="shared" si="5"/>
        <v>0</v>
      </c>
      <c r="L89" s="682">
        <f t="shared" si="5"/>
        <v>0</v>
      </c>
      <c r="M89" s="682">
        <f>SUM(M16:M88)</f>
        <v>0</v>
      </c>
      <c r="N89" s="682">
        <f t="shared" si="5"/>
        <v>0</v>
      </c>
      <c r="O89" s="784">
        <f t="shared" si="5"/>
        <v>0</v>
      </c>
      <c r="P89" s="682">
        <f t="shared" si="5"/>
        <v>0</v>
      </c>
      <c r="Q89" s="682"/>
      <c r="R89" s="682">
        <f t="shared" si="5"/>
        <v>0</v>
      </c>
      <c r="S89" s="682">
        <f t="shared" si="5"/>
        <v>0</v>
      </c>
      <c r="T89" s="682">
        <f t="shared" si="5"/>
        <v>0</v>
      </c>
      <c r="U89" s="682">
        <f t="shared" si="5"/>
        <v>0</v>
      </c>
      <c r="V89" s="682"/>
      <c r="W89" s="682"/>
      <c r="X89" s="682"/>
      <c r="Y89" s="682">
        <f t="shared" si="5"/>
        <v>0</v>
      </c>
      <c r="Z89" s="682">
        <f t="shared" si="5"/>
        <v>0</v>
      </c>
      <c r="AA89" s="682">
        <f t="shared" si="5"/>
        <v>0</v>
      </c>
      <c r="AB89" s="682">
        <f t="shared" si="5"/>
        <v>0</v>
      </c>
      <c r="AC89" s="682">
        <f t="shared" si="5"/>
        <v>0</v>
      </c>
      <c r="AD89" s="682"/>
      <c r="AE89" s="682">
        <f t="shared" si="5"/>
        <v>0</v>
      </c>
      <c r="AF89" s="682">
        <f t="shared" si="5"/>
        <v>0</v>
      </c>
      <c r="AG89" s="682">
        <f t="shared" si="5"/>
        <v>0</v>
      </c>
      <c r="AH89" s="682">
        <f t="shared" si="5"/>
        <v>-237246</v>
      </c>
      <c r="AI89" s="682">
        <f t="shared" si="5"/>
        <v>0</v>
      </c>
      <c r="AJ89" s="682">
        <f t="shared" si="5"/>
        <v>0</v>
      </c>
      <c r="AK89" s="682">
        <f t="shared" si="5"/>
        <v>0</v>
      </c>
      <c r="AL89" s="762">
        <f t="shared" si="5"/>
        <v>0</v>
      </c>
      <c r="AM89" s="682">
        <f t="shared" si="5"/>
        <v>-319760.34999999998</v>
      </c>
      <c r="AN89" s="682">
        <f t="shared" si="5"/>
        <v>-3155379</v>
      </c>
      <c r="AO89" s="784">
        <f t="shared" si="5"/>
        <v>0</v>
      </c>
      <c r="AP89" s="682">
        <f t="shared" si="5"/>
        <v>0</v>
      </c>
      <c r="AQ89" s="682">
        <f t="shared" si="5"/>
        <v>0</v>
      </c>
      <c r="AR89" s="762">
        <f t="shared" si="5"/>
        <v>0</v>
      </c>
      <c r="AS89" s="682">
        <f t="shared" si="5"/>
        <v>0</v>
      </c>
      <c r="AT89" s="784">
        <f t="shared" si="5"/>
        <v>0</v>
      </c>
      <c r="AU89" s="682">
        <f t="shared" si="5"/>
        <v>0</v>
      </c>
      <c r="AV89" s="682">
        <f t="shared" si="5"/>
        <v>0</v>
      </c>
      <c r="AW89" s="762">
        <f t="shared" si="5"/>
        <v>0</v>
      </c>
      <c r="AX89" s="682">
        <f t="shared" si="5"/>
        <v>0</v>
      </c>
      <c r="AY89" s="784">
        <f t="shared" si="5"/>
        <v>0</v>
      </c>
      <c r="AZ89" s="682">
        <f t="shared" si="5"/>
        <v>0</v>
      </c>
      <c r="BA89" s="682"/>
      <c r="BB89" s="682">
        <f t="shared" ref="BB89:BO89" si="6">SUM(BB16:BB88)</f>
        <v>0</v>
      </c>
      <c r="BC89" s="762">
        <f t="shared" si="6"/>
        <v>0</v>
      </c>
      <c r="BD89" s="682">
        <f t="shared" si="6"/>
        <v>-192000</v>
      </c>
      <c r="BE89" s="682">
        <f t="shared" si="6"/>
        <v>-45100</v>
      </c>
      <c r="BF89" s="682">
        <f t="shared" si="6"/>
        <v>0</v>
      </c>
      <c r="BG89" s="776">
        <f t="shared" si="6"/>
        <v>0</v>
      </c>
      <c r="BH89" s="682">
        <f t="shared" si="6"/>
        <v>-2843700</v>
      </c>
      <c r="BI89" s="682">
        <f t="shared" si="6"/>
        <v>0</v>
      </c>
      <c r="BJ89" s="784">
        <f t="shared" si="6"/>
        <v>0</v>
      </c>
      <c r="BK89" s="762">
        <f t="shared" si="6"/>
        <v>0</v>
      </c>
      <c r="BL89" s="682">
        <f t="shared" si="6"/>
        <v>-646003</v>
      </c>
      <c r="BM89" s="776">
        <f t="shared" si="6"/>
        <v>0</v>
      </c>
      <c r="BN89" s="682">
        <f t="shared" si="6"/>
        <v>-235272</v>
      </c>
      <c r="BO89" s="682">
        <f t="shared" si="6"/>
        <v>0</v>
      </c>
      <c r="BP89" s="740">
        <f t="shared" si="2"/>
        <v>-7674460.3499999996</v>
      </c>
      <c r="BQ89" s="715">
        <f t="shared" si="3"/>
        <v>-7674460.3499999996</v>
      </c>
      <c r="BR89" s="589"/>
      <c r="BT89" s="590"/>
      <c r="BV89" s="591"/>
      <c r="BW89" s="591"/>
      <c r="BX89" s="592"/>
      <c r="BY89" s="591"/>
    </row>
    <row r="90" spans="2:77" ht="64.5" customHeight="1">
      <c r="B90" s="583">
        <v>23</v>
      </c>
      <c r="C90" s="583">
        <v>1310000000</v>
      </c>
      <c r="D90" s="596" t="s">
        <v>1013</v>
      </c>
      <c r="E90" s="777"/>
      <c r="F90" s="602"/>
      <c r="G90" s="785"/>
      <c r="H90" s="602"/>
      <c r="I90" s="602"/>
      <c r="J90" s="763"/>
      <c r="K90" s="602"/>
      <c r="L90" s="602"/>
      <c r="M90" s="602"/>
      <c r="N90" s="602"/>
      <c r="O90" s="794">
        <f>87784600-43892300-43892300</f>
        <v>0</v>
      </c>
      <c r="P90" s="597"/>
      <c r="Q90" s="597"/>
      <c r="R90" s="597"/>
      <c r="S90" s="597"/>
      <c r="T90" s="597"/>
      <c r="U90" s="597"/>
      <c r="V90" s="597"/>
      <c r="W90" s="597"/>
      <c r="X90" s="597"/>
      <c r="Y90" s="597"/>
      <c r="Z90" s="597"/>
      <c r="AA90" s="597"/>
      <c r="AB90" s="597"/>
      <c r="AC90" s="597"/>
      <c r="AD90" s="597"/>
      <c r="AE90" s="597"/>
      <c r="AF90" s="597"/>
      <c r="AG90" s="597"/>
      <c r="AH90" s="597">
        <v>246</v>
      </c>
      <c r="AI90" s="597"/>
      <c r="AJ90" s="597"/>
      <c r="AK90" s="597"/>
      <c r="AL90" s="770"/>
      <c r="AM90" s="597">
        <f>-110239.65-71000</f>
        <v>-181239.65</v>
      </c>
      <c r="AN90" s="597">
        <v>-118951</v>
      </c>
      <c r="AO90" s="794"/>
      <c r="AP90" s="597"/>
      <c r="AQ90" s="597"/>
      <c r="AR90" s="770"/>
      <c r="AS90" s="597"/>
      <c r="AT90" s="794"/>
      <c r="AU90" s="597"/>
      <c r="AV90" s="597"/>
      <c r="AW90" s="770"/>
      <c r="AX90" s="630"/>
      <c r="AY90" s="794"/>
      <c r="AZ90" s="597"/>
      <c r="BA90" s="597"/>
      <c r="BB90" s="597"/>
      <c r="BC90" s="770"/>
      <c r="BD90" s="770"/>
      <c r="BE90" s="770"/>
      <c r="BF90" s="597"/>
      <c r="BG90" s="801"/>
      <c r="BH90" s="597">
        <v>-1500</v>
      </c>
      <c r="BI90" s="597"/>
      <c r="BJ90" s="794"/>
      <c r="BK90" s="770"/>
      <c r="BL90" s="597"/>
      <c r="BM90" s="801"/>
      <c r="BN90" s="597"/>
      <c r="BO90" s="597"/>
      <c r="BP90" s="740">
        <f t="shared" si="2"/>
        <v>-301444.65000000002</v>
      </c>
      <c r="BQ90" s="715">
        <f t="shared" si="3"/>
        <v>-301444.65000000002</v>
      </c>
      <c r="BR90" s="589"/>
      <c r="BV90" s="591"/>
      <c r="BW90" s="591"/>
      <c r="BX90" s="592"/>
      <c r="BY90" s="591"/>
    </row>
    <row r="91" spans="2:77" ht="63" hidden="1" customHeight="1">
      <c r="B91" s="583">
        <v>6</v>
      </c>
      <c r="C91" s="749" t="s">
        <v>508</v>
      </c>
      <c r="D91" s="596" t="s">
        <v>739</v>
      </c>
      <c r="E91" s="777"/>
      <c r="F91" s="602"/>
      <c r="G91" s="785"/>
      <c r="H91" s="602"/>
      <c r="I91" s="602"/>
      <c r="J91" s="763"/>
      <c r="K91" s="602"/>
      <c r="L91" s="602"/>
      <c r="M91" s="602"/>
      <c r="N91" s="602"/>
      <c r="O91" s="794"/>
      <c r="P91" s="597"/>
      <c r="Q91" s="597"/>
      <c r="R91" s="597"/>
      <c r="S91" s="597"/>
      <c r="T91" s="597"/>
      <c r="U91" s="597"/>
      <c r="V91" s="597"/>
      <c r="W91" s="597"/>
      <c r="X91" s="597"/>
      <c r="Y91" s="597"/>
      <c r="Z91" s="597"/>
      <c r="AA91" s="597"/>
      <c r="AB91" s="597"/>
      <c r="AC91" s="597"/>
      <c r="AD91" s="597"/>
      <c r="AE91" s="597"/>
      <c r="AF91" s="597"/>
      <c r="AG91" s="597"/>
      <c r="AH91" s="597"/>
      <c r="AI91" s="597"/>
      <c r="AJ91" s="597"/>
      <c r="AK91" s="597"/>
      <c r="AL91" s="770"/>
      <c r="AM91" s="770"/>
      <c r="AN91" s="597"/>
      <c r="AO91" s="794"/>
      <c r="AP91" s="597"/>
      <c r="AQ91" s="597"/>
      <c r="AR91" s="770"/>
      <c r="AS91" s="597"/>
      <c r="AT91" s="794"/>
      <c r="AU91" s="597"/>
      <c r="AV91" s="597"/>
      <c r="AW91" s="770"/>
      <c r="AX91" s="630"/>
      <c r="AY91" s="794"/>
      <c r="AZ91" s="597"/>
      <c r="BA91" s="597"/>
      <c r="BB91" s="597"/>
      <c r="BC91" s="770"/>
      <c r="BD91" s="770"/>
      <c r="BE91" s="770"/>
      <c r="BF91" s="597"/>
      <c r="BG91" s="801"/>
      <c r="BH91" s="597"/>
      <c r="BI91" s="597"/>
      <c r="BJ91" s="794"/>
      <c r="BK91" s="770"/>
      <c r="BL91" s="597"/>
      <c r="BM91" s="801"/>
      <c r="BN91" s="597"/>
      <c r="BO91" s="597"/>
      <c r="BP91" s="740"/>
      <c r="BQ91" s="715">
        <f t="shared" si="3"/>
        <v>0</v>
      </c>
      <c r="BR91" s="589"/>
      <c r="BV91" s="591"/>
      <c r="BW91" s="591"/>
      <c r="BX91" s="592"/>
      <c r="BY91" s="591"/>
    </row>
    <row r="92" spans="2:77" ht="48.75" customHeight="1">
      <c r="B92" s="583">
        <v>24</v>
      </c>
      <c r="C92" s="599"/>
      <c r="D92" s="596" t="s">
        <v>1014</v>
      </c>
      <c r="E92" s="777"/>
      <c r="F92" s="756"/>
      <c r="G92" s="786"/>
      <c r="H92" s="596"/>
      <c r="I92" s="596"/>
      <c r="J92" s="763"/>
      <c r="K92" s="596"/>
      <c r="L92" s="596"/>
      <c r="M92" s="596"/>
      <c r="N92" s="602"/>
      <c r="O92" s="795"/>
      <c r="P92" s="600"/>
      <c r="Q92" s="602"/>
      <c r="R92" s="600"/>
      <c r="S92" s="600"/>
      <c r="T92" s="596"/>
      <c r="U92" s="602"/>
      <c r="V92" s="596"/>
      <c r="W92" s="596"/>
      <c r="X92" s="596"/>
      <c r="Y92" s="602"/>
      <c r="Z92" s="596"/>
      <c r="AA92" s="600"/>
      <c r="AB92" s="597"/>
      <c r="AC92" s="597"/>
      <c r="AD92" s="597"/>
      <c r="AE92" s="597"/>
      <c r="AF92" s="597"/>
      <c r="AG92" s="597"/>
      <c r="AH92" s="597"/>
      <c r="AI92" s="597"/>
      <c r="AJ92" s="597"/>
      <c r="AK92" s="597"/>
      <c r="AL92" s="770"/>
      <c r="AM92" s="770"/>
      <c r="AN92" s="597"/>
      <c r="AO92" s="794"/>
      <c r="AP92" s="597"/>
      <c r="AQ92" s="597"/>
      <c r="AR92" s="770"/>
      <c r="AS92" s="597">
        <v>-283620</v>
      </c>
      <c r="AT92" s="794"/>
      <c r="AU92" s="597"/>
      <c r="AV92" s="597"/>
      <c r="AW92" s="770"/>
      <c r="AX92" s="630"/>
      <c r="AY92" s="794"/>
      <c r="AZ92" s="597"/>
      <c r="BA92" s="597"/>
      <c r="BB92" s="597"/>
      <c r="BC92" s="770"/>
      <c r="BD92" s="770"/>
      <c r="BE92" s="770"/>
      <c r="BF92" s="597"/>
      <c r="BG92" s="801"/>
      <c r="BH92" s="597"/>
      <c r="BI92" s="597"/>
      <c r="BJ92" s="794"/>
      <c r="BK92" s="770"/>
      <c r="BL92" s="597"/>
      <c r="BM92" s="801"/>
      <c r="BN92" s="597"/>
      <c r="BO92" s="597">
        <f>-5890000+8000000</f>
        <v>2110000</v>
      </c>
      <c r="BP92" s="740">
        <f>SUBTOTAL(9,U92:BO92)</f>
        <v>1826380</v>
      </c>
      <c r="BQ92" s="715">
        <f t="shared" si="3"/>
        <v>1826380</v>
      </c>
      <c r="BR92" s="589"/>
      <c r="BV92" s="591"/>
      <c r="BW92" s="591"/>
      <c r="BX92" s="592"/>
      <c r="BY92" s="591"/>
    </row>
    <row r="93" spans="2:77" ht="48" hidden="1" customHeight="1">
      <c r="B93" s="583">
        <v>33</v>
      </c>
      <c r="C93" s="601" t="s">
        <v>1015</v>
      </c>
      <c r="D93" s="596" t="s">
        <v>1016</v>
      </c>
      <c r="E93" s="596"/>
      <c r="F93" s="596"/>
      <c r="G93" s="596"/>
      <c r="H93" s="596"/>
      <c r="I93" s="596"/>
      <c r="J93" s="596"/>
      <c r="K93" s="596"/>
      <c r="L93" s="596"/>
      <c r="M93" s="596"/>
      <c r="N93" s="596"/>
      <c r="O93" s="600"/>
      <c r="P93" s="600"/>
      <c r="Q93" s="600"/>
      <c r="R93" s="600"/>
      <c r="S93" s="600"/>
      <c r="T93" s="596"/>
      <c r="U93" s="596"/>
      <c r="V93" s="596"/>
      <c r="W93" s="596"/>
      <c r="X93" s="596"/>
      <c r="Y93" s="596"/>
      <c r="Z93" s="596"/>
      <c r="AA93" s="602">
        <f>4000000-4000000</f>
        <v>0</v>
      </c>
      <c r="AB93" s="602"/>
      <c r="AC93" s="597"/>
      <c r="AD93" s="597"/>
      <c r="AE93" s="597"/>
      <c r="AF93" s="597"/>
      <c r="AG93" s="597"/>
      <c r="AH93" s="597"/>
      <c r="AI93" s="597"/>
      <c r="AJ93" s="597"/>
      <c r="AK93" s="597"/>
      <c r="AL93" s="597"/>
      <c r="AM93" s="597"/>
      <c r="AN93" s="597"/>
      <c r="AO93" s="597"/>
      <c r="AP93" s="597"/>
      <c r="AQ93" s="597"/>
      <c r="AR93" s="597"/>
      <c r="AS93" s="597"/>
      <c r="AT93" s="597"/>
      <c r="AU93" s="597"/>
      <c r="AV93" s="597"/>
      <c r="AW93" s="597"/>
      <c r="AX93" s="630"/>
      <c r="AY93" s="597"/>
      <c r="AZ93" s="597"/>
      <c r="BA93" s="597"/>
      <c r="BB93" s="597"/>
      <c r="BC93" s="597"/>
      <c r="BD93" s="597"/>
      <c r="BE93" s="597"/>
      <c r="BF93" s="597"/>
      <c r="BG93" s="597"/>
      <c r="BH93" s="597"/>
      <c r="BI93" s="597"/>
      <c r="BJ93" s="597"/>
      <c r="BK93" s="597"/>
      <c r="BL93" s="597"/>
      <c r="BM93" s="597"/>
      <c r="BN93" s="597"/>
      <c r="BO93" s="597"/>
      <c r="BP93" s="598">
        <f>SUM(Q93:BO93)</f>
        <v>0</v>
      </c>
      <c r="BQ93" s="715">
        <f t="shared" si="3"/>
        <v>0</v>
      </c>
      <c r="BR93" s="589"/>
      <c r="BV93" s="591"/>
      <c r="BW93" s="591"/>
      <c r="BX93" s="592"/>
      <c r="BY93" s="591"/>
    </row>
    <row r="94" spans="2:77" s="603" customFormat="1" ht="41.25" customHeight="1">
      <c r="B94" s="1029" t="s">
        <v>1432</v>
      </c>
      <c r="C94" s="1030"/>
      <c r="D94" s="1031"/>
      <c r="E94" s="804">
        <f>+E89+E90+E92+E93+E91</f>
        <v>0</v>
      </c>
      <c r="F94" s="683">
        <f t="shared" ref="F94:R94" si="7">+F89+F90+F92+F93</f>
        <v>0</v>
      </c>
      <c r="G94" s="805">
        <f t="shared" si="7"/>
        <v>0</v>
      </c>
      <c r="H94" s="683">
        <f>+H89+H90+H92+H93</f>
        <v>0</v>
      </c>
      <c r="I94" s="683">
        <f>+I89+I90+I92+I93</f>
        <v>0</v>
      </c>
      <c r="J94" s="772">
        <f>+J89+J90+J92+J93+J91</f>
        <v>0</v>
      </c>
      <c r="K94" s="683">
        <f>+K89+K90+K92+K93+K91</f>
        <v>0</v>
      </c>
      <c r="L94" s="683">
        <f>+L89+L90+L92+L93+L91</f>
        <v>0</v>
      </c>
      <c r="M94" s="683">
        <f>+M89+M90+M92+M93+M91</f>
        <v>0</v>
      </c>
      <c r="N94" s="683">
        <f>+N89+N90+N92+N93+N91</f>
        <v>0</v>
      </c>
      <c r="O94" s="805">
        <f t="shared" si="7"/>
        <v>0</v>
      </c>
      <c r="P94" s="683">
        <f t="shared" si="7"/>
        <v>0</v>
      </c>
      <c r="Q94" s="683">
        <f t="shared" si="7"/>
        <v>0</v>
      </c>
      <c r="R94" s="683">
        <f t="shared" si="7"/>
        <v>0</v>
      </c>
      <c r="S94" s="683">
        <f t="shared" ref="S94:BN94" si="8">+S89+S90+S92+S93</f>
        <v>0</v>
      </c>
      <c r="T94" s="683">
        <f t="shared" si="8"/>
        <v>0</v>
      </c>
      <c r="U94" s="683">
        <f>+U89+U90+U92+U93+U91</f>
        <v>0</v>
      </c>
      <c r="V94" s="683"/>
      <c r="W94" s="683">
        <f>+W89+W90+W92+W93+W91</f>
        <v>0</v>
      </c>
      <c r="X94" s="683"/>
      <c r="Y94" s="683">
        <f>+Y89+Y90+Y92+Y93+Y91</f>
        <v>0</v>
      </c>
      <c r="Z94" s="683">
        <f t="shared" si="8"/>
        <v>0</v>
      </c>
      <c r="AA94" s="683">
        <f t="shared" si="8"/>
        <v>0</v>
      </c>
      <c r="AB94" s="683">
        <f t="shared" si="8"/>
        <v>0</v>
      </c>
      <c r="AC94" s="683">
        <f t="shared" si="8"/>
        <v>0</v>
      </c>
      <c r="AD94" s="683">
        <f>+AD89+AD90+AD92+AD93+AD91</f>
        <v>0</v>
      </c>
      <c r="AE94" s="683">
        <f>+AE89+AE90+AE92+AE93+AE91</f>
        <v>0</v>
      </c>
      <c r="AF94" s="683">
        <f t="shared" si="8"/>
        <v>0</v>
      </c>
      <c r="AG94" s="683">
        <f t="shared" si="8"/>
        <v>0</v>
      </c>
      <c r="AH94" s="683">
        <f t="shared" si="8"/>
        <v>-237000</v>
      </c>
      <c r="AI94" s="683">
        <f t="shared" si="8"/>
        <v>0</v>
      </c>
      <c r="AJ94" s="683">
        <f t="shared" si="8"/>
        <v>0</v>
      </c>
      <c r="AK94" s="683">
        <f t="shared" si="8"/>
        <v>0</v>
      </c>
      <c r="AL94" s="772">
        <f t="shared" si="8"/>
        <v>0</v>
      </c>
      <c r="AM94" s="683">
        <f t="shared" si="8"/>
        <v>-501000</v>
      </c>
      <c r="AN94" s="683">
        <f t="shared" si="8"/>
        <v>-3274330</v>
      </c>
      <c r="AO94" s="805">
        <f t="shared" si="8"/>
        <v>0</v>
      </c>
      <c r="AP94" s="683">
        <f t="shared" si="8"/>
        <v>0</v>
      </c>
      <c r="AQ94" s="683">
        <f t="shared" si="8"/>
        <v>0</v>
      </c>
      <c r="AR94" s="772">
        <f t="shared" si="8"/>
        <v>0</v>
      </c>
      <c r="AS94" s="683">
        <f>+AS89+AS90+AS92+AS93+AS91</f>
        <v>-283620</v>
      </c>
      <c r="AT94" s="805">
        <f>+AT89+AT90+AT92+AT93+AT91</f>
        <v>0</v>
      </c>
      <c r="AU94" s="683">
        <f>+AU89+AU90+AU92+AU93+AU91</f>
        <v>0</v>
      </c>
      <c r="AV94" s="683">
        <f t="shared" si="8"/>
        <v>0</v>
      </c>
      <c r="AW94" s="772">
        <f t="shared" si="8"/>
        <v>0</v>
      </c>
      <c r="AX94" s="683">
        <f t="shared" si="8"/>
        <v>0</v>
      </c>
      <c r="AY94" s="805">
        <f t="shared" si="8"/>
        <v>0</v>
      </c>
      <c r="AZ94" s="683">
        <f t="shared" si="8"/>
        <v>0</v>
      </c>
      <c r="BA94" s="683">
        <f t="shared" si="8"/>
        <v>0</v>
      </c>
      <c r="BB94" s="683">
        <f t="shared" si="8"/>
        <v>0</v>
      </c>
      <c r="BC94" s="772">
        <f t="shared" si="8"/>
        <v>0</v>
      </c>
      <c r="BD94" s="683">
        <f t="shared" si="8"/>
        <v>-192000</v>
      </c>
      <c r="BE94" s="683">
        <f t="shared" si="8"/>
        <v>-45100</v>
      </c>
      <c r="BF94" s="683">
        <f t="shared" si="8"/>
        <v>0</v>
      </c>
      <c r="BG94" s="804">
        <f t="shared" si="8"/>
        <v>0</v>
      </c>
      <c r="BH94" s="683">
        <f t="shared" si="8"/>
        <v>-2845200</v>
      </c>
      <c r="BI94" s="683">
        <f t="shared" si="8"/>
        <v>0</v>
      </c>
      <c r="BJ94" s="805">
        <f t="shared" si="8"/>
        <v>0</v>
      </c>
      <c r="BK94" s="772">
        <f t="shared" si="8"/>
        <v>0</v>
      </c>
      <c r="BL94" s="683">
        <f t="shared" si="8"/>
        <v>-646003</v>
      </c>
      <c r="BM94" s="804">
        <f t="shared" si="8"/>
        <v>0</v>
      </c>
      <c r="BN94" s="683">
        <f t="shared" si="8"/>
        <v>-235272</v>
      </c>
      <c r="BO94" s="683">
        <f>+BO89+BO90+BO92+BO93+BO91</f>
        <v>2110000</v>
      </c>
      <c r="BP94" s="740">
        <f>SUBTOTAL(9,U94:BO94)</f>
        <v>-6149525</v>
      </c>
      <c r="BQ94" s="715">
        <f t="shared" si="3"/>
        <v>-6149525</v>
      </c>
      <c r="BR94" s="589"/>
      <c r="BV94" s="591"/>
      <c r="BW94" s="591"/>
      <c r="BY94" s="591"/>
    </row>
    <row r="95" spans="2:77" s="606" customFormat="1" ht="51" hidden="1" customHeight="1">
      <c r="B95" s="604"/>
      <c r="C95" s="604"/>
      <c r="D95" s="647"/>
      <c r="E95" s="647"/>
      <c r="F95" s="647"/>
      <c r="G95" s="647"/>
      <c r="H95" s="647"/>
      <c r="I95" s="647"/>
      <c r="J95" s="647"/>
      <c r="K95" s="647"/>
      <c r="L95" s="647"/>
      <c r="M95" s="647"/>
      <c r="N95" s="647"/>
      <c r="O95" s="648"/>
      <c r="P95" s="648"/>
      <c r="Q95" s="648"/>
      <c r="R95" s="648"/>
      <c r="S95" s="648"/>
      <c r="T95" s="648"/>
      <c r="U95" s="648"/>
      <c r="V95" s="648"/>
      <c r="W95" s="648"/>
      <c r="X95" s="648"/>
      <c r="Y95" s="648"/>
      <c r="Z95" s="648"/>
      <c r="AA95" s="648"/>
      <c r="AB95" s="648"/>
      <c r="AC95" s="647"/>
      <c r="AD95" s="647"/>
      <c r="AE95" s="648"/>
      <c r="AF95" s="648"/>
      <c r="AG95" s="648"/>
      <c r="AH95" s="648"/>
      <c r="AI95" s="648"/>
      <c r="AJ95" s="649"/>
      <c r="AK95" s="649"/>
      <c r="AL95" s="647" t="s">
        <v>1085</v>
      </c>
      <c r="AM95" s="647"/>
      <c r="AN95" s="649"/>
      <c r="AO95" s="649"/>
      <c r="AP95" s="649"/>
      <c r="AQ95" s="649"/>
      <c r="AR95" s="649"/>
      <c r="AS95" s="649"/>
      <c r="AT95" s="649"/>
      <c r="AU95" s="649"/>
      <c r="AV95" s="649"/>
      <c r="AW95" s="649"/>
      <c r="AX95" s="650"/>
      <c r="AY95" s="651"/>
      <c r="AZ95" s="651"/>
      <c r="BA95" s="651"/>
      <c r="BB95" s="651"/>
      <c r="BC95" s="651"/>
      <c r="BD95" s="651"/>
      <c r="BE95" s="651"/>
      <c r="BF95" s="651"/>
      <c r="BG95" s="651"/>
      <c r="BH95" s="651"/>
      <c r="BI95" s="651"/>
      <c r="BJ95" s="651"/>
      <c r="BK95" s="651"/>
      <c r="BL95" s="651"/>
      <c r="BM95" s="651"/>
      <c r="BN95" s="651"/>
      <c r="BO95" s="652"/>
      <c r="BP95" s="640"/>
      <c r="BQ95" s="716"/>
      <c r="BR95" s="120"/>
    </row>
    <row r="96" spans="2:77" s="606" customFormat="1" ht="45.75" customHeight="1">
      <c r="B96" s="607"/>
      <c r="C96" s="607"/>
      <c r="D96" s="608"/>
      <c r="E96" s="608"/>
      <c r="F96" s="608"/>
      <c r="G96" s="608"/>
      <c r="H96" s="608"/>
      <c r="I96" s="608"/>
      <c r="J96" s="608"/>
      <c r="K96" s="608"/>
      <c r="L96" s="608"/>
      <c r="M96" s="608"/>
      <c r="N96" s="608"/>
      <c r="O96" s="605"/>
      <c r="P96" s="605"/>
      <c r="Q96" s="605"/>
      <c r="R96" s="605"/>
      <c r="S96" s="605"/>
      <c r="T96" s="605"/>
      <c r="U96" s="605"/>
      <c r="V96" s="605"/>
      <c r="W96" s="605"/>
      <c r="X96" s="605"/>
      <c r="Y96" s="605"/>
      <c r="Z96" s="605"/>
      <c r="AA96" s="605"/>
      <c r="AB96" s="605"/>
      <c r="AC96" s="605"/>
      <c r="AD96" s="605"/>
      <c r="AE96" s="605"/>
      <c r="AF96" s="605"/>
      <c r="AG96" s="605"/>
      <c r="AH96" s="605"/>
      <c r="AI96" s="605"/>
      <c r="AJ96" s="605"/>
      <c r="AK96" s="605"/>
      <c r="AL96" s="605"/>
      <c r="AM96" s="605"/>
      <c r="AN96" s="605"/>
      <c r="AO96" s="605"/>
      <c r="AP96" s="605"/>
      <c r="AQ96" s="605"/>
      <c r="AR96" s="605"/>
      <c r="AS96" s="605"/>
      <c r="AT96" s="605"/>
      <c r="AU96" s="605"/>
      <c r="AV96" s="605"/>
      <c r="AW96" s="605"/>
      <c r="AX96" s="631"/>
      <c r="AY96" s="605"/>
      <c r="AZ96" s="605"/>
      <c r="BA96" s="605"/>
      <c r="BB96" s="605"/>
      <c r="BC96" s="605"/>
      <c r="BD96" s="605"/>
      <c r="BE96" s="605"/>
      <c r="BF96" s="605"/>
      <c r="BG96" s="605"/>
      <c r="BH96" s="605"/>
      <c r="BI96" s="605"/>
      <c r="BJ96" s="605"/>
      <c r="BK96" s="605"/>
      <c r="BL96" s="882"/>
      <c r="BM96" s="605"/>
      <c r="BN96" s="882"/>
      <c r="BO96" s="882"/>
      <c r="BP96" s="883"/>
      <c r="BQ96" s="717"/>
      <c r="BR96" s="609"/>
    </row>
    <row r="97" spans="2:70" s="614" customFormat="1" ht="20">
      <c r="B97" s="610"/>
      <c r="C97" s="610"/>
      <c r="D97" s="611"/>
      <c r="E97" s="611"/>
      <c r="F97" s="611"/>
      <c r="G97" s="611"/>
      <c r="H97" s="611"/>
      <c r="I97" s="611"/>
      <c r="J97" s="611"/>
      <c r="K97" s="611"/>
      <c r="L97" s="611"/>
      <c r="M97" s="611"/>
      <c r="N97" s="611"/>
      <c r="O97" s="612"/>
      <c r="P97" s="612">
        <f>+P96-P94</f>
        <v>0</v>
      </c>
      <c r="Q97" s="612"/>
      <c r="R97" s="612"/>
      <c r="S97" s="612"/>
      <c r="T97" s="612"/>
      <c r="U97" s="612"/>
      <c r="V97" s="612"/>
      <c r="W97" s="612"/>
      <c r="X97" s="612"/>
      <c r="Y97" s="612"/>
      <c r="Z97" s="612">
        <f>+Z96-Z94</f>
        <v>0</v>
      </c>
      <c r="AA97" s="612"/>
      <c r="AB97" s="612"/>
      <c r="AC97" s="612"/>
      <c r="AD97" s="612"/>
      <c r="AE97" s="612"/>
      <c r="AF97" s="612"/>
      <c r="AG97" s="612"/>
      <c r="AH97" s="612"/>
      <c r="AI97" s="612"/>
      <c r="AJ97" s="612"/>
      <c r="AK97" s="612"/>
      <c r="AL97" s="612"/>
      <c r="AM97" s="612"/>
      <c r="AN97" s="612"/>
      <c r="AO97" s="612"/>
      <c r="AP97" s="612"/>
      <c r="AQ97" s="612"/>
      <c r="AR97" s="612"/>
      <c r="AS97" s="612"/>
      <c r="AT97" s="612"/>
      <c r="AU97" s="612"/>
      <c r="AV97" s="612"/>
      <c r="AW97" s="612"/>
      <c r="AX97" s="632"/>
      <c r="AY97" s="612"/>
      <c r="AZ97" s="612"/>
      <c r="BA97" s="612"/>
      <c r="BB97" s="612"/>
      <c r="BC97" s="612"/>
      <c r="BD97" s="612"/>
      <c r="BE97" s="612"/>
      <c r="BF97" s="612"/>
      <c r="BG97" s="612"/>
      <c r="BH97" s="612"/>
      <c r="BI97" s="612"/>
      <c r="BJ97" s="612"/>
      <c r="BK97" s="612"/>
      <c r="BL97" s="884"/>
      <c r="BM97" s="612"/>
      <c r="BN97" s="884"/>
      <c r="BO97" s="884"/>
      <c r="BP97" s="654"/>
      <c r="BQ97" s="613"/>
      <c r="BR97" s="613"/>
    </row>
    <row r="98" spans="2:70" s="614" customFormat="1" ht="22.5">
      <c r="B98" s="610"/>
      <c r="C98" s="610"/>
      <c r="D98" s="611"/>
      <c r="E98" s="611"/>
      <c r="F98" s="611"/>
      <c r="G98" s="611"/>
      <c r="H98" s="611"/>
      <c r="I98" s="611"/>
      <c r="J98" s="611"/>
      <c r="K98" s="611"/>
      <c r="L98" s="611"/>
      <c r="M98" s="611"/>
      <c r="N98" s="611"/>
      <c r="O98" s="611"/>
      <c r="P98" s="611"/>
      <c r="Q98" s="611"/>
      <c r="R98" s="611"/>
      <c r="S98" s="611"/>
      <c r="T98" s="611"/>
      <c r="U98" s="611"/>
      <c r="V98" s="611"/>
      <c r="W98" s="611"/>
      <c r="X98" s="611"/>
      <c r="Y98" s="611"/>
      <c r="Z98" s="611"/>
      <c r="AA98" s="611"/>
      <c r="AB98" s="611"/>
      <c r="AC98" s="615"/>
      <c r="AD98" s="615"/>
      <c r="AE98" s="615"/>
      <c r="AF98" s="615"/>
      <c r="AG98" s="615"/>
      <c r="AH98" s="615"/>
      <c r="AI98" s="615"/>
      <c r="AJ98" s="615"/>
      <c r="AK98" s="615"/>
      <c r="AL98" s="615"/>
      <c r="AM98" s="615"/>
      <c r="AN98" s="615"/>
      <c r="AO98" s="615"/>
      <c r="AP98" s="615"/>
      <c r="AQ98" s="615"/>
      <c r="AR98" s="615"/>
      <c r="AS98" s="615"/>
      <c r="AT98" s="615"/>
      <c r="AU98" s="615"/>
      <c r="AV98" s="615"/>
      <c r="AW98" s="615"/>
      <c r="AX98" s="633"/>
      <c r="AY98" s="615"/>
      <c r="AZ98" s="615"/>
      <c r="BA98" s="615"/>
      <c r="BB98" s="615"/>
      <c r="BC98" s="615"/>
      <c r="BD98" s="615"/>
      <c r="BE98" s="615"/>
      <c r="BF98" s="615"/>
      <c r="BG98" s="615"/>
      <c r="BH98" s="615"/>
      <c r="BI98" s="615"/>
      <c r="BJ98" s="615"/>
      <c r="BK98" s="615"/>
      <c r="BL98" s="615"/>
      <c r="BM98" s="615"/>
      <c r="BN98" s="615"/>
      <c r="BO98" s="615"/>
      <c r="BP98" s="616"/>
    </row>
    <row r="99" spans="2:70" ht="23">
      <c r="B99" s="617"/>
      <c r="C99" s="617"/>
      <c r="D99" s="618">
        <f>+D98-D94</f>
        <v>0</v>
      </c>
      <c r="E99" s="618"/>
      <c r="F99" s="618"/>
      <c r="G99" s="618"/>
      <c r="H99" s="618"/>
      <c r="I99" s="618"/>
      <c r="J99" s="618"/>
      <c r="K99" s="618"/>
      <c r="L99" s="618"/>
      <c r="M99" s="618"/>
      <c r="N99" s="618"/>
      <c r="O99" s="618"/>
      <c r="P99" s="618"/>
      <c r="Q99" s="618"/>
      <c r="R99" s="618"/>
      <c r="S99" s="618"/>
      <c r="T99" s="618"/>
      <c r="U99" s="618"/>
      <c r="V99" s="618"/>
      <c r="W99" s="618"/>
      <c r="X99" s="618"/>
      <c r="Y99" s="618"/>
      <c r="Z99" s="618"/>
      <c r="AA99" s="618"/>
      <c r="AB99" s="618"/>
      <c r="AC99" s="618"/>
      <c r="AD99" s="618"/>
      <c r="AE99" s="618"/>
      <c r="AF99" s="618"/>
      <c r="AG99" s="618"/>
      <c r="AH99" s="618"/>
      <c r="AI99" s="618"/>
      <c r="AJ99" s="618"/>
      <c r="AK99" s="618"/>
      <c r="AL99" s="618"/>
      <c r="AM99" s="618"/>
      <c r="AN99" s="618"/>
      <c r="AO99" s="618"/>
      <c r="AP99" s="618"/>
      <c r="AQ99" s="618"/>
      <c r="AR99" s="618"/>
      <c r="AS99" s="618"/>
      <c r="AT99" s="618"/>
      <c r="AU99" s="618"/>
      <c r="AV99" s="618"/>
      <c r="AW99" s="618"/>
      <c r="AX99" s="634"/>
      <c r="AY99" s="618"/>
      <c r="AZ99" s="618"/>
      <c r="BA99" s="618"/>
      <c r="BB99" s="618"/>
      <c r="BC99" s="618"/>
      <c r="BD99" s="618"/>
      <c r="BE99" s="618"/>
      <c r="BF99" s="618"/>
      <c r="BG99" s="618"/>
      <c r="BH99" s="618"/>
      <c r="BI99" s="618"/>
      <c r="BJ99" s="618"/>
      <c r="BK99" s="618"/>
      <c r="BL99" s="618"/>
      <c r="BM99" s="618"/>
      <c r="BN99" s="618"/>
      <c r="BO99" s="618"/>
      <c r="BP99" s="619"/>
      <c r="BQ99" s="590"/>
      <c r="BR99" s="590"/>
    </row>
    <row r="100" spans="2:70" ht="17.5">
      <c r="B100" s="620"/>
      <c r="C100" s="620"/>
      <c r="D100" s="621"/>
      <c r="E100" s="621"/>
      <c r="F100" s="621"/>
      <c r="G100" s="621"/>
      <c r="H100" s="621"/>
      <c r="I100" s="621"/>
      <c r="J100" s="621"/>
      <c r="K100" s="621"/>
      <c r="L100" s="621"/>
      <c r="M100" s="621"/>
      <c r="N100" s="621"/>
      <c r="O100" s="621"/>
      <c r="P100" s="621"/>
      <c r="Q100" s="621"/>
      <c r="R100" s="621"/>
      <c r="S100" s="621"/>
      <c r="T100" s="621"/>
      <c r="U100" s="621"/>
      <c r="V100" s="621"/>
      <c r="W100" s="621"/>
      <c r="X100" s="621"/>
      <c r="Y100" s="621"/>
      <c r="Z100" s="621"/>
      <c r="AA100" s="621"/>
      <c r="AB100" s="621"/>
      <c r="AC100" s="621"/>
      <c r="AD100" s="621"/>
      <c r="AE100" s="621"/>
      <c r="AF100" s="621"/>
      <c r="AG100" s="621"/>
      <c r="AH100" s="621"/>
      <c r="AI100" s="621"/>
      <c r="AJ100" s="621"/>
      <c r="AK100" s="621"/>
      <c r="AL100" s="621"/>
      <c r="AM100" s="621"/>
      <c r="AN100" s="621"/>
      <c r="AO100" s="621"/>
      <c r="AP100" s="621"/>
      <c r="AQ100" s="621"/>
      <c r="AR100" s="621"/>
      <c r="AS100" s="621"/>
      <c r="AT100" s="621"/>
      <c r="AU100" s="621"/>
      <c r="AV100" s="621"/>
      <c r="AW100" s="621"/>
      <c r="AX100" s="635"/>
      <c r="AY100" s="621"/>
      <c r="AZ100" s="621"/>
      <c r="BA100" s="621"/>
      <c r="BB100" s="621"/>
      <c r="BC100" s="621"/>
      <c r="BD100" s="621"/>
      <c r="BE100" s="621"/>
      <c r="BF100" s="621"/>
      <c r="BG100" s="621"/>
      <c r="BH100" s="621"/>
      <c r="BI100" s="621"/>
      <c r="BJ100" s="621"/>
      <c r="BK100" s="621"/>
      <c r="BL100" s="621"/>
      <c r="BM100" s="621"/>
      <c r="BN100" s="621"/>
      <c r="BO100" s="621"/>
      <c r="BP100" s="588"/>
    </row>
  </sheetData>
  <autoFilter ref="BQ15:BQ95">
    <filterColumn colId="0">
      <customFilters and="1">
        <customFilter operator="notEqual" val=" "/>
        <customFilter operator="notEqual" val="0.0"/>
      </customFilters>
    </filterColumn>
  </autoFilter>
  <mergeCells count="84">
    <mergeCell ref="BL12:BL13"/>
    <mergeCell ref="BM12:BM13"/>
    <mergeCell ref="BK12:BK13"/>
    <mergeCell ref="O12:O13"/>
    <mergeCell ref="P12:P13"/>
    <mergeCell ref="AV12:AV13"/>
    <mergeCell ref="W11:W13"/>
    <mergeCell ref="Y11:Z13"/>
    <mergeCell ref="AB11:AB13"/>
    <mergeCell ref="AM12:AM13"/>
    <mergeCell ref="AO12:AO13"/>
    <mergeCell ref="AJ12:AJ13"/>
    <mergeCell ref="AH12:AH13"/>
    <mergeCell ref="AL12:AL13"/>
    <mergeCell ref="AI12:AI13"/>
    <mergeCell ref="AH11:AR11"/>
    <mergeCell ref="AR12:AR13"/>
    <mergeCell ref="G12:G13"/>
    <mergeCell ref="I12:I13"/>
    <mergeCell ref="L11:N11"/>
    <mergeCell ref="L12:L13"/>
    <mergeCell ref="M12:M13"/>
    <mergeCell ref="AC12:AC13"/>
    <mergeCell ref="AA11:AA13"/>
    <mergeCell ref="F6:BH6"/>
    <mergeCell ref="AR1:AS1"/>
    <mergeCell ref="AR3:AS3"/>
    <mergeCell ref="AR2:AS2"/>
    <mergeCell ref="BF1:BG1"/>
    <mergeCell ref="N12:N13"/>
    <mergeCell ref="J12:J13"/>
    <mergeCell ref="E11:K11"/>
    <mergeCell ref="F12:F13"/>
    <mergeCell ref="K12:K13"/>
    <mergeCell ref="B94:D94"/>
    <mergeCell ref="B10:B13"/>
    <mergeCell ref="D10:D13"/>
    <mergeCell ref="T11:T13"/>
    <mergeCell ref="C10:C13"/>
    <mergeCell ref="S11:S13"/>
    <mergeCell ref="O11:P11"/>
    <mergeCell ref="E12:E13"/>
    <mergeCell ref="Q11:Q13"/>
    <mergeCell ref="H12:H13"/>
    <mergeCell ref="BO1:BP1"/>
    <mergeCell ref="BO2:BP2"/>
    <mergeCell ref="BO3:BP3"/>
    <mergeCell ref="R11:R13"/>
    <mergeCell ref="BG12:BG13"/>
    <mergeCell ref="BO4:BP4"/>
    <mergeCell ref="BI12:BI13"/>
    <mergeCell ref="AE11:AE13"/>
    <mergeCell ref="T2:Y2"/>
    <mergeCell ref="T3:Y3"/>
    <mergeCell ref="Y14:Z14"/>
    <mergeCell ref="C5:BP5"/>
    <mergeCell ref="BJ12:BJ13"/>
    <mergeCell ref="AZ12:AZ13"/>
    <mergeCell ref="U11:U13"/>
    <mergeCell ref="BH12:BH13"/>
    <mergeCell ref="AK12:AK13"/>
    <mergeCell ref="BO11:BO13"/>
    <mergeCell ref="AN12:AN13"/>
    <mergeCell ref="E10:N10"/>
    <mergeCell ref="BP10:BP13"/>
    <mergeCell ref="AT12:AT13"/>
    <mergeCell ref="BB12:BB13"/>
    <mergeCell ref="AX11:AX13"/>
    <mergeCell ref="BF12:BF13"/>
    <mergeCell ref="AW11:AW13"/>
    <mergeCell ref="BA12:BA13"/>
    <mergeCell ref="AY12:AY13"/>
    <mergeCell ref="AU12:AU13"/>
    <mergeCell ref="AT11:AV11"/>
    <mergeCell ref="BN12:BN13"/>
    <mergeCell ref="W10:AS10"/>
    <mergeCell ref="BI10:BO10"/>
    <mergeCell ref="AX10:BH10"/>
    <mergeCell ref="BI11:BN11"/>
    <mergeCell ref="BE11:BE13"/>
    <mergeCell ref="BC12:BC13"/>
    <mergeCell ref="BD11:BD13"/>
    <mergeCell ref="AS11:AS13"/>
    <mergeCell ref="AD11:AD13"/>
  </mergeCells>
  <phoneticPr fontId="0" type="noConversion"/>
  <printOptions horizontalCentered="1"/>
  <pageMargins left="0.15748031496062992" right="0" top="0.15748031496062992" bottom="0" header="0" footer="0"/>
  <pageSetup paperSize="9" scale="40" orientation="landscape" r:id="rId1"/>
  <headerFooter alignWithMargins="0"/>
  <colBreaks count="1" manualBreakCount="1">
    <brk id="60" max="96"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1012"/>
  <sheetViews>
    <sheetView showZeros="0" view="pageBreakPreview" zoomScale="80" zoomScaleNormal="65" zoomScaleSheetLayoutView="65" workbookViewId="0">
      <pane ySplit="20" topLeftCell="A328" activePane="bottomLeft" state="frozen"/>
      <selection pane="bottomLeft" activeCell="A529" sqref="A529"/>
    </sheetView>
  </sheetViews>
  <sheetFormatPr defaultColWidth="9.1796875" defaultRowHeight="13" outlineLevelRow="1"/>
  <cols>
    <col min="1" max="1" width="13.453125" style="4" customWidth="1"/>
    <col min="2" max="2" width="16.7265625" style="4" customWidth="1"/>
    <col min="3" max="3" width="18.26953125" style="4" customWidth="1"/>
    <col min="4" max="4" width="43.26953125" style="59" customWidth="1"/>
    <col min="5" max="5" width="67.1796875" style="4" customWidth="1"/>
    <col min="6" max="6" width="15.81640625" style="4" customWidth="1"/>
    <col min="7" max="7" width="15.1796875" style="4" customWidth="1"/>
    <col min="8" max="8" width="16.81640625" style="4" customWidth="1"/>
    <col min="9" max="9" width="20.54296875" style="4" customWidth="1"/>
    <col min="10" max="10" width="17.26953125" style="4" customWidth="1"/>
    <col min="11" max="11" width="14.54296875" style="815" customWidth="1"/>
    <col min="12" max="12" width="20.7265625" style="26" customWidth="1"/>
    <col min="13" max="13" width="14.54296875" style="26" bestFit="1" customWidth="1"/>
    <col min="14" max="17" width="8.81640625" style="26" customWidth="1"/>
    <col min="18" max="20" width="8.81640625" style="15" customWidth="1"/>
    <col min="21" max="22" width="9.1796875" style="15"/>
    <col min="23" max="23" width="12" style="15" customWidth="1"/>
    <col min="24" max="24" width="9.1796875" style="15"/>
    <col min="25" max="25" width="11" style="15" customWidth="1"/>
    <col min="26" max="26" width="9.1796875" style="15"/>
    <col min="27" max="27" width="11.1796875" style="15" customWidth="1"/>
    <col min="28" max="28" width="9.1796875" style="15"/>
    <col min="29" max="29" width="12.54296875" style="15" customWidth="1"/>
    <col min="30" max="38" width="9.1796875" style="15"/>
    <col min="39" max="60" width="9.1796875" style="8"/>
    <col min="61" max="16384" width="9.1796875" style="4"/>
  </cols>
  <sheetData>
    <row r="1" spans="1:60" ht="18">
      <c r="D1" s="3"/>
      <c r="E1" s="3"/>
      <c r="F1" s="3"/>
      <c r="G1" s="3"/>
      <c r="H1" s="953" t="s">
        <v>478</v>
      </c>
      <c r="I1" s="953"/>
      <c r="J1" s="814"/>
    </row>
    <row r="2" spans="1:60" ht="18">
      <c r="D2" s="816"/>
      <c r="E2" s="3"/>
      <c r="F2" s="3"/>
      <c r="G2" s="3"/>
      <c r="H2" s="953" t="s">
        <v>1565</v>
      </c>
      <c r="I2" s="953"/>
      <c r="J2" s="814"/>
      <c r="K2" s="366"/>
    </row>
    <row r="3" spans="1:60" ht="18">
      <c r="D3" s="1054"/>
      <c r="E3" s="3"/>
      <c r="F3" s="3"/>
      <c r="G3" s="3"/>
      <c r="H3" s="953"/>
      <c r="I3" s="953"/>
      <c r="J3" s="638"/>
      <c r="K3" s="366"/>
    </row>
    <row r="4" spans="1:60" ht="18">
      <c r="D4" s="1054"/>
      <c r="E4" s="142"/>
      <c r="F4" s="142"/>
      <c r="G4" s="142"/>
      <c r="H4" s="638" t="s">
        <v>1531</v>
      </c>
      <c r="I4" s="638"/>
      <c r="J4" s="390"/>
      <c r="K4" s="366"/>
    </row>
    <row r="5" spans="1:60" ht="20">
      <c r="B5" s="356"/>
      <c r="C5" s="356"/>
      <c r="D5" s="356"/>
      <c r="E5" s="356"/>
      <c r="F5" s="356"/>
      <c r="G5" s="356"/>
      <c r="H5" s="638" t="s">
        <v>206</v>
      </c>
      <c r="I5" s="638"/>
      <c r="J5" s="356"/>
      <c r="K5" s="366"/>
    </row>
    <row r="6" spans="1:60" ht="54" customHeight="1">
      <c r="A6" s="1053" t="s">
        <v>496</v>
      </c>
      <c r="B6" s="1053"/>
      <c r="C6" s="1053"/>
      <c r="D6" s="1053"/>
      <c r="E6" s="1053"/>
      <c r="F6" s="1053"/>
      <c r="G6" s="1053"/>
      <c r="H6" s="1053"/>
      <c r="I6" s="1053"/>
      <c r="J6" s="1053"/>
      <c r="K6" s="811"/>
    </row>
    <row r="7" spans="1:60" ht="6.75" customHeight="1">
      <c r="A7" s="17"/>
      <c r="B7" s="1053"/>
      <c r="C7" s="1053"/>
      <c r="D7" s="1053"/>
      <c r="E7" s="1053"/>
      <c r="F7" s="1053"/>
      <c r="G7" s="1053"/>
      <c r="H7" s="1053"/>
      <c r="I7" s="1053"/>
      <c r="J7" s="1053"/>
      <c r="K7" s="366"/>
    </row>
    <row r="8" spans="1:60" ht="20">
      <c r="A8" s="1055">
        <v>1310000000</v>
      </c>
      <c r="B8" s="1055"/>
      <c r="C8" s="817"/>
      <c r="D8" s="817"/>
      <c r="E8" s="817"/>
      <c r="F8" s="817"/>
      <c r="G8" s="817"/>
      <c r="H8" s="817"/>
      <c r="I8" s="817"/>
      <c r="J8" s="817"/>
      <c r="K8" s="366"/>
    </row>
    <row r="9" spans="1:60" ht="13.5">
      <c r="A9" s="1056" t="s">
        <v>1535</v>
      </c>
      <c r="B9" s="1056"/>
      <c r="C9" s="10"/>
      <c r="E9" s="10"/>
      <c r="F9" s="10"/>
      <c r="G9" s="10"/>
      <c r="H9" s="10"/>
      <c r="I9" s="10"/>
      <c r="J9" s="13"/>
      <c r="K9" s="366"/>
    </row>
    <row r="10" spans="1:60" ht="14">
      <c r="A10" s="11"/>
      <c r="B10" s="11"/>
      <c r="C10" s="11"/>
      <c r="D10" s="102"/>
      <c r="E10" s="11"/>
      <c r="F10" s="11"/>
      <c r="G10" s="11"/>
      <c r="H10" s="102"/>
      <c r="I10" s="102"/>
      <c r="J10" s="102" t="s">
        <v>431</v>
      </c>
      <c r="K10" s="366"/>
    </row>
    <row r="11" spans="1:60" ht="18.75" customHeight="1">
      <c r="A11" s="960" t="s">
        <v>1568</v>
      </c>
      <c r="B11" s="959" t="s">
        <v>931</v>
      </c>
      <c r="C11" s="959" t="s">
        <v>932</v>
      </c>
      <c r="D11" s="959" t="s">
        <v>1498</v>
      </c>
      <c r="E11" s="1057" t="s">
        <v>497</v>
      </c>
      <c r="F11" s="1057" t="s">
        <v>498</v>
      </c>
      <c r="G11" s="1057" t="s">
        <v>499</v>
      </c>
      <c r="H11" s="1057" t="s">
        <v>500</v>
      </c>
      <c r="I11" s="1057" t="s">
        <v>501</v>
      </c>
      <c r="J11" s="1057" t="s">
        <v>502</v>
      </c>
      <c r="K11" s="366"/>
      <c r="M11" s="975"/>
      <c r="N11" s="975"/>
      <c r="O11" s="975"/>
      <c r="P11" s="975"/>
    </row>
    <row r="12" spans="1:60" ht="12.75" customHeight="1">
      <c r="A12" s="961"/>
      <c r="B12" s="959"/>
      <c r="C12" s="959"/>
      <c r="D12" s="959"/>
      <c r="E12" s="1058"/>
      <c r="F12" s="1058"/>
      <c r="G12" s="1058"/>
      <c r="H12" s="1058"/>
      <c r="I12" s="1058"/>
      <c r="J12" s="1058"/>
      <c r="K12" s="366"/>
    </row>
    <row r="13" spans="1:60" ht="12.75" customHeight="1">
      <c r="A13" s="962"/>
      <c r="B13" s="964"/>
      <c r="C13" s="964"/>
      <c r="D13" s="985"/>
      <c r="E13" s="1059"/>
      <c r="F13" s="1059"/>
      <c r="G13" s="1059"/>
      <c r="H13" s="1059"/>
      <c r="I13" s="1059"/>
      <c r="J13" s="1059"/>
      <c r="K13" s="363"/>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row>
    <row r="14" spans="1:60" ht="12.75" customHeight="1">
      <c r="A14" s="962"/>
      <c r="B14" s="964"/>
      <c r="C14" s="964"/>
      <c r="D14" s="985"/>
      <c r="E14" s="1059"/>
      <c r="F14" s="1059"/>
      <c r="G14" s="1059"/>
      <c r="H14" s="1059"/>
      <c r="I14" s="1059"/>
      <c r="J14" s="1059"/>
      <c r="K14" s="363"/>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row>
    <row r="15" spans="1:60" ht="12.75" customHeight="1">
      <c r="A15" s="962"/>
      <c r="B15" s="964"/>
      <c r="C15" s="964"/>
      <c r="D15" s="985"/>
      <c r="E15" s="1059"/>
      <c r="F15" s="1059"/>
      <c r="G15" s="1059"/>
      <c r="H15" s="1059"/>
      <c r="I15" s="1059"/>
      <c r="J15" s="1059"/>
      <c r="K15" s="363"/>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row>
    <row r="16" spans="1:60" ht="12.75" customHeight="1">
      <c r="A16" s="962"/>
      <c r="B16" s="964"/>
      <c r="C16" s="964"/>
      <c r="D16" s="985"/>
      <c r="E16" s="1059"/>
      <c r="F16" s="1059"/>
      <c r="G16" s="1059"/>
      <c r="H16" s="1059"/>
      <c r="I16" s="1059"/>
      <c r="J16" s="1059"/>
      <c r="K16" s="363"/>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row>
    <row r="17" spans="1:60" ht="15.75" customHeight="1">
      <c r="A17" s="961"/>
      <c r="B17" s="959"/>
      <c r="C17" s="959"/>
      <c r="D17" s="959"/>
      <c r="E17" s="1058"/>
      <c r="F17" s="1058"/>
      <c r="G17" s="1058"/>
      <c r="H17" s="1058"/>
      <c r="I17" s="1058"/>
      <c r="J17" s="1058"/>
      <c r="K17" s="366"/>
      <c r="M17" s="45"/>
      <c r="N17" s="45"/>
      <c r="O17" s="976"/>
      <c r="P17" s="976"/>
    </row>
    <row r="18" spans="1:60" ht="13.15" customHeight="1">
      <c r="A18" s="961"/>
      <c r="B18" s="959"/>
      <c r="C18" s="959"/>
      <c r="D18" s="959"/>
      <c r="E18" s="1058"/>
      <c r="F18" s="1058"/>
      <c r="G18" s="1058"/>
      <c r="H18" s="1058"/>
      <c r="I18" s="1058"/>
      <c r="J18" s="1058"/>
      <c r="K18" s="366"/>
      <c r="M18" s="45"/>
      <c r="N18" s="45"/>
      <c r="O18" s="45"/>
      <c r="P18" s="45"/>
    </row>
    <row r="19" spans="1:60" ht="24" customHeight="1">
      <c r="A19" s="963"/>
      <c r="B19" s="959"/>
      <c r="C19" s="959"/>
      <c r="D19" s="959"/>
      <c r="E19" s="1058"/>
      <c r="F19" s="1058"/>
      <c r="G19" s="1058"/>
      <c r="H19" s="1058"/>
      <c r="I19" s="1058"/>
      <c r="J19" s="1058"/>
      <c r="K19" s="366"/>
      <c r="M19" s="46"/>
      <c r="N19" s="46"/>
      <c r="O19" s="46"/>
      <c r="P19" s="46"/>
    </row>
    <row r="20" spans="1:60" s="66" customFormat="1" ht="15.5">
      <c r="A20" s="103">
        <v>1</v>
      </c>
      <c r="B20" s="103">
        <v>2</v>
      </c>
      <c r="C20" s="103">
        <v>3</v>
      </c>
      <c r="D20" s="103">
        <v>4</v>
      </c>
      <c r="E20" s="103">
        <v>5</v>
      </c>
      <c r="F20" s="103">
        <v>6</v>
      </c>
      <c r="G20" s="103">
        <v>7</v>
      </c>
      <c r="H20" s="103">
        <v>8</v>
      </c>
      <c r="I20" s="103">
        <v>9</v>
      </c>
      <c r="J20" s="103">
        <v>10</v>
      </c>
      <c r="K20" s="365"/>
      <c r="L20" s="55"/>
      <c r="M20" s="56"/>
      <c r="N20" s="56"/>
      <c r="O20" s="56"/>
      <c r="P20" s="56"/>
      <c r="Q20" s="55"/>
      <c r="R20" s="57"/>
      <c r="S20" s="57"/>
      <c r="T20" s="57"/>
      <c r="U20" s="57"/>
      <c r="V20" s="57"/>
      <c r="W20" s="57"/>
      <c r="X20" s="57"/>
      <c r="Y20" s="57"/>
      <c r="Z20" s="57"/>
      <c r="AA20" s="57"/>
      <c r="AB20" s="57"/>
      <c r="AC20" s="57"/>
      <c r="AD20" s="57"/>
      <c r="AE20" s="57"/>
      <c r="AF20" s="57"/>
      <c r="AG20" s="57"/>
      <c r="AH20" s="57"/>
      <c r="AI20" s="57"/>
      <c r="AJ20" s="57"/>
      <c r="AK20" s="57"/>
      <c r="AL20" s="57"/>
      <c r="AM20" s="58"/>
      <c r="AN20" s="58"/>
      <c r="AO20" s="58"/>
      <c r="AP20" s="58"/>
      <c r="AQ20" s="58"/>
      <c r="AR20" s="58"/>
      <c r="AS20" s="58"/>
      <c r="AT20" s="58"/>
      <c r="AU20" s="58"/>
      <c r="AV20" s="58"/>
      <c r="AW20" s="58"/>
      <c r="AX20" s="58"/>
      <c r="AY20" s="58"/>
      <c r="AZ20" s="58"/>
      <c r="BA20" s="58"/>
      <c r="BB20" s="58"/>
      <c r="BC20" s="58"/>
      <c r="BD20" s="58"/>
      <c r="BE20" s="58"/>
      <c r="BF20" s="58"/>
      <c r="BG20" s="58"/>
      <c r="BH20" s="58"/>
    </row>
    <row r="21" spans="1:60" s="236" customFormat="1" ht="40.15" hidden="1" customHeight="1">
      <c r="A21" s="228" t="s">
        <v>1486</v>
      </c>
      <c r="B21" s="292" t="s">
        <v>173</v>
      </c>
      <c r="C21" s="231"/>
      <c r="D21" s="231" t="s">
        <v>1370</v>
      </c>
      <c r="E21" s="290">
        <f>+E22+E28+E29+E30+E32+E34+E35+E37+E38+E33+E27+E31+E36</f>
        <v>0</v>
      </c>
      <c r="F21" s="290"/>
      <c r="G21" s="290">
        <f>+G22+G28+G29+G30+G32+G34+G35+G37+G38+G33+G27+G31+G36</f>
        <v>0</v>
      </c>
      <c r="H21" s="290">
        <f>+H22+H28+H29+H30+H32+H34+H35+H37+H38+H33+H27+H31+H36</f>
        <v>0</v>
      </c>
      <c r="I21" s="290">
        <f>+I22+I28+I29+I30+I32+I34+I35+I37+I38+I33+I27+I31+I36</f>
        <v>0</v>
      </c>
      <c r="J21" s="290">
        <f>+J22+J28+J29+J30+J32+J34+J35+J37+J38+J33+J27+J31+J36</f>
        <v>0</v>
      </c>
      <c r="K21" s="818">
        <f t="shared" ref="K21:K52" si="0">SUM(E21:J21)</f>
        <v>0</v>
      </c>
      <c r="L21" s="232"/>
      <c r="M21" s="233"/>
      <c r="N21" s="233"/>
      <c r="O21" s="233"/>
      <c r="P21" s="233"/>
      <c r="Q21" s="232"/>
      <c r="R21" s="234"/>
      <c r="S21" s="234"/>
      <c r="T21" s="234"/>
      <c r="U21" s="234"/>
      <c r="V21" s="234"/>
      <c r="W21" s="234"/>
      <c r="X21" s="234"/>
      <c r="Y21" s="234"/>
      <c r="Z21" s="234"/>
      <c r="AA21" s="234"/>
      <c r="AB21" s="234"/>
      <c r="AC21" s="234"/>
      <c r="AD21" s="234"/>
      <c r="AE21" s="234"/>
      <c r="AF21" s="234"/>
      <c r="AG21" s="234"/>
      <c r="AH21" s="234"/>
      <c r="AI21" s="234"/>
      <c r="AJ21" s="234"/>
      <c r="AK21" s="234"/>
      <c r="AL21" s="234"/>
      <c r="AM21" s="235"/>
      <c r="AN21" s="235"/>
      <c r="AO21" s="235"/>
      <c r="AP21" s="235"/>
      <c r="AQ21" s="235"/>
      <c r="AR21" s="235"/>
      <c r="AS21" s="235"/>
      <c r="AT21" s="235"/>
      <c r="AU21" s="235"/>
      <c r="AV21" s="235"/>
      <c r="AW21" s="235"/>
      <c r="AX21" s="235"/>
      <c r="AY21" s="235"/>
      <c r="AZ21" s="235"/>
      <c r="BA21" s="235"/>
      <c r="BB21" s="235"/>
      <c r="BC21" s="235"/>
      <c r="BD21" s="235"/>
      <c r="BE21" s="235"/>
      <c r="BF21" s="235"/>
      <c r="BG21" s="235"/>
      <c r="BH21" s="235"/>
    </row>
    <row r="22" spans="1:60" s="66" customFormat="1" ht="123" hidden="1" customHeight="1">
      <c r="A22" s="237" t="s">
        <v>765</v>
      </c>
      <c r="B22" s="238" t="s">
        <v>766</v>
      </c>
      <c r="C22" s="237" t="s">
        <v>440</v>
      </c>
      <c r="D22" s="103" t="s">
        <v>317</v>
      </c>
      <c r="E22" s="291">
        <f>+E26+E24</f>
        <v>0</v>
      </c>
      <c r="F22" s="291"/>
      <c r="G22" s="291">
        <f>+G26+G24</f>
        <v>0</v>
      </c>
      <c r="H22" s="291">
        <f>+H26+H24</f>
        <v>0</v>
      </c>
      <c r="I22" s="291">
        <f>+I26+I24</f>
        <v>0</v>
      </c>
      <c r="J22" s="291">
        <f>+J26+J24</f>
        <v>0</v>
      </c>
      <c r="K22" s="818">
        <f t="shared" si="0"/>
        <v>0</v>
      </c>
      <c r="L22" s="55"/>
      <c r="M22" s="56"/>
      <c r="N22" s="56"/>
      <c r="O22" s="56"/>
      <c r="P22" s="56"/>
      <c r="Q22" s="55"/>
      <c r="R22" s="57"/>
      <c r="S22" s="57"/>
      <c r="T22" s="57"/>
      <c r="U22" s="57"/>
      <c r="V22" s="57"/>
      <c r="W22" s="57"/>
      <c r="X22" s="57"/>
      <c r="Y22" s="57"/>
      <c r="Z22" s="57"/>
      <c r="AA22" s="57"/>
      <c r="AB22" s="57"/>
      <c r="AC22" s="57"/>
      <c r="AD22" s="57"/>
      <c r="AE22" s="57"/>
      <c r="AF22" s="57"/>
      <c r="AG22" s="57"/>
      <c r="AH22" s="57"/>
      <c r="AI22" s="57"/>
      <c r="AJ22" s="57"/>
      <c r="AK22" s="57"/>
      <c r="AL22" s="57"/>
      <c r="AM22" s="58"/>
      <c r="AN22" s="58"/>
      <c r="AO22" s="58"/>
      <c r="AP22" s="58"/>
      <c r="AQ22" s="58"/>
      <c r="AR22" s="58"/>
      <c r="AS22" s="58"/>
      <c r="AT22" s="58"/>
      <c r="AU22" s="58"/>
      <c r="AV22" s="58"/>
      <c r="AW22" s="58"/>
      <c r="AX22" s="58"/>
      <c r="AY22" s="58"/>
      <c r="AZ22" s="58"/>
      <c r="BA22" s="58"/>
      <c r="BB22" s="58"/>
      <c r="BC22" s="58"/>
      <c r="BD22" s="58"/>
      <c r="BE22" s="58"/>
      <c r="BF22" s="58"/>
      <c r="BG22" s="58"/>
      <c r="BH22" s="58"/>
    </row>
    <row r="23" spans="1:60" s="66" customFormat="1" ht="23.5" hidden="1" customHeight="1">
      <c r="A23" s="103"/>
      <c r="B23" s="103"/>
      <c r="C23" s="103"/>
      <c r="D23" s="103" t="s">
        <v>1061</v>
      </c>
      <c r="E23" s="291"/>
      <c r="F23" s="291"/>
      <c r="G23" s="291"/>
      <c r="H23" s="291"/>
      <c r="I23" s="291"/>
      <c r="J23" s="291"/>
      <c r="K23" s="818">
        <f t="shared" si="0"/>
        <v>0</v>
      </c>
      <c r="L23" s="55"/>
      <c r="M23" s="56"/>
      <c r="N23" s="56"/>
      <c r="O23" s="56"/>
      <c r="P23" s="56"/>
      <c r="Q23" s="55"/>
      <c r="R23" s="57"/>
      <c r="S23" s="57"/>
      <c r="T23" s="57"/>
      <c r="U23" s="57"/>
      <c r="V23" s="57"/>
      <c r="W23" s="57"/>
      <c r="X23" s="57"/>
      <c r="Y23" s="57"/>
      <c r="Z23" s="57"/>
      <c r="AA23" s="57"/>
      <c r="AB23" s="57"/>
      <c r="AC23" s="57"/>
      <c r="AD23" s="57"/>
      <c r="AE23" s="57"/>
      <c r="AF23" s="57"/>
      <c r="AG23" s="57"/>
      <c r="AH23" s="57"/>
      <c r="AI23" s="57"/>
      <c r="AJ23" s="57"/>
      <c r="AK23" s="57"/>
      <c r="AL23" s="57"/>
      <c r="AM23" s="58"/>
      <c r="AN23" s="58"/>
      <c r="AO23" s="58"/>
      <c r="AP23" s="58"/>
      <c r="AQ23" s="58"/>
      <c r="AR23" s="58"/>
      <c r="AS23" s="58"/>
      <c r="AT23" s="58"/>
      <c r="AU23" s="58"/>
      <c r="AV23" s="58"/>
      <c r="AW23" s="58"/>
      <c r="AX23" s="58"/>
      <c r="AY23" s="58"/>
      <c r="AZ23" s="58"/>
      <c r="BA23" s="58"/>
      <c r="BB23" s="58"/>
      <c r="BC23" s="58"/>
      <c r="BD23" s="58"/>
      <c r="BE23" s="58"/>
      <c r="BF23" s="58"/>
      <c r="BG23" s="58"/>
      <c r="BH23" s="58"/>
    </row>
    <row r="24" spans="1:60" s="66" customFormat="1" ht="27" hidden="1" customHeight="1">
      <c r="A24" s="103"/>
      <c r="B24" s="103"/>
      <c r="C24" s="103"/>
      <c r="D24" s="103" t="s">
        <v>1129</v>
      </c>
      <c r="E24" s="291"/>
      <c r="F24" s="291"/>
      <c r="G24" s="291"/>
      <c r="H24" s="291"/>
      <c r="I24" s="291"/>
      <c r="J24" s="291"/>
      <c r="K24" s="818">
        <f t="shared" si="0"/>
        <v>0</v>
      </c>
      <c r="L24" s="55"/>
      <c r="M24" s="56"/>
      <c r="N24" s="56"/>
      <c r="O24" s="56"/>
      <c r="P24" s="56"/>
      <c r="Q24" s="55"/>
      <c r="R24" s="57"/>
      <c r="S24" s="57"/>
      <c r="T24" s="57"/>
      <c r="U24" s="57"/>
      <c r="V24" s="57"/>
      <c r="W24" s="57"/>
      <c r="X24" s="57"/>
      <c r="Y24" s="57"/>
      <c r="Z24" s="57"/>
      <c r="AA24" s="57"/>
      <c r="AB24" s="57"/>
      <c r="AC24" s="57"/>
      <c r="AD24" s="57"/>
      <c r="AE24" s="57"/>
      <c r="AF24" s="57"/>
      <c r="AG24" s="57"/>
      <c r="AH24" s="57"/>
      <c r="AI24" s="57"/>
      <c r="AJ24" s="57"/>
      <c r="AK24" s="57"/>
      <c r="AL24" s="57"/>
      <c r="AM24" s="58"/>
      <c r="AN24" s="58"/>
      <c r="AO24" s="58"/>
      <c r="AP24" s="58"/>
      <c r="AQ24" s="58"/>
      <c r="AR24" s="58"/>
      <c r="AS24" s="58"/>
      <c r="AT24" s="58"/>
      <c r="AU24" s="58"/>
      <c r="AV24" s="58"/>
      <c r="AW24" s="58"/>
      <c r="AX24" s="58"/>
      <c r="AY24" s="58"/>
      <c r="AZ24" s="58"/>
      <c r="BA24" s="58"/>
      <c r="BB24" s="58"/>
      <c r="BC24" s="58"/>
      <c r="BD24" s="58"/>
      <c r="BE24" s="58"/>
      <c r="BF24" s="58"/>
      <c r="BG24" s="58"/>
      <c r="BH24" s="58"/>
    </row>
    <row r="25" spans="1:60" s="66" customFormat="1" ht="31" hidden="1">
      <c r="A25" s="103"/>
      <c r="B25" s="103"/>
      <c r="C25" s="103"/>
      <c r="D25" s="103" t="s">
        <v>1487</v>
      </c>
      <c r="E25" s="227"/>
      <c r="F25" s="227"/>
      <c r="G25" s="227"/>
      <c r="H25" s="227"/>
      <c r="I25" s="227"/>
      <c r="J25" s="227"/>
      <c r="K25" s="818">
        <f t="shared" si="0"/>
        <v>0</v>
      </c>
      <c r="L25" s="55"/>
      <c r="M25" s="56"/>
      <c r="N25" s="56"/>
      <c r="O25" s="56"/>
      <c r="P25" s="56"/>
      <c r="Q25" s="55"/>
      <c r="R25" s="57"/>
      <c r="S25" s="57"/>
      <c r="T25" s="57"/>
      <c r="U25" s="57"/>
      <c r="V25" s="57"/>
      <c r="W25" s="57"/>
      <c r="X25" s="57"/>
      <c r="Y25" s="57"/>
      <c r="Z25" s="57"/>
      <c r="AA25" s="57"/>
      <c r="AB25" s="57"/>
      <c r="AC25" s="57"/>
      <c r="AD25" s="57"/>
      <c r="AE25" s="57"/>
      <c r="AF25" s="57"/>
      <c r="AG25" s="57"/>
      <c r="AH25" s="57"/>
      <c r="AI25" s="57"/>
      <c r="AJ25" s="57"/>
      <c r="AK25" s="57"/>
      <c r="AL25" s="57"/>
      <c r="AM25" s="58"/>
      <c r="AN25" s="58"/>
      <c r="AO25" s="58"/>
      <c r="AP25" s="58"/>
      <c r="AQ25" s="58"/>
      <c r="AR25" s="58"/>
      <c r="AS25" s="58"/>
      <c r="AT25" s="58"/>
      <c r="AU25" s="58"/>
      <c r="AV25" s="58"/>
      <c r="AW25" s="58"/>
      <c r="AX25" s="58"/>
      <c r="AY25" s="58"/>
      <c r="AZ25" s="58"/>
      <c r="BA25" s="58"/>
      <c r="BB25" s="58"/>
      <c r="BC25" s="58"/>
      <c r="BD25" s="58"/>
      <c r="BE25" s="58"/>
      <c r="BF25" s="58"/>
      <c r="BG25" s="58"/>
      <c r="BH25" s="58"/>
    </row>
    <row r="26" spans="1:60" s="66" customFormat="1" ht="15.5" hidden="1">
      <c r="A26" s="103"/>
      <c r="B26" s="103"/>
      <c r="C26" s="103"/>
      <c r="D26" s="103" t="s">
        <v>1501</v>
      </c>
      <c r="E26" s="291"/>
      <c r="F26" s="291"/>
      <c r="G26" s="291"/>
      <c r="H26" s="291"/>
      <c r="I26" s="291"/>
      <c r="J26" s="291"/>
      <c r="K26" s="818">
        <f t="shared" si="0"/>
        <v>0</v>
      </c>
      <c r="L26" s="55"/>
      <c r="M26" s="56"/>
      <c r="N26" s="56"/>
      <c r="O26" s="56"/>
      <c r="P26" s="56"/>
      <c r="Q26" s="55"/>
      <c r="R26" s="57"/>
      <c r="S26" s="57"/>
      <c r="T26" s="57"/>
      <c r="U26" s="57"/>
      <c r="V26" s="57"/>
      <c r="W26" s="57"/>
      <c r="X26" s="57"/>
      <c r="Y26" s="57"/>
      <c r="Z26" s="57"/>
      <c r="AA26" s="57"/>
      <c r="AB26" s="57"/>
      <c r="AC26" s="57"/>
      <c r="AD26" s="57"/>
      <c r="AE26" s="57"/>
      <c r="AF26" s="57"/>
      <c r="AG26" s="57"/>
      <c r="AH26" s="57"/>
      <c r="AI26" s="57"/>
      <c r="AJ26" s="57"/>
      <c r="AK26" s="57"/>
      <c r="AL26" s="57"/>
      <c r="AM26" s="58"/>
      <c r="AN26" s="58"/>
      <c r="AO26" s="58"/>
      <c r="AP26" s="58"/>
      <c r="AQ26" s="58"/>
      <c r="AR26" s="58"/>
      <c r="AS26" s="58"/>
      <c r="AT26" s="58"/>
      <c r="AU26" s="58"/>
      <c r="AV26" s="58"/>
      <c r="AW26" s="58"/>
      <c r="AX26" s="58"/>
      <c r="AY26" s="58"/>
      <c r="AZ26" s="58"/>
      <c r="BA26" s="58"/>
      <c r="BB26" s="58"/>
      <c r="BC26" s="58"/>
      <c r="BD26" s="58"/>
      <c r="BE26" s="58"/>
      <c r="BF26" s="58"/>
      <c r="BG26" s="58"/>
      <c r="BH26" s="58"/>
    </row>
    <row r="27" spans="1:60" s="66" customFormat="1" ht="45.65" hidden="1" customHeight="1">
      <c r="A27" s="226" t="s">
        <v>1350</v>
      </c>
      <c r="B27" s="238" t="s">
        <v>562</v>
      </c>
      <c r="C27" s="103" t="s">
        <v>1351</v>
      </c>
      <c r="D27" s="103" t="s">
        <v>1352</v>
      </c>
      <c r="E27" s="291"/>
      <c r="F27" s="291"/>
      <c r="G27" s="291"/>
      <c r="H27" s="291"/>
      <c r="I27" s="291"/>
      <c r="J27" s="291"/>
      <c r="K27" s="818">
        <f t="shared" si="0"/>
        <v>0</v>
      </c>
      <c r="L27" s="55"/>
      <c r="M27" s="56"/>
      <c r="N27" s="56"/>
      <c r="O27" s="56"/>
      <c r="P27" s="56"/>
      <c r="Q27" s="55"/>
      <c r="R27" s="57"/>
      <c r="S27" s="57"/>
      <c r="T27" s="57"/>
      <c r="U27" s="57"/>
      <c r="V27" s="57"/>
      <c r="W27" s="57"/>
      <c r="X27" s="57"/>
      <c r="Y27" s="57"/>
      <c r="Z27" s="57"/>
      <c r="AA27" s="57"/>
      <c r="AB27" s="57"/>
      <c r="AC27" s="57"/>
      <c r="AD27" s="57"/>
      <c r="AE27" s="57"/>
      <c r="AF27" s="57"/>
      <c r="AG27" s="57"/>
      <c r="AH27" s="57"/>
      <c r="AI27" s="57"/>
      <c r="AJ27" s="57"/>
      <c r="AK27" s="57"/>
      <c r="AL27" s="57"/>
      <c r="AM27" s="58"/>
      <c r="AN27" s="58"/>
      <c r="AO27" s="58"/>
      <c r="AP27" s="58"/>
      <c r="AQ27" s="58"/>
      <c r="AR27" s="58"/>
      <c r="AS27" s="58"/>
      <c r="AT27" s="58"/>
      <c r="AU27" s="58"/>
      <c r="AV27" s="58"/>
      <c r="AW27" s="58"/>
      <c r="AX27" s="58"/>
      <c r="AY27" s="58"/>
      <c r="AZ27" s="58"/>
      <c r="BA27" s="58"/>
      <c r="BB27" s="58"/>
      <c r="BC27" s="58"/>
      <c r="BD27" s="58"/>
      <c r="BE27" s="58"/>
      <c r="BF27" s="58"/>
      <c r="BG27" s="58"/>
      <c r="BH27" s="58"/>
    </row>
    <row r="28" spans="1:60" s="66" customFormat="1" ht="15.5" hidden="1">
      <c r="A28" s="226" t="s">
        <v>318</v>
      </c>
      <c r="B28" s="238" t="s">
        <v>319</v>
      </c>
      <c r="C28" s="226" t="s">
        <v>378</v>
      </c>
      <c r="D28" s="103" t="s">
        <v>629</v>
      </c>
      <c r="E28" s="227"/>
      <c r="F28" s="227"/>
      <c r="G28" s="227"/>
      <c r="H28" s="227"/>
      <c r="I28" s="227"/>
      <c r="J28" s="227"/>
      <c r="K28" s="818">
        <f t="shared" si="0"/>
        <v>0</v>
      </c>
      <c r="L28" s="55"/>
      <c r="M28" s="56"/>
      <c r="N28" s="56"/>
      <c r="O28" s="56"/>
      <c r="P28" s="56"/>
      <c r="Q28" s="55"/>
      <c r="R28" s="57"/>
      <c r="S28" s="57"/>
      <c r="T28" s="57"/>
      <c r="U28" s="57"/>
      <c r="V28" s="57"/>
      <c r="W28" s="57"/>
      <c r="X28" s="57"/>
      <c r="Y28" s="57"/>
      <c r="Z28" s="57"/>
      <c r="AA28" s="57"/>
      <c r="AB28" s="57"/>
      <c r="AC28" s="57"/>
      <c r="AD28" s="57"/>
      <c r="AE28" s="57"/>
      <c r="AF28" s="57"/>
      <c r="AG28" s="57"/>
      <c r="AH28" s="57"/>
      <c r="AI28" s="57"/>
      <c r="AJ28" s="57"/>
      <c r="AK28" s="57"/>
      <c r="AL28" s="57"/>
      <c r="AM28" s="58"/>
      <c r="AN28" s="58"/>
      <c r="AO28" s="58"/>
      <c r="AP28" s="58"/>
      <c r="AQ28" s="58"/>
      <c r="AR28" s="58"/>
      <c r="AS28" s="58"/>
      <c r="AT28" s="58"/>
      <c r="AU28" s="58"/>
      <c r="AV28" s="58"/>
      <c r="AW28" s="58"/>
      <c r="AX28" s="58"/>
      <c r="AY28" s="58"/>
      <c r="AZ28" s="58"/>
      <c r="BA28" s="58"/>
      <c r="BB28" s="58"/>
      <c r="BC28" s="58"/>
      <c r="BD28" s="58"/>
      <c r="BE28" s="58"/>
      <c r="BF28" s="58"/>
      <c r="BG28" s="58"/>
      <c r="BH28" s="58"/>
    </row>
    <row r="29" spans="1:60" s="66" customFormat="1" ht="62" hidden="1">
      <c r="A29" s="226" t="s">
        <v>272</v>
      </c>
      <c r="B29" s="2">
        <v>6020</v>
      </c>
      <c r="C29" s="226" t="s">
        <v>1022</v>
      </c>
      <c r="D29" s="103" t="s">
        <v>1040</v>
      </c>
      <c r="E29" s="227"/>
      <c r="F29" s="227"/>
      <c r="G29" s="227"/>
      <c r="H29" s="227"/>
      <c r="I29" s="227"/>
      <c r="J29" s="227"/>
      <c r="K29" s="818">
        <f t="shared" si="0"/>
        <v>0</v>
      </c>
      <c r="L29" s="55"/>
      <c r="M29" s="56"/>
      <c r="N29" s="56"/>
      <c r="O29" s="56"/>
      <c r="P29" s="56"/>
      <c r="Q29" s="55"/>
      <c r="R29" s="57"/>
      <c r="S29" s="57"/>
      <c r="T29" s="57"/>
      <c r="U29" s="57"/>
      <c r="V29" s="57"/>
      <c r="W29" s="57"/>
      <c r="X29" s="57"/>
      <c r="Y29" s="57"/>
      <c r="Z29" s="57"/>
      <c r="AA29" s="57"/>
      <c r="AB29" s="57"/>
      <c r="AC29" s="57"/>
      <c r="AD29" s="57"/>
      <c r="AE29" s="57"/>
      <c r="AF29" s="57"/>
      <c r="AG29" s="57"/>
      <c r="AH29" s="57"/>
      <c r="AI29" s="57"/>
      <c r="AJ29" s="57"/>
      <c r="AK29" s="57"/>
      <c r="AL29" s="57"/>
      <c r="AM29" s="58"/>
      <c r="AN29" s="58"/>
      <c r="AO29" s="58"/>
      <c r="AP29" s="58"/>
      <c r="AQ29" s="58"/>
      <c r="AR29" s="58"/>
      <c r="AS29" s="58"/>
      <c r="AT29" s="58"/>
      <c r="AU29" s="58"/>
      <c r="AV29" s="58"/>
      <c r="AW29" s="58"/>
      <c r="AX29" s="58"/>
      <c r="AY29" s="58"/>
      <c r="AZ29" s="58"/>
      <c r="BA29" s="58"/>
      <c r="BB29" s="58"/>
      <c r="BC29" s="58"/>
      <c r="BD29" s="58"/>
      <c r="BE29" s="58"/>
      <c r="BF29" s="58"/>
      <c r="BG29" s="58"/>
      <c r="BH29" s="58"/>
    </row>
    <row r="30" spans="1:60" s="66" customFormat="1" ht="43.9" hidden="1" customHeight="1">
      <c r="A30" s="123" t="s">
        <v>274</v>
      </c>
      <c r="B30" s="123" t="s">
        <v>598</v>
      </c>
      <c r="C30" s="123" t="s">
        <v>1353</v>
      </c>
      <c r="D30" s="103" t="s">
        <v>665</v>
      </c>
      <c r="E30" s="227"/>
      <c r="F30" s="227"/>
      <c r="G30" s="227"/>
      <c r="H30" s="227"/>
      <c r="I30" s="227"/>
      <c r="J30" s="227"/>
      <c r="K30" s="818">
        <f t="shared" si="0"/>
        <v>0</v>
      </c>
      <c r="L30" s="55"/>
      <c r="M30" s="56"/>
      <c r="N30" s="56"/>
      <c r="O30" s="56"/>
      <c r="P30" s="56"/>
      <c r="Q30" s="55"/>
      <c r="R30" s="57"/>
      <c r="S30" s="57"/>
      <c r="T30" s="57"/>
      <c r="U30" s="57"/>
      <c r="V30" s="57"/>
      <c r="W30" s="57"/>
      <c r="X30" s="57"/>
      <c r="Y30" s="57"/>
      <c r="Z30" s="57"/>
      <c r="AA30" s="57"/>
      <c r="AB30" s="57"/>
      <c r="AC30" s="57"/>
      <c r="AD30" s="57"/>
      <c r="AE30" s="57"/>
      <c r="AF30" s="57"/>
      <c r="AG30" s="57"/>
      <c r="AH30" s="57"/>
      <c r="AI30" s="57"/>
      <c r="AJ30" s="57"/>
      <c r="AK30" s="57"/>
      <c r="AL30" s="57"/>
      <c r="AM30" s="58"/>
      <c r="AN30" s="58"/>
      <c r="AO30" s="58"/>
      <c r="AP30" s="58"/>
      <c r="AQ30" s="58"/>
      <c r="AR30" s="58"/>
      <c r="AS30" s="58"/>
      <c r="AT30" s="58"/>
      <c r="AU30" s="58"/>
      <c r="AV30" s="58"/>
      <c r="AW30" s="58"/>
      <c r="AX30" s="58"/>
      <c r="AY30" s="58"/>
      <c r="AZ30" s="58"/>
      <c r="BA30" s="58"/>
      <c r="BB30" s="58"/>
      <c r="BC30" s="58"/>
      <c r="BD30" s="58"/>
      <c r="BE30" s="58"/>
      <c r="BF30" s="58"/>
      <c r="BG30" s="58"/>
      <c r="BH30" s="58"/>
    </row>
    <row r="31" spans="1:60" s="66" customFormat="1" ht="41.5" hidden="1" customHeight="1">
      <c r="A31" s="123" t="s">
        <v>109</v>
      </c>
      <c r="B31" s="127" t="s">
        <v>1643</v>
      </c>
      <c r="C31" s="127" t="s">
        <v>1467</v>
      </c>
      <c r="D31" s="302" t="s">
        <v>1176</v>
      </c>
      <c r="E31" s="291"/>
      <c r="F31" s="291"/>
      <c r="G31" s="291"/>
      <c r="H31" s="291"/>
      <c r="I31" s="291"/>
      <c r="J31" s="291"/>
      <c r="K31" s="818">
        <f t="shared" si="0"/>
        <v>0</v>
      </c>
      <c r="L31" s="55"/>
      <c r="M31" s="56"/>
      <c r="N31" s="56"/>
      <c r="O31" s="56"/>
      <c r="P31" s="56"/>
      <c r="Q31" s="55"/>
      <c r="R31" s="57"/>
      <c r="S31" s="57"/>
      <c r="T31" s="57"/>
      <c r="U31" s="57"/>
      <c r="V31" s="57"/>
      <c r="W31" s="57"/>
      <c r="X31" s="57"/>
      <c r="Y31" s="57"/>
      <c r="Z31" s="57"/>
      <c r="AA31" s="57"/>
      <c r="AB31" s="57"/>
      <c r="AC31" s="57"/>
      <c r="AD31" s="57"/>
      <c r="AE31" s="57"/>
      <c r="AF31" s="57"/>
      <c r="AG31" s="57"/>
      <c r="AH31" s="57"/>
      <c r="AI31" s="57"/>
      <c r="AJ31" s="57"/>
      <c r="AK31" s="57"/>
      <c r="AL31" s="57"/>
      <c r="AM31" s="58"/>
      <c r="AN31" s="58"/>
      <c r="AO31" s="58"/>
      <c r="AP31" s="58"/>
      <c r="AQ31" s="58"/>
      <c r="AR31" s="58"/>
      <c r="AS31" s="58"/>
      <c r="AT31" s="58"/>
      <c r="AU31" s="58"/>
      <c r="AV31" s="58"/>
      <c r="AW31" s="58"/>
      <c r="AX31" s="58"/>
      <c r="AY31" s="58"/>
      <c r="AZ31" s="58"/>
      <c r="BA31" s="58"/>
      <c r="BB31" s="58"/>
      <c r="BC31" s="58"/>
      <c r="BD31" s="58"/>
      <c r="BE31" s="58"/>
      <c r="BF31" s="58"/>
      <c r="BG31" s="58"/>
      <c r="BH31" s="58"/>
    </row>
    <row r="32" spans="1:60" s="66" customFormat="1" ht="31" hidden="1">
      <c r="A32" s="123" t="s">
        <v>808</v>
      </c>
      <c r="B32" s="123" t="s">
        <v>807</v>
      </c>
      <c r="C32" s="123" t="s">
        <v>806</v>
      </c>
      <c r="D32" s="103" t="s">
        <v>1093</v>
      </c>
      <c r="E32" s="227"/>
      <c r="F32" s="227"/>
      <c r="G32" s="227"/>
      <c r="H32" s="227"/>
      <c r="I32" s="227"/>
      <c r="J32" s="227"/>
      <c r="K32" s="818">
        <f t="shared" si="0"/>
        <v>0</v>
      </c>
      <c r="L32" s="55"/>
      <c r="M32" s="56"/>
      <c r="N32" s="56"/>
      <c r="O32" s="56"/>
      <c r="P32" s="56"/>
      <c r="Q32" s="55"/>
      <c r="R32" s="57"/>
      <c r="S32" s="57"/>
      <c r="T32" s="57"/>
      <c r="U32" s="57"/>
      <c r="V32" s="57"/>
      <c r="W32" s="57"/>
      <c r="X32" s="57"/>
      <c r="Y32" s="57"/>
      <c r="Z32" s="57"/>
      <c r="AA32" s="57"/>
      <c r="AB32" s="57"/>
      <c r="AC32" s="57"/>
      <c r="AD32" s="57"/>
      <c r="AE32" s="57"/>
      <c r="AF32" s="57"/>
      <c r="AG32" s="57"/>
      <c r="AH32" s="57"/>
      <c r="AI32" s="57"/>
      <c r="AJ32" s="57"/>
      <c r="AK32" s="57"/>
      <c r="AL32" s="57"/>
      <c r="AM32" s="58"/>
      <c r="AN32" s="58"/>
      <c r="AO32" s="58"/>
      <c r="AP32" s="58"/>
      <c r="AQ32" s="58"/>
      <c r="AR32" s="58"/>
      <c r="AS32" s="58"/>
      <c r="AT32" s="58"/>
      <c r="AU32" s="58"/>
      <c r="AV32" s="58"/>
      <c r="AW32" s="58"/>
      <c r="AX32" s="58"/>
      <c r="AY32" s="58"/>
      <c r="AZ32" s="58"/>
      <c r="BA32" s="58"/>
      <c r="BB32" s="58"/>
      <c r="BC32" s="58"/>
      <c r="BD32" s="58"/>
      <c r="BE32" s="58"/>
      <c r="BF32" s="58"/>
      <c r="BG32" s="58"/>
      <c r="BH32" s="58"/>
    </row>
    <row r="33" spans="1:60" s="66" customFormat="1" ht="41.5" hidden="1" customHeight="1">
      <c r="A33" s="123" t="s">
        <v>241</v>
      </c>
      <c r="B33" s="123" t="s">
        <v>240</v>
      </c>
      <c r="C33" s="123" t="s">
        <v>133</v>
      </c>
      <c r="D33" s="103" t="s">
        <v>618</v>
      </c>
      <c r="E33" s="291"/>
      <c r="F33" s="291"/>
      <c r="G33" s="291"/>
      <c r="H33" s="291"/>
      <c r="I33" s="291"/>
      <c r="J33" s="291"/>
      <c r="K33" s="818">
        <f t="shared" si="0"/>
        <v>0</v>
      </c>
      <c r="L33" s="55"/>
      <c r="M33" s="56"/>
      <c r="N33" s="56"/>
      <c r="O33" s="56"/>
      <c r="P33" s="56"/>
      <c r="Q33" s="55"/>
      <c r="R33" s="57"/>
      <c r="S33" s="57"/>
      <c r="T33" s="57"/>
      <c r="U33" s="57"/>
      <c r="V33" s="57"/>
      <c r="W33" s="57"/>
      <c r="X33" s="57"/>
      <c r="Y33" s="57"/>
      <c r="Z33" s="57"/>
      <c r="AA33" s="57"/>
      <c r="AB33" s="57"/>
      <c r="AC33" s="57"/>
      <c r="AD33" s="57"/>
      <c r="AE33" s="57"/>
      <c r="AF33" s="57"/>
      <c r="AG33" s="57"/>
      <c r="AH33" s="57"/>
      <c r="AI33" s="57"/>
      <c r="AJ33" s="57"/>
      <c r="AK33" s="57"/>
      <c r="AL33" s="57"/>
      <c r="AM33" s="58"/>
      <c r="AN33" s="58"/>
      <c r="AO33" s="58"/>
      <c r="AP33" s="58"/>
      <c r="AQ33" s="58"/>
      <c r="AR33" s="58"/>
      <c r="AS33" s="58"/>
      <c r="AT33" s="58"/>
      <c r="AU33" s="58"/>
      <c r="AV33" s="58"/>
      <c r="AW33" s="58"/>
      <c r="AX33" s="58"/>
      <c r="AY33" s="58"/>
      <c r="AZ33" s="58"/>
      <c r="BA33" s="58"/>
      <c r="BB33" s="58"/>
      <c r="BC33" s="58"/>
      <c r="BD33" s="58"/>
      <c r="BE33" s="58"/>
      <c r="BF33" s="58"/>
      <c r="BG33" s="58"/>
      <c r="BH33" s="58"/>
    </row>
    <row r="34" spans="1:60" s="66" customFormat="1" ht="43.15" hidden="1" customHeight="1">
      <c r="A34" s="123" t="s">
        <v>751</v>
      </c>
      <c r="B34" s="123" t="s">
        <v>239</v>
      </c>
      <c r="C34" s="123" t="s">
        <v>106</v>
      </c>
      <c r="D34" s="103" t="s">
        <v>982</v>
      </c>
      <c r="E34" s="291"/>
      <c r="F34" s="291"/>
      <c r="G34" s="291"/>
      <c r="H34" s="291"/>
      <c r="I34" s="291"/>
      <c r="J34" s="291"/>
      <c r="K34" s="818">
        <f t="shared" si="0"/>
        <v>0</v>
      </c>
      <c r="L34" s="55"/>
      <c r="M34" s="56"/>
      <c r="N34" s="56"/>
      <c r="O34" s="56"/>
      <c r="P34" s="56"/>
      <c r="Q34" s="55"/>
      <c r="R34" s="57"/>
      <c r="S34" s="57"/>
      <c r="T34" s="57"/>
      <c r="U34" s="57"/>
      <c r="V34" s="57"/>
      <c r="W34" s="57"/>
      <c r="X34" s="57"/>
      <c r="Y34" s="57"/>
      <c r="Z34" s="57"/>
      <c r="AA34" s="57"/>
      <c r="AB34" s="57"/>
      <c r="AC34" s="57"/>
      <c r="AD34" s="57"/>
      <c r="AE34" s="57"/>
      <c r="AF34" s="57"/>
      <c r="AG34" s="57"/>
      <c r="AH34" s="57"/>
      <c r="AI34" s="57"/>
      <c r="AJ34" s="57"/>
      <c r="AK34" s="57"/>
      <c r="AL34" s="57"/>
      <c r="AM34" s="58"/>
      <c r="AN34" s="58"/>
      <c r="AO34" s="58"/>
      <c r="AP34" s="58"/>
      <c r="AQ34" s="58"/>
      <c r="AR34" s="58"/>
      <c r="AS34" s="58"/>
      <c r="AT34" s="58"/>
      <c r="AU34" s="58"/>
      <c r="AV34" s="58"/>
      <c r="AW34" s="58"/>
      <c r="AX34" s="58"/>
      <c r="AY34" s="58"/>
      <c r="AZ34" s="58"/>
      <c r="BA34" s="58"/>
      <c r="BB34" s="58"/>
      <c r="BC34" s="58"/>
      <c r="BD34" s="58"/>
      <c r="BE34" s="58"/>
      <c r="BF34" s="58"/>
      <c r="BG34" s="58"/>
      <c r="BH34" s="58"/>
    </row>
    <row r="35" spans="1:60" s="66" customFormat="1" ht="28" hidden="1">
      <c r="A35" s="133" t="s">
        <v>1041</v>
      </c>
      <c r="B35" s="133" t="s">
        <v>1042</v>
      </c>
      <c r="C35" s="133" t="s">
        <v>323</v>
      </c>
      <c r="D35" s="254" t="s">
        <v>172</v>
      </c>
      <c r="E35" s="291">
        <f>50000-50000</f>
        <v>0</v>
      </c>
      <c r="F35" s="291"/>
      <c r="G35" s="291">
        <f>50000-50000</f>
        <v>0</v>
      </c>
      <c r="H35" s="291">
        <f>50000-50000</f>
        <v>0</v>
      </c>
      <c r="I35" s="291">
        <f>50000-50000</f>
        <v>0</v>
      </c>
      <c r="J35" s="291">
        <f>50000-50000</f>
        <v>0</v>
      </c>
      <c r="K35" s="818">
        <f t="shared" si="0"/>
        <v>0</v>
      </c>
      <c r="L35" s="55"/>
      <c r="M35" s="56"/>
      <c r="N35" s="56"/>
      <c r="O35" s="56"/>
      <c r="P35" s="56"/>
      <c r="Q35" s="55"/>
      <c r="R35" s="57"/>
      <c r="S35" s="57"/>
      <c r="T35" s="57"/>
      <c r="U35" s="57"/>
      <c r="V35" s="57"/>
      <c r="W35" s="57"/>
      <c r="X35" s="57"/>
      <c r="Y35" s="57"/>
      <c r="Z35" s="57"/>
      <c r="AA35" s="57"/>
      <c r="AB35" s="57"/>
      <c r="AC35" s="57"/>
      <c r="AD35" s="57"/>
      <c r="AE35" s="57"/>
      <c r="AF35" s="57"/>
      <c r="AG35" s="57"/>
      <c r="AH35" s="57"/>
      <c r="AI35" s="57"/>
      <c r="AJ35" s="57"/>
      <c r="AK35" s="57"/>
      <c r="AL35" s="57"/>
      <c r="AM35" s="58"/>
      <c r="AN35" s="58"/>
      <c r="AO35" s="58"/>
      <c r="AP35" s="58"/>
      <c r="AQ35" s="58"/>
      <c r="AR35" s="58"/>
      <c r="AS35" s="58"/>
      <c r="AT35" s="58"/>
      <c r="AU35" s="58"/>
      <c r="AV35" s="58"/>
      <c r="AW35" s="58"/>
      <c r="AX35" s="58"/>
      <c r="AY35" s="58"/>
      <c r="AZ35" s="58"/>
      <c r="BA35" s="58"/>
      <c r="BB35" s="58"/>
      <c r="BC35" s="58"/>
      <c r="BD35" s="58"/>
      <c r="BE35" s="58"/>
      <c r="BF35" s="58"/>
      <c r="BG35" s="58"/>
      <c r="BH35" s="58"/>
    </row>
    <row r="36" spans="1:60" s="66" customFormat="1" ht="15.75" hidden="1" customHeight="1">
      <c r="A36" s="133" t="s">
        <v>980</v>
      </c>
      <c r="B36" s="133" t="s">
        <v>863</v>
      </c>
      <c r="C36" s="133" t="s">
        <v>767</v>
      </c>
      <c r="D36" s="254" t="s">
        <v>342</v>
      </c>
      <c r="E36" s="291"/>
      <c r="F36" s="291"/>
      <c r="G36" s="291"/>
      <c r="H36" s="291"/>
      <c r="I36" s="291"/>
      <c r="J36" s="291"/>
      <c r="K36" s="818">
        <f t="shared" si="0"/>
        <v>0</v>
      </c>
      <c r="L36" s="55"/>
      <c r="M36" s="56"/>
      <c r="N36" s="56"/>
      <c r="O36" s="56"/>
      <c r="P36" s="56"/>
      <c r="Q36" s="55"/>
      <c r="R36" s="57"/>
      <c r="S36" s="57"/>
      <c r="T36" s="57"/>
      <c r="U36" s="57"/>
      <c r="V36" s="57"/>
      <c r="W36" s="57"/>
      <c r="X36" s="57"/>
      <c r="Y36" s="57"/>
      <c r="Z36" s="57"/>
      <c r="AA36" s="57"/>
      <c r="AB36" s="57"/>
      <c r="AC36" s="57"/>
      <c r="AD36" s="57"/>
      <c r="AE36" s="57"/>
      <c r="AF36" s="57"/>
      <c r="AG36" s="57"/>
      <c r="AH36" s="57"/>
      <c r="AI36" s="57"/>
      <c r="AJ36" s="57"/>
      <c r="AK36" s="57"/>
      <c r="AL36" s="57"/>
      <c r="AM36" s="58"/>
      <c r="AN36" s="58"/>
      <c r="AO36" s="58"/>
      <c r="AP36" s="58"/>
      <c r="AQ36" s="58"/>
      <c r="AR36" s="58"/>
      <c r="AS36" s="58"/>
      <c r="AT36" s="58"/>
      <c r="AU36" s="58"/>
      <c r="AV36" s="58"/>
      <c r="AW36" s="58"/>
      <c r="AX36" s="58"/>
      <c r="AY36" s="58"/>
      <c r="AZ36" s="58"/>
      <c r="BA36" s="58"/>
      <c r="BB36" s="58"/>
      <c r="BC36" s="58"/>
      <c r="BD36" s="58"/>
      <c r="BE36" s="58"/>
      <c r="BF36" s="58"/>
      <c r="BG36" s="58"/>
      <c r="BH36" s="58"/>
    </row>
    <row r="37" spans="1:60" s="66" customFormat="1" ht="46.5" hidden="1">
      <c r="A37" s="237" t="s">
        <v>630</v>
      </c>
      <c r="B37" s="2">
        <v>8110</v>
      </c>
      <c r="C37" s="237" t="s">
        <v>852</v>
      </c>
      <c r="D37" s="103" t="s">
        <v>269</v>
      </c>
      <c r="E37" s="227"/>
      <c r="F37" s="227"/>
      <c r="G37" s="227"/>
      <c r="H37" s="227"/>
      <c r="I37" s="227"/>
      <c r="J37" s="227"/>
      <c r="K37" s="818">
        <f t="shared" si="0"/>
        <v>0</v>
      </c>
      <c r="L37" s="55"/>
      <c r="M37" s="56"/>
      <c r="N37" s="56"/>
      <c r="O37" s="56"/>
      <c r="P37" s="56"/>
      <c r="Q37" s="55"/>
      <c r="R37" s="57"/>
      <c r="S37" s="57"/>
      <c r="T37" s="57"/>
      <c r="U37" s="57"/>
      <c r="V37" s="57"/>
      <c r="W37" s="57"/>
      <c r="X37" s="57"/>
      <c r="Y37" s="57"/>
      <c r="Z37" s="57"/>
      <c r="AA37" s="57"/>
      <c r="AB37" s="57"/>
      <c r="AC37" s="57"/>
      <c r="AD37" s="57"/>
      <c r="AE37" s="57"/>
      <c r="AF37" s="57"/>
      <c r="AG37" s="57"/>
      <c r="AH37" s="57"/>
      <c r="AI37" s="57"/>
      <c r="AJ37" s="57"/>
      <c r="AK37" s="57"/>
      <c r="AL37" s="57"/>
      <c r="AM37" s="58"/>
      <c r="AN37" s="58"/>
      <c r="AO37" s="58"/>
      <c r="AP37" s="58"/>
      <c r="AQ37" s="58"/>
      <c r="AR37" s="58"/>
      <c r="AS37" s="58"/>
      <c r="AT37" s="58"/>
      <c r="AU37" s="58"/>
      <c r="AV37" s="58"/>
      <c r="AW37" s="58"/>
      <c r="AX37" s="58"/>
      <c r="AY37" s="58"/>
      <c r="AZ37" s="58"/>
      <c r="BA37" s="58"/>
      <c r="BB37" s="58"/>
      <c r="BC37" s="58"/>
      <c r="BD37" s="58"/>
      <c r="BE37" s="58"/>
      <c r="BF37" s="58"/>
      <c r="BG37" s="58"/>
      <c r="BH37" s="58"/>
    </row>
    <row r="38" spans="1:60" s="66" customFormat="1" ht="31" hidden="1">
      <c r="A38" s="123" t="s">
        <v>270</v>
      </c>
      <c r="B38" s="103">
        <v>9800</v>
      </c>
      <c r="C38" s="103" t="s">
        <v>1363</v>
      </c>
      <c r="D38" s="103" t="s">
        <v>271</v>
      </c>
      <c r="E38" s="227"/>
      <c r="F38" s="227"/>
      <c r="G38" s="227"/>
      <c r="H38" s="227"/>
      <c r="I38" s="227"/>
      <c r="J38" s="227"/>
      <c r="K38" s="818">
        <f t="shared" si="0"/>
        <v>0</v>
      </c>
      <c r="L38" s="55"/>
      <c r="M38" s="56"/>
      <c r="N38" s="56"/>
      <c r="O38" s="56"/>
      <c r="P38" s="56"/>
      <c r="Q38" s="55"/>
      <c r="R38" s="57"/>
      <c r="S38" s="57"/>
      <c r="T38" s="57"/>
      <c r="U38" s="57"/>
      <c r="V38" s="57"/>
      <c r="W38" s="57"/>
      <c r="X38" s="57"/>
      <c r="Y38" s="57"/>
      <c r="Z38" s="57"/>
      <c r="AA38" s="57"/>
      <c r="AB38" s="57"/>
      <c r="AC38" s="57"/>
      <c r="AD38" s="57"/>
      <c r="AE38" s="57"/>
      <c r="AF38" s="57"/>
      <c r="AG38" s="57"/>
      <c r="AH38" s="57"/>
      <c r="AI38" s="57"/>
      <c r="AJ38" s="57"/>
      <c r="AK38" s="57"/>
      <c r="AL38" s="57"/>
      <c r="AM38" s="58"/>
      <c r="AN38" s="58"/>
      <c r="AO38" s="58"/>
      <c r="AP38" s="58"/>
      <c r="AQ38" s="58"/>
      <c r="AR38" s="58"/>
      <c r="AS38" s="58"/>
      <c r="AT38" s="58"/>
      <c r="AU38" s="58"/>
      <c r="AV38" s="58"/>
      <c r="AW38" s="58"/>
      <c r="AX38" s="58"/>
      <c r="AY38" s="58"/>
      <c r="AZ38" s="58"/>
      <c r="BA38" s="58"/>
      <c r="BB38" s="58"/>
      <c r="BC38" s="58"/>
      <c r="BD38" s="58"/>
      <c r="BE38" s="58"/>
      <c r="BF38" s="58"/>
      <c r="BG38" s="58"/>
      <c r="BH38" s="58"/>
    </row>
    <row r="39" spans="1:60" s="66" customFormat="1" ht="33.65" hidden="1" customHeight="1">
      <c r="A39" s="292" t="s">
        <v>1196</v>
      </c>
      <c r="B39" s="292" t="s">
        <v>1437</v>
      </c>
      <c r="C39" s="292"/>
      <c r="D39" s="819" t="s">
        <v>1194</v>
      </c>
      <c r="E39" s="107">
        <f>SUM(E40:E59)-E57-E58-E56</f>
        <v>0</v>
      </c>
      <c r="F39" s="107"/>
      <c r="G39" s="107">
        <f>SUM(G40:G59)-G57-G58-G56</f>
        <v>0</v>
      </c>
      <c r="H39" s="107">
        <f>SUM(H40:H59)-H57-H58-H56</f>
        <v>0</v>
      </c>
      <c r="I39" s="107">
        <f>SUM(I40:I59)-I57-I58-I56</f>
        <v>0</v>
      </c>
      <c r="J39" s="107">
        <f>SUM(J40:J59)-J57-J58-J56</f>
        <v>0</v>
      </c>
      <c r="K39" s="818">
        <f t="shared" si="0"/>
        <v>0</v>
      </c>
      <c r="L39" s="55"/>
      <c r="M39" s="56"/>
      <c r="N39" s="56"/>
      <c r="O39" s="56"/>
      <c r="P39" s="56"/>
      <c r="Q39" s="55"/>
      <c r="R39" s="57"/>
      <c r="S39" s="57"/>
      <c r="T39" s="57"/>
      <c r="U39" s="57"/>
      <c r="V39" s="57"/>
      <c r="W39" s="57"/>
      <c r="X39" s="57"/>
      <c r="Y39" s="57"/>
      <c r="Z39" s="57"/>
      <c r="AA39" s="57"/>
      <c r="AB39" s="57"/>
      <c r="AC39" s="57"/>
      <c r="AD39" s="57"/>
      <c r="AE39" s="57"/>
      <c r="AF39" s="57"/>
      <c r="AG39" s="57"/>
      <c r="AH39" s="57"/>
      <c r="AI39" s="57"/>
      <c r="AJ39" s="57"/>
      <c r="AK39" s="57"/>
      <c r="AL39" s="57"/>
      <c r="AM39" s="58"/>
      <c r="AN39" s="58"/>
      <c r="AO39" s="58"/>
      <c r="AP39" s="58"/>
      <c r="AQ39" s="58"/>
      <c r="AR39" s="58"/>
      <c r="AS39" s="58"/>
      <c r="AT39" s="58"/>
      <c r="AU39" s="58"/>
      <c r="AV39" s="58"/>
      <c r="AW39" s="58"/>
      <c r="AX39" s="58"/>
      <c r="AY39" s="58"/>
      <c r="AZ39" s="58"/>
      <c r="BA39" s="58"/>
      <c r="BB39" s="58"/>
      <c r="BC39" s="58"/>
      <c r="BD39" s="58"/>
      <c r="BE39" s="58"/>
      <c r="BF39" s="58"/>
      <c r="BG39" s="58"/>
      <c r="BH39" s="58"/>
    </row>
    <row r="40" spans="1:60" s="66" customFormat="1" ht="23" hidden="1">
      <c r="A40" s="128"/>
      <c r="B40" s="128" t="s">
        <v>973</v>
      </c>
      <c r="C40" s="128"/>
      <c r="D40" s="255" t="s">
        <v>1434</v>
      </c>
      <c r="E40" s="137"/>
      <c r="F40" s="137"/>
      <c r="G40" s="137"/>
      <c r="H40" s="137"/>
      <c r="I40" s="137"/>
      <c r="J40" s="137"/>
      <c r="K40" s="818">
        <f t="shared" si="0"/>
        <v>0</v>
      </c>
      <c r="L40" s="55"/>
      <c r="M40" s="56"/>
      <c r="N40" s="56"/>
      <c r="O40" s="56"/>
      <c r="P40" s="56"/>
      <c r="Q40" s="55"/>
      <c r="R40" s="57"/>
      <c r="S40" s="57"/>
      <c r="T40" s="57"/>
      <c r="U40" s="57"/>
      <c r="V40" s="57"/>
      <c r="W40" s="57"/>
      <c r="X40" s="57"/>
      <c r="Y40" s="57"/>
      <c r="Z40" s="57"/>
      <c r="AA40" s="57"/>
      <c r="AB40" s="57"/>
      <c r="AC40" s="57"/>
      <c r="AD40" s="57"/>
      <c r="AE40" s="57"/>
      <c r="AF40" s="57"/>
      <c r="AG40" s="57"/>
      <c r="AH40" s="57"/>
      <c r="AI40" s="57"/>
      <c r="AJ40" s="57"/>
      <c r="AK40" s="57"/>
      <c r="AL40" s="57"/>
      <c r="AM40" s="58"/>
      <c r="AN40" s="58"/>
      <c r="AO40" s="58"/>
      <c r="AP40" s="58"/>
      <c r="AQ40" s="58"/>
      <c r="AR40" s="58"/>
      <c r="AS40" s="58"/>
      <c r="AT40" s="58"/>
      <c r="AU40" s="58"/>
      <c r="AV40" s="58"/>
      <c r="AW40" s="58"/>
      <c r="AX40" s="58"/>
      <c r="AY40" s="58"/>
      <c r="AZ40" s="58"/>
      <c r="BA40" s="58"/>
      <c r="BB40" s="58"/>
      <c r="BC40" s="58"/>
      <c r="BD40" s="58"/>
      <c r="BE40" s="58"/>
      <c r="BF40" s="58"/>
      <c r="BG40" s="58"/>
      <c r="BH40" s="58"/>
    </row>
    <row r="41" spans="1:60" s="66" customFormat="1" ht="15.5" hidden="1">
      <c r="A41" s="128"/>
      <c r="B41" s="128" t="s">
        <v>1436</v>
      </c>
      <c r="C41" s="128"/>
      <c r="D41" s="255" t="s">
        <v>725</v>
      </c>
      <c r="E41" s="137"/>
      <c r="F41" s="137"/>
      <c r="G41" s="137"/>
      <c r="H41" s="137"/>
      <c r="I41" s="137"/>
      <c r="J41" s="137"/>
      <c r="K41" s="818">
        <f t="shared" si="0"/>
        <v>0</v>
      </c>
      <c r="L41" s="55"/>
      <c r="M41" s="56"/>
      <c r="N41" s="56"/>
      <c r="O41" s="56"/>
      <c r="P41" s="56"/>
      <c r="Q41" s="55"/>
      <c r="R41" s="57"/>
      <c r="S41" s="57"/>
      <c r="T41" s="57"/>
      <c r="U41" s="57"/>
      <c r="V41" s="57"/>
      <c r="W41" s="57"/>
      <c r="X41" s="57"/>
      <c r="Y41" s="57"/>
      <c r="Z41" s="57"/>
      <c r="AA41" s="57"/>
      <c r="AB41" s="57"/>
      <c r="AC41" s="57"/>
      <c r="AD41" s="57"/>
      <c r="AE41" s="57"/>
      <c r="AF41" s="57"/>
      <c r="AG41" s="57"/>
      <c r="AH41" s="57"/>
      <c r="AI41" s="57"/>
      <c r="AJ41" s="57"/>
      <c r="AK41" s="57"/>
      <c r="AL41" s="57"/>
      <c r="AM41" s="58"/>
      <c r="AN41" s="58"/>
      <c r="AO41" s="58"/>
      <c r="AP41" s="58"/>
      <c r="AQ41" s="58"/>
      <c r="AR41" s="58"/>
      <c r="AS41" s="58"/>
      <c r="AT41" s="58"/>
      <c r="AU41" s="58"/>
      <c r="AV41" s="58"/>
      <c r="AW41" s="58"/>
      <c r="AX41" s="58"/>
      <c r="AY41" s="58"/>
      <c r="AZ41" s="58"/>
      <c r="BA41" s="58"/>
      <c r="BB41" s="58"/>
      <c r="BC41" s="58"/>
      <c r="BD41" s="58"/>
      <c r="BE41" s="58"/>
      <c r="BF41" s="58"/>
      <c r="BG41" s="58"/>
      <c r="BH41" s="58"/>
    </row>
    <row r="42" spans="1:60" s="66" customFormat="1" ht="15.5" hidden="1">
      <c r="A42" s="128"/>
      <c r="B42" s="128" t="s">
        <v>974</v>
      </c>
      <c r="C42" s="128"/>
      <c r="D42" s="255" t="s">
        <v>49</v>
      </c>
      <c r="E42" s="137"/>
      <c r="F42" s="137"/>
      <c r="G42" s="137"/>
      <c r="H42" s="137"/>
      <c r="I42" s="137"/>
      <c r="J42" s="137"/>
      <c r="K42" s="818">
        <f t="shared" si="0"/>
        <v>0</v>
      </c>
      <c r="L42" s="55"/>
      <c r="M42" s="56"/>
      <c r="N42" s="56"/>
      <c r="O42" s="56"/>
      <c r="P42" s="56"/>
      <c r="Q42" s="55"/>
      <c r="R42" s="57"/>
      <c r="S42" s="57"/>
      <c r="T42" s="57"/>
      <c r="U42" s="57"/>
      <c r="V42" s="57"/>
      <c r="W42" s="57"/>
      <c r="X42" s="57"/>
      <c r="Y42" s="57"/>
      <c r="Z42" s="57"/>
      <c r="AA42" s="57"/>
      <c r="AB42" s="57"/>
      <c r="AC42" s="57"/>
      <c r="AD42" s="57"/>
      <c r="AE42" s="57"/>
      <c r="AF42" s="57"/>
      <c r="AG42" s="57"/>
      <c r="AH42" s="57"/>
      <c r="AI42" s="57"/>
      <c r="AJ42" s="57"/>
      <c r="AK42" s="57"/>
      <c r="AL42" s="57"/>
      <c r="AM42" s="58"/>
      <c r="AN42" s="58"/>
      <c r="AO42" s="58"/>
      <c r="AP42" s="58"/>
      <c r="AQ42" s="58"/>
      <c r="AR42" s="58"/>
      <c r="AS42" s="58"/>
      <c r="AT42" s="58"/>
      <c r="AU42" s="58"/>
      <c r="AV42" s="58"/>
      <c r="AW42" s="58"/>
      <c r="AX42" s="58"/>
      <c r="AY42" s="58"/>
      <c r="AZ42" s="58"/>
      <c r="BA42" s="58"/>
      <c r="BB42" s="58"/>
      <c r="BC42" s="58"/>
      <c r="BD42" s="58"/>
      <c r="BE42" s="58"/>
      <c r="BF42" s="58"/>
      <c r="BG42" s="58"/>
      <c r="BH42" s="58"/>
    </row>
    <row r="43" spans="1:60" s="66" customFormat="1" ht="15.5" hidden="1">
      <c r="A43" s="128"/>
      <c r="B43" s="128" t="s">
        <v>854</v>
      </c>
      <c r="C43" s="128"/>
      <c r="D43" s="255" t="s">
        <v>1435</v>
      </c>
      <c r="E43" s="137"/>
      <c r="F43" s="137"/>
      <c r="G43" s="137"/>
      <c r="H43" s="137"/>
      <c r="I43" s="137"/>
      <c r="J43" s="137"/>
      <c r="K43" s="818">
        <f t="shared" si="0"/>
        <v>0</v>
      </c>
      <c r="L43" s="55"/>
      <c r="M43" s="56"/>
      <c r="N43" s="56"/>
      <c r="O43" s="56"/>
      <c r="P43" s="56"/>
      <c r="Q43" s="55"/>
      <c r="R43" s="57"/>
      <c r="S43" s="57"/>
      <c r="T43" s="57"/>
      <c r="U43" s="57"/>
      <c r="V43" s="57"/>
      <c r="W43" s="57"/>
      <c r="X43" s="57"/>
      <c r="Y43" s="57"/>
      <c r="Z43" s="57"/>
      <c r="AA43" s="57"/>
      <c r="AB43" s="57"/>
      <c r="AC43" s="57"/>
      <c r="AD43" s="57"/>
      <c r="AE43" s="57"/>
      <c r="AF43" s="57"/>
      <c r="AG43" s="57"/>
      <c r="AH43" s="57"/>
      <c r="AI43" s="57"/>
      <c r="AJ43" s="57"/>
      <c r="AK43" s="57"/>
      <c r="AL43" s="57"/>
      <c r="AM43" s="58"/>
      <c r="AN43" s="58"/>
      <c r="AO43" s="58"/>
      <c r="AP43" s="58"/>
      <c r="AQ43" s="58"/>
      <c r="AR43" s="58"/>
      <c r="AS43" s="58"/>
      <c r="AT43" s="58"/>
      <c r="AU43" s="58"/>
      <c r="AV43" s="58"/>
      <c r="AW43" s="58"/>
      <c r="AX43" s="58"/>
      <c r="AY43" s="58"/>
      <c r="AZ43" s="58"/>
      <c r="BA43" s="58"/>
      <c r="BB43" s="58"/>
      <c r="BC43" s="58"/>
      <c r="BD43" s="58"/>
      <c r="BE43" s="58"/>
      <c r="BF43" s="58"/>
      <c r="BG43" s="58"/>
      <c r="BH43" s="58"/>
    </row>
    <row r="44" spans="1:60" s="66" customFormat="1" ht="15.5" hidden="1">
      <c r="A44" s="128"/>
      <c r="B44" s="128" t="s">
        <v>855</v>
      </c>
      <c r="C44" s="128"/>
      <c r="D44" s="255" t="s">
        <v>1120</v>
      </c>
      <c r="E44" s="137"/>
      <c r="F44" s="137"/>
      <c r="G44" s="137"/>
      <c r="H44" s="137"/>
      <c r="I44" s="137"/>
      <c r="J44" s="137"/>
      <c r="K44" s="818">
        <f t="shared" si="0"/>
        <v>0</v>
      </c>
      <c r="L44" s="55"/>
      <c r="M44" s="56"/>
      <c r="N44" s="56"/>
      <c r="O44" s="56"/>
      <c r="P44" s="56"/>
      <c r="Q44" s="55"/>
      <c r="R44" s="57"/>
      <c r="S44" s="57"/>
      <c r="T44" s="57"/>
      <c r="U44" s="57"/>
      <c r="V44" s="57"/>
      <c r="W44" s="57"/>
      <c r="X44" s="57"/>
      <c r="Y44" s="57"/>
      <c r="Z44" s="57"/>
      <c r="AA44" s="57"/>
      <c r="AB44" s="57"/>
      <c r="AC44" s="57"/>
      <c r="AD44" s="57"/>
      <c r="AE44" s="57"/>
      <c r="AF44" s="57"/>
      <c r="AG44" s="57"/>
      <c r="AH44" s="57"/>
      <c r="AI44" s="57"/>
      <c r="AJ44" s="57"/>
      <c r="AK44" s="57"/>
      <c r="AL44" s="57"/>
      <c r="AM44" s="58"/>
      <c r="AN44" s="58"/>
      <c r="AO44" s="58"/>
      <c r="AP44" s="58"/>
      <c r="AQ44" s="58"/>
      <c r="AR44" s="58"/>
      <c r="AS44" s="58"/>
      <c r="AT44" s="58"/>
      <c r="AU44" s="58"/>
      <c r="AV44" s="58"/>
      <c r="AW44" s="58"/>
      <c r="AX44" s="58"/>
      <c r="AY44" s="58"/>
      <c r="AZ44" s="58"/>
      <c r="BA44" s="58"/>
      <c r="BB44" s="58"/>
      <c r="BC44" s="58"/>
      <c r="BD44" s="58"/>
      <c r="BE44" s="58"/>
      <c r="BF44" s="58"/>
      <c r="BG44" s="58"/>
      <c r="BH44" s="58"/>
    </row>
    <row r="45" spans="1:60" s="66" customFormat="1" ht="15.5" hidden="1">
      <c r="A45" s="128"/>
      <c r="B45" s="128" t="s">
        <v>50</v>
      </c>
      <c r="C45" s="128"/>
      <c r="D45" s="255" t="s">
        <v>1210</v>
      </c>
      <c r="E45" s="137"/>
      <c r="F45" s="137"/>
      <c r="G45" s="137"/>
      <c r="H45" s="137"/>
      <c r="I45" s="137"/>
      <c r="J45" s="137"/>
      <c r="K45" s="818">
        <f t="shared" si="0"/>
        <v>0</v>
      </c>
      <c r="L45" s="55"/>
      <c r="M45" s="56"/>
      <c r="N45" s="56"/>
      <c r="O45" s="56"/>
      <c r="P45" s="56"/>
      <c r="Q45" s="55"/>
      <c r="R45" s="57"/>
      <c r="S45" s="57"/>
      <c r="T45" s="57"/>
      <c r="U45" s="57"/>
      <c r="V45" s="57"/>
      <c r="W45" s="57"/>
      <c r="X45" s="57"/>
      <c r="Y45" s="57"/>
      <c r="Z45" s="57"/>
      <c r="AA45" s="57"/>
      <c r="AB45" s="57"/>
      <c r="AC45" s="57"/>
      <c r="AD45" s="57"/>
      <c r="AE45" s="57"/>
      <c r="AF45" s="57"/>
      <c r="AG45" s="57"/>
      <c r="AH45" s="57"/>
      <c r="AI45" s="57"/>
      <c r="AJ45" s="57"/>
      <c r="AK45" s="57"/>
      <c r="AL45" s="57"/>
      <c r="AM45" s="58"/>
      <c r="AN45" s="58"/>
      <c r="AO45" s="58"/>
      <c r="AP45" s="58"/>
      <c r="AQ45" s="58"/>
      <c r="AR45" s="58"/>
      <c r="AS45" s="58"/>
      <c r="AT45" s="58"/>
      <c r="AU45" s="58"/>
      <c r="AV45" s="58"/>
      <c r="AW45" s="58"/>
      <c r="AX45" s="58"/>
      <c r="AY45" s="58"/>
      <c r="AZ45" s="58"/>
      <c r="BA45" s="58"/>
      <c r="BB45" s="58"/>
      <c r="BC45" s="58"/>
      <c r="BD45" s="58"/>
      <c r="BE45" s="58"/>
      <c r="BF45" s="58"/>
      <c r="BG45" s="58"/>
      <c r="BH45" s="58"/>
    </row>
    <row r="46" spans="1:60" s="66" customFormat="1" ht="15.5" hidden="1">
      <c r="A46" s="128"/>
      <c r="B46" s="128" t="s">
        <v>265</v>
      </c>
      <c r="C46" s="128"/>
      <c r="D46" s="255" t="s">
        <v>741</v>
      </c>
      <c r="E46" s="137"/>
      <c r="F46" s="137"/>
      <c r="G46" s="137"/>
      <c r="H46" s="137"/>
      <c r="I46" s="137"/>
      <c r="J46" s="137"/>
      <c r="K46" s="818">
        <f t="shared" si="0"/>
        <v>0</v>
      </c>
      <c r="L46" s="55"/>
      <c r="M46" s="56"/>
      <c r="N46" s="56"/>
      <c r="O46" s="56"/>
      <c r="P46" s="56"/>
      <c r="Q46" s="55"/>
      <c r="R46" s="57"/>
      <c r="S46" s="57"/>
      <c r="T46" s="57"/>
      <c r="U46" s="57"/>
      <c r="V46" s="57"/>
      <c r="W46" s="57"/>
      <c r="X46" s="57"/>
      <c r="Y46" s="57"/>
      <c r="Z46" s="57"/>
      <c r="AA46" s="57"/>
      <c r="AB46" s="57"/>
      <c r="AC46" s="57"/>
      <c r="AD46" s="57"/>
      <c r="AE46" s="57"/>
      <c r="AF46" s="57"/>
      <c r="AG46" s="57"/>
      <c r="AH46" s="57"/>
      <c r="AI46" s="57"/>
      <c r="AJ46" s="57"/>
      <c r="AK46" s="57"/>
      <c r="AL46" s="57"/>
      <c r="AM46" s="58"/>
      <c r="AN46" s="58"/>
      <c r="AO46" s="58"/>
      <c r="AP46" s="58"/>
      <c r="AQ46" s="58"/>
      <c r="AR46" s="58"/>
      <c r="AS46" s="58"/>
      <c r="AT46" s="58"/>
      <c r="AU46" s="58"/>
      <c r="AV46" s="58"/>
      <c r="AW46" s="58"/>
      <c r="AX46" s="58"/>
      <c r="AY46" s="58"/>
      <c r="AZ46" s="58"/>
      <c r="BA46" s="58"/>
      <c r="BB46" s="58"/>
      <c r="BC46" s="58"/>
      <c r="BD46" s="58"/>
      <c r="BE46" s="58"/>
      <c r="BF46" s="58"/>
      <c r="BG46" s="58"/>
      <c r="BH46" s="58"/>
    </row>
    <row r="47" spans="1:60" s="66" customFormat="1" ht="15.5" hidden="1">
      <c r="A47" s="128"/>
      <c r="B47" s="128" t="s">
        <v>1195</v>
      </c>
      <c r="C47" s="128"/>
      <c r="D47" s="255" t="s">
        <v>6</v>
      </c>
      <c r="E47" s="137"/>
      <c r="F47" s="137"/>
      <c r="G47" s="137"/>
      <c r="H47" s="137"/>
      <c r="I47" s="137"/>
      <c r="J47" s="137"/>
      <c r="K47" s="818">
        <f t="shared" si="0"/>
        <v>0</v>
      </c>
      <c r="L47" s="55"/>
      <c r="M47" s="56"/>
      <c r="N47" s="56"/>
      <c r="O47" s="56"/>
      <c r="P47" s="56"/>
      <c r="Q47" s="55"/>
      <c r="R47" s="57"/>
      <c r="S47" s="57"/>
      <c r="T47" s="57"/>
      <c r="U47" s="57"/>
      <c r="V47" s="57"/>
      <c r="W47" s="57"/>
      <c r="X47" s="57"/>
      <c r="Y47" s="57"/>
      <c r="Z47" s="57"/>
      <c r="AA47" s="57"/>
      <c r="AB47" s="57"/>
      <c r="AC47" s="57"/>
      <c r="AD47" s="57"/>
      <c r="AE47" s="57"/>
      <c r="AF47" s="57"/>
      <c r="AG47" s="57"/>
      <c r="AH47" s="57"/>
      <c r="AI47" s="57"/>
      <c r="AJ47" s="57"/>
      <c r="AK47" s="57"/>
      <c r="AL47" s="57"/>
      <c r="AM47" s="58"/>
      <c r="AN47" s="58"/>
      <c r="AO47" s="58"/>
      <c r="AP47" s="58"/>
      <c r="AQ47" s="58"/>
      <c r="AR47" s="58"/>
      <c r="AS47" s="58"/>
      <c r="AT47" s="58"/>
      <c r="AU47" s="58"/>
      <c r="AV47" s="58"/>
      <c r="AW47" s="58"/>
      <c r="AX47" s="58"/>
      <c r="AY47" s="58"/>
      <c r="AZ47" s="58"/>
      <c r="BA47" s="58"/>
      <c r="BB47" s="58"/>
      <c r="BC47" s="58"/>
      <c r="BD47" s="58"/>
      <c r="BE47" s="58"/>
      <c r="BF47" s="58"/>
      <c r="BG47" s="58"/>
      <c r="BH47" s="58"/>
    </row>
    <row r="48" spans="1:60" s="66" customFormat="1" ht="15.5" hidden="1">
      <c r="A48" s="128"/>
      <c r="B48" s="128" t="s">
        <v>1279</v>
      </c>
      <c r="C48" s="128"/>
      <c r="D48" s="255" t="s">
        <v>1374</v>
      </c>
      <c r="E48" s="137"/>
      <c r="F48" s="137"/>
      <c r="G48" s="137"/>
      <c r="H48" s="137"/>
      <c r="I48" s="137"/>
      <c r="J48" s="137"/>
      <c r="K48" s="818">
        <f t="shared" si="0"/>
        <v>0</v>
      </c>
      <c r="L48" s="55"/>
      <c r="M48" s="56"/>
      <c r="N48" s="56"/>
      <c r="O48" s="56"/>
      <c r="P48" s="56"/>
      <c r="Q48" s="55"/>
      <c r="R48" s="57"/>
      <c r="S48" s="57"/>
      <c r="T48" s="57"/>
      <c r="U48" s="57"/>
      <c r="V48" s="57"/>
      <c r="W48" s="57"/>
      <c r="X48" s="57"/>
      <c r="Y48" s="57"/>
      <c r="Z48" s="57"/>
      <c r="AA48" s="57"/>
      <c r="AB48" s="57"/>
      <c r="AC48" s="57"/>
      <c r="AD48" s="57"/>
      <c r="AE48" s="57"/>
      <c r="AF48" s="57"/>
      <c r="AG48" s="57"/>
      <c r="AH48" s="57"/>
      <c r="AI48" s="57"/>
      <c r="AJ48" s="57"/>
      <c r="AK48" s="57"/>
      <c r="AL48" s="57"/>
      <c r="AM48" s="58"/>
      <c r="AN48" s="58"/>
      <c r="AO48" s="58"/>
      <c r="AP48" s="58"/>
      <c r="AQ48" s="58"/>
      <c r="AR48" s="58"/>
      <c r="AS48" s="58"/>
      <c r="AT48" s="58"/>
      <c r="AU48" s="58"/>
      <c r="AV48" s="58"/>
      <c r="AW48" s="58"/>
      <c r="AX48" s="58"/>
      <c r="AY48" s="58"/>
      <c r="AZ48" s="58"/>
      <c r="BA48" s="58"/>
      <c r="BB48" s="58"/>
      <c r="BC48" s="58"/>
      <c r="BD48" s="58"/>
      <c r="BE48" s="58"/>
      <c r="BF48" s="58"/>
      <c r="BG48" s="58"/>
      <c r="BH48" s="58"/>
    </row>
    <row r="49" spans="1:60" s="66" customFormat="1" ht="40.15" hidden="1" customHeight="1">
      <c r="A49" s="226" t="s">
        <v>453</v>
      </c>
      <c r="B49" s="238" t="s">
        <v>562</v>
      </c>
      <c r="C49" s="103" t="s">
        <v>1351</v>
      </c>
      <c r="D49" s="103" t="s">
        <v>1352</v>
      </c>
      <c r="E49" s="108"/>
      <c r="F49" s="108"/>
      <c r="G49" s="108"/>
      <c r="H49" s="108"/>
      <c r="I49" s="108"/>
      <c r="J49" s="108"/>
      <c r="K49" s="818">
        <f t="shared" si="0"/>
        <v>0</v>
      </c>
      <c r="L49" s="55"/>
      <c r="M49" s="56"/>
      <c r="N49" s="56"/>
      <c r="O49" s="56"/>
      <c r="P49" s="56"/>
      <c r="Q49" s="55"/>
      <c r="R49" s="57"/>
      <c r="S49" s="57"/>
      <c r="T49" s="57"/>
      <c r="U49" s="57"/>
      <c r="V49" s="57"/>
      <c r="W49" s="57"/>
      <c r="X49" s="57"/>
      <c r="Y49" s="57"/>
      <c r="Z49" s="57"/>
      <c r="AA49" s="57"/>
      <c r="AB49" s="57"/>
      <c r="AC49" s="57"/>
      <c r="AD49" s="57"/>
      <c r="AE49" s="57"/>
      <c r="AF49" s="57"/>
      <c r="AG49" s="57"/>
      <c r="AH49" s="57"/>
      <c r="AI49" s="57"/>
      <c r="AJ49" s="57"/>
      <c r="AK49" s="57"/>
      <c r="AL49" s="57"/>
      <c r="AM49" s="58"/>
      <c r="AN49" s="58"/>
      <c r="AO49" s="58"/>
      <c r="AP49" s="58"/>
      <c r="AQ49" s="58"/>
      <c r="AR49" s="58"/>
      <c r="AS49" s="58"/>
      <c r="AT49" s="58"/>
      <c r="AU49" s="58"/>
      <c r="AV49" s="58"/>
      <c r="AW49" s="58"/>
      <c r="AX49" s="58"/>
      <c r="AY49" s="58"/>
      <c r="AZ49" s="58"/>
      <c r="BA49" s="58"/>
      <c r="BB49" s="58"/>
      <c r="BC49" s="58"/>
      <c r="BD49" s="58"/>
      <c r="BE49" s="58"/>
      <c r="BF49" s="58"/>
      <c r="BG49" s="58"/>
      <c r="BH49" s="58"/>
    </row>
    <row r="50" spans="1:60" s="66" customFormat="1" ht="52.9" hidden="1" customHeight="1">
      <c r="A50" s="123" t="s">
        <v>110</v>
      </c>
      <c r="B50" s="133" t="s">
        <v>644</v>
      </c>
      <c r="C50" s="133" t="s">
        <v>1089</v>
      </c>
      <c r="D50" s="254" t="s">
        <v>1360</v>
      </c>
      <c r="E50" s="108">
        <f>500000-500000</f>
        <v>0</v>
      </c>
      <c r="F50" s="108"/>
      <c r="G50" s="108">
        <f>500000-500000</f>
        <v>0</v>
      </c>
      <c r="H50" s="108">
        <f>500000-500000</f>
        <v>0</v>
      </c>
      <c r="I50" s="108">
        <f>500000-500000</f>
        <v>0</v>
      </c>
      <c r="J50" s="108">
        <f>500000-500000</f>
        <v>0</v>
      </c>
      <c r="K50" s="818">
        <f t="shared" si="0"/>
        <v>0</v>
      </c>
      <c r="L50" s="55"/>
      <c r="M50" s="56"/>
      <c r="N50" s="56"/>
      <c r="O50" s="56"/>
      <c r="P50" s="56"/>
      <c r="Q50" s="55"/>
      <c r="R50" s="57"/>
      <c r="S50" s="57"/>
      <c r="T50" s="57"/>
      <c r="U50" s="57"/>
      <c r="V50" s="57"/>
      <c r="W50" s="57"/>
      <c r="X50" s="57"/>
      <c r="Y50" s="57"/>
      <c r="Z50" s="57"/>
      <c r="AA50" s="57"/>
      <c r="AB50" s="57"/>
      <c r="AC50" s="57"/>
      <c r="AD50" s="57"/>
      <c r="AE50" s="57"/>
      <c r="AF50" s="57"/>
      <c r="AG50" s="57"/>
      <c r="AH50" s="57"/>
      <c r="AI50" s="57"/>
      <c r="AJ50" s="57"/>
      <c r="AK50" s="57"/>
      <c r="AL50" s="57"/>
      <c r="AM50" s="58"/>
      <c r="AN50" s="58"/>
      <c r="AO50" s="58"/>
      <c r="AP50" s="58"/>
      <c r="AQ50" s="58"/>
      <c r="AR50" s="58"/>
      <c r="AS50" s="58"/>
      <c r="AT50" s="58"/>
      <c r="AU50" s="58"/>
      <c r="AV50" s="58"/>
      <c r="AW50" s="58"/>
      <c r="AX50" s="58"/>
      <c r="AY50" s="58"/>
      <c r="AZ50" s="58"/>
      <c r="BA50" s="58"/>
      <c r="BB50" s="58"/>
      <c r="BC50" s="58"/>
      <c r="BD50" s="58"/>
      <c r="BE50" s="58"/>
      <c r="BF50" s="58"/>
      <c r="BG50" s="58"/>
      <c r="BH50" s="58"/>
    </row>
    <row r="51" spans="1:60" s="66" customFormat="1" ht="54" hidden="1">
      <c r="A51" s="128"/>
      <c r="B51" s="125" t="s">
        <v>73</v>
      </c>
      <c r="C51" s="125"/>
      <c r="D51" s="256" t="s">
        <v>1443</v>
      </c>
      <c r="E51" s="115"/>
      <c r="F51" s="115"/>
      <c r="G51" s="115"/>
      <c r="H51" s="115"/>
      <c r="I51" s="115"/>
      <c r="J51" s="115"/>
      <c r="K51" s="818">
        <f t="shared" si="0"/>
        <v>0</v>
      </c>
      <c r="L51" s="55"/>
      <c r="M51" s="56"/>
      <c r="N51" s="56"/>
      <c r="O51" s="56"/>
      <c r="P51" s="56"/>
      <c r="Q51" s="55"/>
      <c r="R51" s="57"/>
      <c r="S51" s="57"/>
      <c r="T51" s="57"/>
      <c r="U51" s="57"/>
      <c r="V51" s="57"/>
      <c r="W51" s="57"/>
      <c r="X51" s="57"/>
      <c r="Y51" s="57"/>
      <c r="Z51" s="57"/>
      <c r="AA51" s="57"/>
      <c r="AB51" s="57"/>
      <c r="AC51" s="57"/>
      <c r="AD51" s="57"/>
      <c r="AE51" s="57"/>
      <c r="AF51" s="57"/>
      <c r="AG51" s="57"/>
      <c r="AH51" s="57"/>
      <c r="AI51" s="57"/>
      <c r="AJ51" s="57"/>
      <c r="AK51" s="57"/>
      <c r="AL51" s="57"/>
      <c r="AM51" s="58"/>
      <c r="AN51" s="58"/>
      <c r="AO51" s="58"/>
      <c r="AP51" s="58"/>
      <c r="AQ51" s="58"/>
      <c r="AR51" s="58"/>
      <c r="AS51" s="58"/>
      <c r="AT51" s="58"/>
      <c r="AU51" s="58"/>
      <c r="AV51" s="58"/>
      <c r="AW51" s="58"/>
      <c r="AX51" s="58"/>
      <c r="AY51" s="58"/>
      <c r="AZ51" s="58"/>
      <c r="BA51" s="58"/>
      <c r="BB51" s="58"/>
      <c r="BC51" s="58"/>
      <c r="BD51" s="58"/>
      <c r="BE51" s="58"/>
      <c r="BF51" s="58"/>
      <c r="BG51" s="58"/>
      <c r="BH51" s="58"/>
    </row>
    <row r="52" spans="1:60" s="66" customFormat="1" ht="29.5" hidden="1" customHeight="1">
      <c r="A52" s="123" t="s">
        <v>897</v>
      </c>
      <c r="B52" s="127" t="s">
        <v>757</v>
      </c>
      <c r="C52" s="127" t="s">
        <v>756</v>
      </c>
      <c r="D52" s="302" t="s">
        <v>157</v>
      </c>
      <c r="E52" s="108"/>
      <c r="F52" s="108"/>
      <c r="G52" s="108"/>
      <c r="H52" s="108"/>
      <c r="I52" s="108"/>
      <c r="J52" s="108"/>
      <c r="K52" s="818">
        <f t="shared" si="0"/>
        <v>0</v>
      </c>
      <c r="L52" s="55"/>
      <c r="M52" s="56"/>
      <c r="N52" s="56"/>
      <c r="O52" s="56"/>
      <c r="P52" s="56"/>
      <c r="Q52" s="55"/>
      <c r="R52" s="57"/>
      <c r="S52" s="57"/>
      <c r="T52" s="57"/>
      <c r="U52" s="57"/>
      <c r="V52" s="57"/>
      <c r="W52" s="57"/>
      <c r="X52" s="57"/>
      <c r="Y52" s="57"/>
      <c r="Z52" s="57"/>
      <c r="AA52" s="57"/>
      <c r="AB52" s="57"/>
      <c r="AC52" s="57"/>
      <c r="AD52" s="57"/>
      <c r="AE52" s="57"/>
      <c r="AF52" s="57"/>
      <c r="AG52" s="57"/>
      <c r="AH52" s="57"/>
      <c r="AI52" s="57"/>
      <c r="AJ52" s="57"/>
      <c r="AK52" s="57"/>
      <c r="AL52" s="57"/>
      <c r="AM52" s="58"/>
      <c r="AN52" s="58"/>
      <c r="AO52" s="58"/>
      <c r="AP52" s="58"/>
      <c r="AQ52" s="58"/>
      <c r="AR52" s="58"/>
      <c r="AS52" s="58"/>
      <c r="AT52" s="58"/>
      <c r="AU52" s="58"/>
      <c r="AV52" s="58"/>
      <c r="AW52" s="58"/>
      <c r="AX52" s="58"/>
      <c r="AY52" s="58"/>
      <c r="AZ52" s="58"/>
      <c r="BA52" s="58"/>
      <c r="BB52" s="58"/>
      <c r="BC52" s="58"/>
      <c r="BD52" s="58"/>
      <c r="BE52" s="58"/>
      <c r="BF52" s="58"/>
      <c r="BG52" s="58"/>
      <c r="BH52" s="58"/>
    </row>
    <row r="53" spans="1:60" s="66" customFormat="1" ht="41.5" hidden="1" customHeight="1">
      <c r="A53" s="123" t="s">
        <v>899</v>
      </c>
      <c r="B53" s="127" t="s">
        <v>1643</v>
      </c>
      <c r="C53" s="127" t="s">
        <v>1467</v>
      </c>
      <c r="D53" s="302" t="s">
        <v>1176</v>
      </c>
      <c r="E53" s="108"/>
      <c r="F53" s="108"/>
      <c r="G53" s="108"/>
      <c r="H53" s="108"/>
      <c r="I53" s="108"/>
      <c r="J53" s="108"/>
      <c r="K53" s="818">
        <f t="shared" ref="K53:K84" si="1">SUM(E53:J53)</f>
        <v>0</v>
      </c>
      <c r="L53" s="55"/>
      <c r="M53" s="56"/>
      <c r="N53" s="56"/>
      <c r="O53" s="56"/>
      <c r="P53" s="56"/>
      <c r="Q53" s="55"/>
      <c r="R53" s="57"/>
      <c r="S53" s="57"/>
      <c r="T53" s="57"/>
      <c r="U53" s="57"/>
      <c r="V53" s="57"/>
      <c r="W53" s="57"/>
      <c r="X53" s="57"/>
      <c r="Y53" s="57"/>
      <c r="Z53" s="57"/>
      <c r="AA53" s="57"/>
      <c r="AB53" s="57"/>
      <c r="AC53" s="57"/>
      <c r="AD53" s="57"/>
      <c r="AE53" s="57"/>
      <c r="AF53" s="57"/>
      <c r="AG53" s="57"/>
      <c r="AH53" s="57"/>
      <c r="AI53" s="57"/>
      <c r="AJ53" s="57"/>
      <c r="AK53" s="57"/>
      <c r="AL53" s="57"/>
      <c r="AM53" s="58"/>
      <c r="AN53" s="58"/>
      <c r="AO53" s="58"/>
      <c r="AP53" s="58"/>
      <c r="AQ53" s="58"/>
      <c r="AR53" s="58"/>
      <c r="AS53" s="58"/>
      <c r="AT53" s="58"/>
      <c r="AU53" s="58"/>
      <c r="AV53" s="58"/>
      <c r="AW53" s="58"/>
      <c r="AX53" s="58"/>
      <c r="AY53" s="58"/>
      <c r="AZ53" s="58"/>
      <c r="BA53" s="58"/>
      <c r="BB53" s="58"/>
      <c r="BC53" s="58"/>
      <c r="BD53" s="58"/>
      <c r="BE53" s="58"/>
      <c r="BF53" s="58"/>
      <c r="BG53" s="58"/>
      <c r="BH53" s="58"/>
    </row>
    <row r="54" spans="1:60" s="66" customFormat="1" ht="61.15" hidden="1" customHeight="1">
      <c r="A54" s="127" t="s">
        <v>898</v>
      </c>
      <c r="B54" s="127" t="s">
        <v>758</v>
      </c>
      <c r="C54" s="127" t="s">
        <v>1363</v>
      </c>
      <c r="D54" s="187" t="s">
        <v>853</v>
      </c>
      <c r="E54" s="108"/>
      <c r="F54" s="108"/>
      <c r="G54" s="108"/>
      <c r="H54" s="108"/>
      <c r="I54" s="108"/>
      <c r="J54" s="108"/>
      <c r="K54" s="818">
        <f t="shared" si="1"/>
        <v>0</v>
      </c>
      <c r="L54" s="55"/>
      <c r="M54" s="56"/>
      <c r="N54" s="56"/>
      <c r="O54" s="56"/>
      <c r="P54" s="56"/>
      <c r="Q54" s="55"/>
      <c r="R54" s="57"/>
      <c r="S54" s="57"/>
      <c r="T54" s="57"/>
      <c r="U54" s="57"/>
      <c r="V54" s="57"/>
      <c r="W54" s="57"/>
      <c r="X54" s="57"/>
      <c r="Y54" s="57"/>
      <c r="Z54" s="57"/>
      <c r="AA54" s="57"/>
      <c r="AB54" s="57"/>
      <c r="AC54" s="57"/>
      <c r="AD54" s="57"/>
      <c r="AE54" s="57"/>
      <c r="AF54" s="57"/>
      <c r="AG54" s="57"/>
      <c r="AH54" s="57"/>
      <c r="AI54" s="57"/>
      <c r="AJ54" s="57"/>
      <c r="AK54" s="57"/>
      <c r="AL54" s="57"/>
      <c r="AM54" s="58"/>
      <c r="AN54" s="58"/>
      <c r="AO54" s="58"/>
      <c r="AP54" s="58"/>
      <c r="AQ54" s="58"/>
      <c r="AR54" s="58"/>
      <c r="AS54" s="58"/>
      <c r="AT54" s="58"/>
      <c r="AU54" s="58"/>
      <c r="AV54" s="58"/>
      <c r="AW54" s="58"/>
      <c r="AX54" s="58"/>
      <c r="AY54" s="58"/>
      <c r="AZ54" s="58"/>
      <c r="BA54" s="58"/>
      <c r="BB54" s="58"/>
      <c r="BC54" s="58"/>
      <c r="BD54" s="58"/>
      <c r="BE54" s="58"/>
      <c r="BF54" s="58"/>
      <c r="BG54" s="58"/>
      <c r="BH54" s="58"/>
    </row>
    <row r="55" spans="1:60" s="66" customFormat="1" ht="15.5" hidden="1">
      <c r="A55" s="128"/>
      <c r="B55" s="303"/>
      <c r="C55" s="303"/>
      <c r="D55" s="187" t="s">
        <v>469</v>
      </c>
      <c r="E55" s="108"/>
      <c r="F55" s="108"/>
      <c r="G55" s="108"/>
      <c r="H55" s="108"/>
      <c r="I55" s="108"/>
      <c r="J55" s="108"/>
      <c r="K55" s="818">
        <f t="shared" si="1"/>
        <v>0</v>
      </c>
      <c r="L55" s="55"/>
      <c r="M55" s="56"/>
      <c r="N55" s="56"/>
      <c r="O55" s="56"/>
      <c r="P55" s="56"/>
      <c r="Q55" s="55"/>
      <c r="R55" s="57"/>
      <c r="S55" s="57"/>
      <c r="T55" s="57"/>
      <c r="U55" s="57"/>
      <c r="V55" s="57"/>
      <c r="W55" s="57"/>
      <c r="X55" s="57"/>
      <c r="Y55" s="57"/>
      <c r="Z55" s="57"/>
      <c r="AA55" s="57"/>
      <c r="AB55" s="57"/>
      <c r="AC55" s="57"/>
      <c r="AD55" s="57"/>
      <c r="AE55" s="57"/>
      <c r="AF55" s="57"/>
      <c r="AG55" s="57"/>
      <c r="AH55" s="57"/>
      <c r="AI55" s="57"/>
      <c r="AJ55" s="57"/>
      <c r="AK55" s="57"/>
      <c r="AL55" s="57"/>
      <c r="AM55" s="58"/>
      <c r="AN55" s="58"/>
      <c r="AO55" s="58"/>
      <c r="AP55" s="58"/>
      <c r="AQ55" s="58"/>
      <c r="AR55" s="58"/>
      <c r="AS55" s="58"/>
      <c r="AT55" s="58"/>
      <c r="AU55" s="58"/>
      <c r="AV55" s="58"/>
      <c r="AW55" s="58"/>
      <c r="AX55" s="58"/>
      <c r="AY55" s="58"/>
      <c r="AZ55" s="58"/>
      <c r="BA55" s="58"/>
      <c r="BB55" s="58"/>
      <c r="BC55" s="58"/>
      <c r="BD55" s="58"/>
      <c r="BE55" s="58"/>
      <c r="BF55" s="58"/>
      <c r="BG55" s="58"/>
      <c r="BH55" s="58"/>
    </row>
    <row r="56" spans="1:60" s="66" customFormat="1" ht="56" hidden="1">
      <c r="A56" s="128"/>
      <c r="B56" s="303"/>
      <c r="C56" s="303"/>
      <c r="D56" s="304" t="s">
        <v>0</v>
      </c>
      <c r="E56" s="105"/>
      <c r="F56" s="105"/>
      <c r="G56" s="105"/>
      <c r="H56" s="105"/>
      <c r="I56" s="105"/>
      <c r="J56" s="105"/>
      <c r="K56" s="818">
        <f t="shared" si="1"/>
        <v>0</v>
      </c>
      <c r="L56" s="55"/>
      <c r="M56" s="56"/>
      <c r="N56" s="56"/>
      <c r="O56" s="56"/>
      <c r="P56" s="56"/>
      <c r="Q56" s="55"/>
      <c r="R56" s="57"/>
      <c r="S56" s="57"/>
      <c r="T56" s="57"/>
      <c r="U56" s="57"/>
      <c r="V56" s="57"/>
      <c r="W56" s="57"/>
      <c r="X56" s="57"/>
      <c r="Y56" s="57"/>
      <c r="Z56" s="57"/>
      <c r="AA56" s="57"/>
      <c r="AB56" s="57"/>
      <c r="AC56" s="57"/>
      <c r="AD56" s="57"/>
      <c r="AE56" s="57"/>
      <c r="AF56" s="57"/>
      <c r="AG56" s="57"/>
      <c r="AH56" s="57"/>
      <c r="AI56" s="57"/>
      <c r="AJ56" s="57"/>
      <c r="AK56" s="57"/>
      <c r="AL56" s="57"/>
      <c r="AM56" s="58"/>
      <c r="AN56" s="58"/>
      <c r="AO56" s="58"/>
      <c r="AP56" s="58"/>
      <c r="AQ56" s="58"/>
      <c r="AR56" s="58"/>
      <c r="AS56" s="58"/>
      <c r="AT56" s="58"/>
      <c r="AU56" s="58"/>
      <c r="AV56" s="58"/>
      <c r="AW56" s="58"/>
      <c r="AX56" s="58"/>
      <c r="AY56" s="58"/>
      <c r="AZ56" s="58"/>
      <c r="BA56" s="58"/>
      <c r="BB56" s="58"/>
      <c r="BC56" s="58"/>
      <c r="BD56" s="58"/>
      <c r="BE56" s="58"/>
      <c r="BF56" s="58"/>
      <c r="BG56" s="58"/>
      <c r="BH56" s="58"/>
    </row>
    <row r="57" spans="1:60" s="66" customFormat="1" ht="98" hidden="1">
      <c r="A57" s="128"/>
      <c r="B57" s="303"/>
      <c r="C57" s="303"/>
      <c r="D57" s="304" t="s">
        <v>40</v>
      </c>
      <c r="E57" s="105"/>
      <c r="F57" s="105"/>
      <c r="G57" s="105"/>
      <c r="H57" s="105"/>
      <c r="I57" s="105"/>
      <c r="J57" s="105"/>
      <c r="K57" s="818">
        <f t="shared" si="1"/>
        <v>0</v>
      </c>
      <c r="L57" s="55"/>
      <c r="M57" s="56"/>
      <c r="N57" s="56"/>
      <c r="O57" s="56"/>
      <c r="P57" s="56"/>
      <c r="Q57" s="55"/>
      <c r="R57" s="57"/>
      <c r="S57" s="57"/>
      <c r="T57" s="57"/>
      <c r="U57" s="57"/>
      <c r="V57" s="57"/>
      <c r="W57" s="57"/>
      <c r="X57" s="57"/>
      <c r="Y57" s="57"/>
      <c r="Z57" s="57"/>
      <c r="AA57" s="57"/>
      <c r="AB57" s="57"/>
      <c r="AC57" s="57"/>
      <c r="AD57" s="57"/>
      <c r="AE57" s="57"/>
      <c r="AF57" s="57"/>
      <c r="AG57" s="57"/>
      <c r="AH57" s="57"/>
      <c r="AI57" s="57"/>
      <c r="AJ57" s="57"/>
      <c r="AK57" s="57"/>
      <c r="AL57" s="57"/>
      <c r="AM57" s="58"/>
      <c r="AN57" s="58"/>
      <c r="AO57" s="58"/>
      <c r="AP57" s="58"/>
      <c r="AQ57" s="58"/>
      <c r="AR57" s="58"/>
      <c r="AS57" s="58"/>
      <c r="AT57" s="58"/>
      <c r="AU57" s="58"/>
      <c r="AV57" s="58"/>
      <c r="AW57" s="58"/>
      <c r="AX57" s="58"/>
      <c r="AY57" s="58"/>
      <c r="AZ57" s="58"/>
      <c r="BA57" s="58"/>
      <c r="BB57" s="58"/>
      <c r="BC57" s="58"/>
      <c r="BD57" s="58"/>
      <c r="BE57" s="58"/>
      <c r="BF57" s="58"/>
      <c r="BG57" s="58"/>
      <c r="BH57" s="58"/>
    </row>
    <row r="58" spans="1:60" s="66" customFormat="1" ht="56" hidden="1">
      <c r="A58" s="128"/>
      <c r="B58" s="121"/>
      <c r="C58" s="121"/>
      <c r="D58" s="305" t="s">
        <v>1193</v>
      </c>
      <c r="E58" s="109"/>
      <c r="F58" s="109"/>
      <c r="G58" s="109"/>
      <c r="H58" s="109"/>
      <c r="I58" s="109"/>
      <c r="J58" s="109"/>
      <c r="K58" s="818">
        <f t="shared" si="1"/>
        <v>0</v>
      </c>
      <c r="L58" s="55"/>
      <c r="M58" s="56"/>
      <c r="N58" s="56"/>
      <c r="O58" s="56"/>
      <c r="P58" s="56"/>
      <c r="Q58" s="55"/>
      <c r="R58" s="57"/>
      <c r="S58" s="57"/>
      <c r="T58" s="57"/>
      <c r="U58" s="57"/>
      <c r="V58" s="57"/>
      <c r="W58" s="57"/>
      <c r="X58" s="57"/>
      <c r="Y58" s="57"/>
      <c r="Z58" s="57"/>
      <c r="AA58" s="57"/>
      <c r="AB58" s="57"/>
      <c r="AC58" s="57"/>
      <c r="AD58" s="57"/>
      <c r="AE58" s="57"/>
      <c r="AF58" s="57"/>
      <c r="AG58" s="57"/>
      <c r="AH58" s="57"/>
      <c r="AI58" s="57"/>
      <c r="AJ58" s="57"/>
      <c r="AK58" s="57"/>
      <c r="AL58" s="57"/>
      <c r="AM58" s="58"/>
      <c r="AN58" s="58"/>
      <c r="AO58" s="58"/>
      <c r="AP58" s="58"/>
      <c r="AQ58" s="58"/>
      <c r="AR58" s="58"/>
      <c r="AS58" s="58"/>
      <c r="AT58" s="58"/>
      <c r="AU58" s="58"/>
      <c r="AV58" s="58"/>
      <c r="AW58" s="58"/>
      <c r="AX58" s="58"/>
      <c r="AY58" s="58"/>
      <c r="AZ58" s="58"/>
      <c r="BA58" s="58"/>
      <c r="BB58" s="58"/>
      <c r="BC58" s="58"/>
      <c r="BD58" s="58"/>
      <c r="BE58" s="58"/>
      <c r="BF58" s="58"/>
      <c r="BG58" s="58"/>
      <c r="BH58" s="58"/>
    </row>
    <row r="59" spans="1:60" s="66" customFormat="1" ht="15.5" hidden="1">
      <c r="A59" s="128"/>
      <c r="B59" s="128" t="s">
        <v>723</v>
      </c>
      <c r="C59" s="128"/>
      <c r="D59" s="255" t="s">
        <v>716</v>
      </c>
      <c r="E59" s="137"/>
      <c r="F59" s="137"/>
      <c r="G59" s="137"/>
      <c r="H59" s="137"/>
      <c r="I59" s="137"/>
      <c r="J59" s="137"/>
      <c r="K59" s="818">
        <f t="shared" si="1"/>
        <v>0</v>
      </c>
      <c r="L59" s="55"/>
      <c r="M59" s="56"/>
      <c r="N59" s="56"/>
      <c r="O59" s="56"/>
      <c r="P59" s="56"/>
      <c r="Q59" s="55"/>
      <c r="R59" s="57"/>
      <c r="S59" s="57"/>
      <c r="T59" s="57"/>
      <c r="U59" s="57"/>
      <c r="V59" s="57"/>
      <c r="W59" s="57"/>
      <c r="X59" s="57"/>
      <c r="Y59" s="57"/>
      <c r="Z59" s="57"/>
      <c r="AA59" s="57"/>
      <c r="AB59" s="57"/>
      <c r="AC59" s="57"/>
      <c r="AD59" s="57"/>
      <c r="AE59" s="57"/>
      <c r="AF59" s="57"/>
      <c r="AG59" s="57"/>
      <c r="AH59" s="57"/>
      <c r="AI59" s="57"/>
      <c r="AJ59" s="57"/>
      <c r="AK59" s="57"/>
      <c r="AL59" s="57"/>
      <c r="AM59" s="58"/>
      <c r="AN59" s="58"/>
      <c r="AO59" s="58"/>
      <c r="AP59" s="58"/>
      <c r="AQ59" s="58"/>
      <c r="AR59" s="58"/>
      <c r="AS59" s="58"/>
      <c r="AT59" s="58"/>
      <c r="AU59" s="58"/>
      <c r="AV59" s="58"/>
      <c r="AW59" s="58"/>
      <c r="AX59" s="58"/>
      <c r="AY59" s="58"/>
      <c r="AZ59" s="58"/>
      <c r="BA59" s="58"/>
      <c r="BB59" s="58"/>
      <c r="BC59" s="58"/>
      <c r="BD59" s="58"/>
      <c r="BE59" s="58"/>
      <c r="BF59" s="58"/>
      <c r="BG59" s="58"/>
      <c r="BH59" s="58"/>
    </row>
    <row r="60" spans="1:60" s="66" customFormat="1" ht="15.5" hidden="1">
      <c r="A60" s="128"/>
      <c r="B60" s="128"/>
      <c r="C60" s="128"/>
      <c r="D60" s="254" t="s">
        <v>1444</v>
      </c>
      <c r="E60" s="108"/>
      <c r="F60" s="108"/>
      <c r="G60" s="108"/>
      <c r="H60" s="108"/>
      <c r="I60" s="108"/>
      <c r="J60" s="108"/>
      <c r="K60" s="818">
        <f t="shared" si="1"/>
        <v>0</v>
      </c>
      <c r="L60" s="55"/>
      <c r="M60" s="56"/>
      <c r="N60" s="56"/>
      <c r="O60" s="56"/>
      <c r="P60" s="56"/>
      <c r="Q60" s="55"/>
      <c r="R60" s="57"/>
      <c r="S60" s="57"/>
      <c r="T60" s="57"/>
      <c r="U60" s="57"/>
      <c r="V60" s="57"/>
      <c r="W60" s="57"/>
      <c r="X60" s="57"/>
      <c r="Y60" s="57"/>
      <c r="Z60" s="57"/>
      <c r="AA60" s="57"/>
      <c r="AB60" s="57"/>
      <c r="AC60" s="57"/>
      <c r="AD60" s="57"/>
      <c r="AE60" s="57"/>
      <c r="AF60" s="57"/>
      <c r="AG60" s="57"/>
      <c r="AH60" s="57"/>
      <c r="AI60" s="57"/>
      <c r="AJ60" s="57"/>
      <c r="AK60" s="57"/>
      <c r="AL60" s="57"/>
      <c r="AM60" s="58"/>
      <c r="AN60" s="58"/>
      <c r="AO60" s="58"/>
      <c r="AP60" s="58"/>
      <c r="AQ60" s="58"/>
      <c r="AR60" s="58"/>
      <c r="AS60" s="58"/>
      <c r="AT60" s="58"/>
      <c r="AU60" s="58"/>
      <c r="AV60" s="58"/>
      <c r="AW60" s="58"/>
      <c r="AX60" s="58"/>
      <c r="AY60" s="58"/>
      <c r="AZ60" s="58"/>
      <c r="BA60" s="58"/>
      <c r="BB60" s="58"/>
      <c r="BC60" s="58"/>
      <c r="BD60" s="58"/>
      <c r="BE60" s="58"/>
      <c r="BF60" s="58"/>
      <c r="BG60" s="58"/>
      <c r="BH60" s="58"/>
    </row>
    <row r="61" spans="1:60" s="66" customFormat="1" ht="56" hidden="1">
      <c r="A61" s="128"/>
      <c r="B61" s="128"/>
      <c r="C61" s="128"/>
      <c r="D61" s="304" t="s">
        <v>0</v>
      </c>
      <c r="E61" s="108"/>
      <c r="F61" s="108"/>
      <c r="G61" s="108"/>
      <c r="H61" s="108"/>
      <c r="I61" s="108"/>
      <c r="J61" s="108"/>
      <c r="K61" s="818">
        <f t="shared" si="1"/>
        <v>0</v>
      </c>
      <c r="L61" s="55"/>
      <c r="M61" s="56"/>
      <c r="N61" s="56"/>
      <c r="O61" s="56"/>
      <c r="P61" s="56"/>
      <c r="Q61" s="55"/>
      <c r="R61" s="57"/>
      <c r="S61" s="57"/>
      <c r="T61" s="57"/>
      <c r="U61" s="57"/>
      <c r="V61" s="57"/>
      <c r="W61" s="57"/>
      <c r="X61" s="57"/>
      <c r="Y61" s="57"/>
      <c r="Z61" s="57"/>
      <c r="AA61" s="57"/>
      <c r="AB61" s="57"/>
      <c r="AC61" s="57"/>
      <c r="AD61" s="57"/>
      <c r="AE61" s="57"/>
      <c r="AF61" s="57"/>
      <c r="AG61" s="57"/>
      <c r="AH61" s="57"/>
      <c r="AI61" s="57"/>
      <c r="AJ61" s="57"/>
      <c r="AK61" s="57"/>
      <c r="AL61" s="57"/>
      <c r="AM61" s="58"/>
      <c r="AN61" s="58"/>
      <c r="AO61" s="58"/>
      <c r="AP61" s="58"/>
      <c r="AQ61" s="58"/>
      <c r="AR61" s="58"/>
      <c r="AS61" s="58"/>
      <c r="AT61" s="58"/>
      <c r="AU61" s="58"/>
      <c r="AV61" s="58"/>
      <c r="AW61" s="58"/>
      <c r="AX61" s="58"/>
      <c r="AY61" s="58"/>
      <c r="AZ61" s="58"/>
      <c r="BA61" s="58"/>
      <c r="BB61" s="58"/>
      <c r="BC61" s="58"/>
      <c r="BD61" s="58"/>
      <c r="BE61" s="58"/>
      <c r="BF61" s="58"/>
      <c r="BG61" s="58"/>
      <c r="BH61" s="58"/>
    </row>
    <row r="62" spans="1:60" s="66" customFormat="1" ht="56" hidden="1">
      <c r="A62" s="128"/>
      <c r="B62" s="128"/>
      <c r="C62" s="128"/>
      <c r="D62" s="304" t="s">
        <v>1178</v>
      </c>
      <c r="E62" s="108"/>
      <c r="F62" s="108"/>
      <c r="G62" s="108"/>
      <c r="H62" s="108"/>
      <c r="I62" s="108"/>
      <c r="J62" s="108"/>
      <c r="K62" s="818">
        <f t="shared" si="1"/>
        <v>0</v>
      </c>
      <c r="L62" s="55"/>
      <c r="M62" s="56"/>
      <c r="N62" s="56"/>
      <c r="O62" s="56"/>
      <c r="P62" s="56"/>
      <c r="Q62" s="55"/>
      <c r="R62" s="57"/>
      <c r="S62" s="57"/>
      <c r="T62" s="57"/>
      <c r="U62" s="57"/>
      <c r="V62" s="57"/>
      <c r="W62" s="57"/>
      <c r="X62" s="57"/>
      <c r="Y62" s="57"/>
      <c r="Z62" s="57"/>
      <c r="AA62" s="57"/>
      <c r="AB62" s="57"/>
      <c r="AC62" s="57"/>
      <c r="AD62" s="57"/>
      <c r="AE62" s="57"/>
      <c r="AF62" s="57"/>
      <c r="AG62" s="57"/>
      <c r="AH62" s="57"/>
      <c r="AI62" s="57"/>
      <c r="AJ62" s="57"/>
      <c r="AK62" s="57"/>
      <c r="AL62" s="57"/>
      <c r="AM62" s="58"/>
      <c r="AN62" s="58"/>
      <c r="AO62" s="58"/>
      <c r="AP62" s="58"/>
      <c r="AQ62" s="58"/>
      <c r="AR62" s="58"/>
      <c r="AS62" s="58"/>
      <c r="AT62" s="58"/>
      <c r="AU62" s="58"/>
      <c r="AV62" s="58"/>
      <c r="AW62" s="58"/>
      <c r="AX62" s="58"/>
      <c r="AY62" s="58"/>
      <c r="AZ62" s="58"/>
      <c r="BA62" s="58"/>
      <c r="BB62" s="58"/>
      <c r="BC62" s="58"/>
      <c r="BD62" s="58"/>
      <c r="BE62" s="58"/>
      <c r="BF62" s="58"/>
      <c r="BG62" s="58"/>
      <c r="BH62" s="58"/>
    </row>
    <row r="63" spans="1:60" s="66" customFormat="1" ht="42" hidden="1">
      <c r="A63" s="128"/>
      <c r="B63" s="128"/>
      <c r="C63" s="128"/>
      <c r="D63" s="254" t="s">
        <v>1371</v>
      </c>
      <c r="E63" s="108"/>
      <c r="F63" s="108"/>
      <c r="G63" s="108"/>
      <c r="H63" s="108"/>
      <c r="I63" s="108"/>
      <c r="J63" s="108"/>
      <c r="K63" s="818">
        <f t="shared" si="1"/>
        <v>0</v>
      </c>
      <c r="L63" s="55"/>
      <c r="M63" s="56"/>
      <c r="N63" s="56"/>
      <c r="O63" s="56"/>
      <c r="P63" s="56"/>
      <c r="Q63" s="55"/>
      <c r="R63" s="57"/>
      <c r="S63" s="57"/>
      <c r="T63" s="57"/>
      <c r="U63" s="57"/>
      <c r="V63" s="57"/>
      <c r="W63" s="57"/>
      <c r="X63" s="57"/>
      <c r="Y63" s="57"/>
      <c r="Z63" s="57"/>
      <c r="AA63" s="57"/>
      <c r="AB63" s="57"/>
      <c r="AC63" s="57"/>
      <c r="AD63" s="57"/>
      <c r="AE63" s="57"/>
      <c r="AF63" s="57"/>
      <c r="AG63" s="57"/>
      <c r="AH63" s="57"/>
      <c r="AI63" s="57"/>
      <c r="AJ63" s="57"/>
      <c r="AK63" s="57"/>
      <c r="AL63" s="57"/>
      <c r="AM63" s="58"/>
      <c r="AN63" s="58"/>
      <c r="AO63" s="58"/>
      <c r="AP63" s="58"/>
      <c r="AQ63" s="58"/>
      <c r="AR63" s="58"/>
      <c r="AS63" s="58"/>
      <c r="AT63" s="58"/>
      <c r="AU63" s="58"/>
      <c r="AV63" s="58"/>
      <c r="AW63" s="58"/>
      <c r="AX63" s="58"/>
      <c r="AY63" s="58"/>
      <c r="AZ63" s="58"/>
      <c r="BA63" s="58"/>
      <c r="BB63" s="58"/>
      <c r="BC63" s="58"/>
      <c r="BD63" s="58"/>
      <c r="BE63" s="58"/>
      <c r="BF63" s="58"/>
      <c r="BG63" s="58"/>
      <c r="BH63" s="58"/>
    </row>
    <row r="64" spans="1:60" s="66" customFormat="1" ht="15.5" hidden="1">
      <c r="A64" s="128"/>
      <c r="B64" s="128"/>
      <c r="C64" s="128"/>
      <c r="D64" s="255" t="s">
        <v>1163</v>
      </c>
      <c r="E64" s="137"/>
      <c r="F64" s="137"/>
      <c r="G64" s="137"/>
      <c r="H64" s="137"/>
      <c r="I64" s="137"/>
      <c r="J64" s="137"/>
      <c r="K64" s="818">
        <f t="shared" si="1"/>
        <v>0</v>
      </c>
      <c r="L64" s="55"/>
      <c r="M64" s="56"/>
      <c r="N64" s="56"/>
      <c r="O64" s="56"/>
      <c r="P64" s="56"/>
      <c r="Q64" s="55"/>
      <c r="R64" s="57"/>
      <c r="S64" s="57"/>
      <c r="T64" s="57"/>
      <c r="U64" s="57"/>
      <c r="V64" s="57"/>
      <c r="W64" s="57"/>
      <c r="X64" s="57"/>
      <c r="Y64" s="57"/>
      <c r="Z64" s="57"/>
      <c r="AA64" s="57"/>
      <c r="AB64" s="57"/>
      <c r="AC64" s="57"/>
      <c r="AD64" s="57"/>
      <c r="AE64" s="57"/>
      <c r="AF64" s="57"/>
      <c r="AG64" s="57"/>
      <c r="AH64" s="57"/>
      <c r="AI64" s="57"/>
      <c r="AJ64" s="57"/>
      <c r="AK64" s="57"/>
      <c r="AL64" s="57"/>
      <c r="AM64" s="58"/>
      <c r="AN64" s="58"/>
      <c r="AO64" s="58"/>
      <c r="AP64" s="58"/>
      <c r="AQ64" s="58"/>
      <c r="AR64" s="58"/>
      <c r="AS64" s="58"/>
      <c r="AT64" s="58"/>
      <c r="AU64" s="58"/>
      <c r="AV64" s="58"/>
      <c r="AW64" s="58"/>
      <c r="AX64" s="58"/>
      <c r="AY64" s="58"/>
      <c r="AZ64" s="58"/>
      <c r="BA64" s="58"/>
      <c r="BB64" s="58"/>
      <c r="BC64" s="58"/>
      <c r="BD64" s="58"/>
      <c r="BE64" s="58"/>
      <c r="BF64" s="58"/>
      <c r="BG64" s="58"/>
      <c r="BH64" s="58"/>
    </row>
    <row r="65" spans="1:60" s="66" customFormat="1" ht="15.5" hidden="1">
      <c r="A65" s="128"/>
      <c r="B65" s="128"/>
      <c r="C65" s="128"/>
      <c r="D65" s="255" t="s">
        <v>600</v>
      </c>
      <c r="E65" s="137"/>
      <c r="F65" s="137"/>
      <c r="G65" s="137"/>
      <c r="H65" s="137"/>
      <c r="I65" s="137"/>
      <c r="J65" s="137"/>
      <c r="K65" s="818">
        <f t="shared" si="1"/>
        <v>0</v>
      </c>
      <c r="L65" s="55"/>
      <c r="M65" s="56"/>
      <c r="N65" s="56"/>
      <c r="O65" s="56"/>
      <c r="P65" s="56"/>
      <c r="Q65" s="55"/>
      <c r="R65" s="57"/>
      <c r="S65" s="57"/>
      <c r="T65" s="57"/>
      <c r="U65" s="57"/>
      <c r="V65" s="57"/>
      <c r="W65" s="57"/>
      <c r="X65" s="57"/>
      <c r="Y65" s="57"/>
      <c r="Z65" s="57"/>
      <c r="AA65" s="57"/>
      <c r="AB65" s="57"/>
      <c r="AC65" s="57"/>
      <c r="AD65" s="57"/>
      <c r="AE65" s="57"/>
      <c r="AF65" s="57"/>
      <c r="AG65" s="57"/>
      <c r="AH65" s="57"/>
      <c r="AI65" s="57"/>
      <c r="AJ65" s="57"/>
      <c r="AK65" s="57"/>
      <c r="AL65" s="57"/>
      <c r="AM65" s="58"/>
      <c r="AN65" s="58"/>
      <c r="AO65" s="58"/>
      <c r="AP65" s="58"/>
      <c r="AQ65" s="58"/>
      <c r="AR65" s="58"/>
      <c r="AS65" s="58"/>
      <c r="AT65" s="58"/>
      <c r="AU65" s="58"/>
      <c r="AV65" s="58"/>
      <c r="AW65" s="58"/>
      <c r="AX65" s="58"/>
      <c r="AY65" s="58"/>
      <c r="AZ65" s="58"/>
      <c r="BA65" s="58"/>
      <c r="BB65" s="58"/>
      <c r="BC65" s="58"/>
      <c r="BD65" s="58"/>
      <c r="BE65" s="58"/>
      <c r="BF65" s="58"/>
      <c r="BG65" s="58"/>
      <c r="BH65" s="58"/>
    </row>
    <row r="66" spans="1:60" s="66" customFormat="1" ht="23" hidden="1">
      <c r="A66" s="128"/>
      <c r="B66" s="128"/>
      <c r="C66" s="128"/>
      <c r="D66" s="255" t="s">
        <v>646</v>
      </c>
      <c r="E66" s="137"/>
      <c r="F66" s="137"/>
      <c r="G66" s="137"/>
      <c r="H66" s="137"/>
      <c r="I66" s="137"/>
      <c r="J66" s="137"/>
      <c r="K66" s="818">
        <f t="shared" si="1"/>
        <v>0</v>
      </c>
      <c r="L66" s="55"/>
      <c r="M66" s="56"/>
      <c r="N66" s="56"/>
      <c r="O66" s="56"/>
      <c r="P66" s="56"/>
      <c r="Q66" s="55"/>
      <c r="R66" s="57"/>
      <c r="S66" s="57"/>
      <c r="T66" s="57"/>
      <c r="U66" s="57"/>
      <c r="V66" s="57"/>
      <c r="W66" s="57"/>
      <c r="X66" s="57"/>
      <c r="Y66" s="57"/>
      <c r="Z66" s="57"/>
      <c r="AA66" s="57"/>
      <c r="AB66" s="57"/>
      <c r="AC66" s="57"/>
      <c r="AD66" s="57"/>
      <c r="AE66" s="57"/>
      <c r="AF66" s="57"/>
      <c r="AG66" s="57"/>
      <c r="AH66" s="57"/>
      <c r="AI66" s="57"/>
      <c r="AJ66" s="57"/>
      <c r="AK66" s="57"/>
      <c r="AL66" s="57"/>
      <c r="AM66" s="58"/>
      <c r="AN66" s="58"/>
      <c r="AO66" s="58"/>
      <c r="AP66" s="58"/>
      <c r="AQ66" s="58"/>
      <c r="AR66" s="58"/>
      <c r="AS66" s="58"/>
      <c r="AT66" s="58"/>
      <c r="AU66" s="58"/>
      <c r="AV66" s="58"/>
      <c r="AW66" s="58"/>
      <c r="AX66" s="58"/>
      <c r="AY66" s="58"/>
      <c r="AZ66" s="58"/>
      <c r="BA66" s="58"/>
      <c r="BB66" s="58"/>
      <c r="BC66" s="58"/>
      <c r="BD66" s="58"/>
      <c r="BE66" s="58"/>
      <c r="BF66" s="58"/>
      <c r="BG66" s="58"/>
      <c r="BH66" s="58"/>
    </row>
    <row r="67" spans="1:60" s="66" customFormat="1" ht="34.5" hidden="1">
      <c r="A67" s="128"/>
      <c r="B67" s="128"/>
      <c r="C67" s="128"/>
      <c r="D67" s="255" t="s">
        <v>595</v>
      </c>
      <c r="E67" s="137"/>
      <c r="F67" s="137"/>
      <c r="G67" s="137"/>
      <c r="H67" s="137"/>
      <c r="I67" s="137"/>
      <c r="J67" s="137"/>
      <c r="K67" s="818">
        <f t="shared" si="1"/>
        <v>0</v>
      </c>
      <c r="L67" s="55"/>
      <c r="M67" s="56"/>
      <c r="N67" s="56"/>
      <c r="O67" s="56"/>
      <c r="P67" s="56"/>
      <c r="Q67" s="55"/>
      <c r="R67" s="57"/>
      <c r="S67" s="57"/>
      <c r="T67" s="57"/>
      <c r="U67" s="57"/>
      <c r="V67" s="57"/>
      <c r="W67" s="57"/>
      <c r="X67" s="57"/>
      <c r="Y67" s="57"/>
      <c r="Z67" s="57"/>
      <c r="AA67" s="57"/>
      <c r="AB67" s="57"/>
      <c r="AC67" s="57"/>
      <c r="AD67" s="57"/>
      <c r="AE67" s="57"/>
      <c r="AF67" s="57"/>
      <c r="AG67" s="57"/>
      <c r="AH67" s="57"/>
      <c r="AI67" s="57"/>
      <c r="AJ67" s="57"/>
      <c r="AK67" s="57"/>
      <c r="AL67" s="57"/>
      <c r="AM67" s="58"/>
      <c r="AN67" s="58"/>
      <c r="AO67" s="58"/>
      <c r="AP67" s="58"/>
      <c r="AQ67" s="58"/>
      <c r="AR67" s="58"/>
      <c r="AS67" s="58"/>
      <c r="AT67" s="58"/>
      <c r="AU67" s="58"/>
      <c r="AV67" s="58"/>
      <c r="AW67" s="58"/>
      <c r="AX67" s="58"/>
      <c r="AY67" s="58"/>
      <c r="AZ67" s="58"/>
      <c r="BA67" s="58"/>
      <c r="BB67" s="58"/>
      <c r="BC67" s="58"/>
      <c r="BD67" s="58"/>
      <c r="BE67" s="58"/>
      <c r="BF67" s="58"/>
      <c r="BG67" s="58"/>
      <c r="BH67" s="58"/>
    </row>
    <row r="68" spans="1:60" s="66" customFormat="1" ht="34.5" hidden="1">
      <c r="A68" s="128"/>
      <c r="B68" s="128"/>
      <c r="C68" s="128"/>
      <c r="D68" s="306" t="s">
        <v>397</v>
      </c>
      <c r="E68" s="137"/>
      <c r="F68" s="137"/>
      <c r="G68" s="137"/>
      <c r="H68" s="137"/>
      <c r="I68" s="137"/>
      <c r="J68" s="137"/>
      <c r="K68" s="818">
        <f t="shared" si="1"/>
        <v>0</v>
      </c>
      <c r="L68" s="55"/>
      <c r="M68" s="56"/>
      <c r="N68" s="56"/>
      <c r="O68" s="56"/>
      <c r="P68" s="56"/>
      <c r="Q68" s="55"/>
      <c r="R68" s="57"/>
      <c r="S68" s="57"/>
      <c r="T68" s="57"/>
      <c r="U68" s="57"/>
      <c r="V68" s="57"/>
      <c r="W68" s="57"/>
      <c r="X68" s="57"/>
      <c r="Y68" s="57"/>
      <c r="Z68" s="57"/>
      <c r="AA68" s="57"/>
      <c r="AB68" s="57"/>
      <c r="AC68" s="57"/>
      <c r="AD68" s="57"/>
      <c r="AE68" s="57"/>
      <c r="AF68" s="57"/>
      <c r="AG68" s="57"/>
      <c r="AH68" s="57"/>
      <c r="AI68" s="57"/>
      <c r="AJ68" s="57"/>
      <c r="AK68" s="57"/>
      <c r="AL68" s="57"/>
      <c r="AM68" s="58"/>
      <c r="AN68" s="58"/>
      <c r="AO68" s="58"/>
      <c r="AP68" s="58"/>
      <c r="AQ68" s="58"/>
      <c r="AR68" s="58"/>
      <c r="AS68" s="58"/>
      <c r="AT68" s="58"/>
      <c r="AU68" s="58"/>
      <c r="AV68" s="58"/>
      <c r="AW68" s="58"/>
      <c r="AX68" s="58"/>
      <c r="AY68" s="58"/>
      <c r="AZ68" s="58"/>
      <c r="BA68" s="58"/>
      <c r="BB68" s="58"/>
      <c r="BC68" s="58"/>
      <c r="BD68" s="58"/>
      <c r="BE68" s="58"/>
      <c r="BF68" s="58"/>
      <c r="BG68" s="58"/>
      <c r="BH68" s="58"/>
    </row>
    <row r="69" spans="1:60" ht="43.15" hidden="1" customHeight="1">
      <c r="A69" s="292" t="s">
        <v>1046</v>
      </c>
      <c r="B69" s="292" t="s">
        <v>1047</v>
      </c>
      <c r="C69" s="292"/>
      <c r="D69" s="318" t="s">
        <v>1179</v>
      </c>
      <c r="E69" s="192">
        <f>SUM(E70:E109)-E77-E81-E71+E110</f>
        <v>0</v>
      </c>
      <c r="F69" s="192"/>
      <c r="G69" s="192"/>
      <c r="H69" s="639">
        <f>SUM(H70:H109)-H77-H81-H71+H110</f>
        <v>0</v>
      </c>
      <c r="I69" s="639">
        <f>SUM(I70:I109)-I77-I81-I71+I110</f>
        <v>0</v>
      </c>
      <c r="J69" s="192">
        <f>SUM(J70:J109)-J77-J81-J71+J110</f>
        <v>0</v>
      </c>
      <c r="K69" s="818">
        <f t="shared" si="1"/>
        <v>0</v>
      </c>
      <c r="M69" s="47" t="e">
        <f>SUM(#REF!)</f>
        <v>#REF!</v>
      </c>
      <c r="N69" s="47"/>
      <c r="O69" s="47"/>
      <c r="P69" s="47"/>
    </row>
    <row r="70" spans="1:60" ht="70" hidden="1">
      <c r="A70" s="123" t="s">
        <v>1048</v>
      </c>
      <c r="B70" s="128">
        <v>70201</v>
      </c>
      <c r="C70" s="128" t="s">
        <v>402</v>
      </c>
      <c r="D70" s="258" t="s">
        <v>979</v>
      </c>
      <c r="E70" s="137"/>
      <c r="F70" s="137"/>
      <c r="G70" s="137"/>
      <c r="H70" s="820"/>
      <c r="I70" s="820"/>
      <c r="J70" s="137"/>
      <c r="K70" s="818">
        <f t="shared" si="1"/>
        <v>0</v>
      </c>
      <c r="L70" s="4"/>
      <c r="M70" s="6"/>
      <c r="N70" s="6"/>
      <c r="O70" s="6"/>
      <c r="P70" s="6"/>
      <c r="Q70" s="4"/>
      <c r="R70" s="4"/>
      <c r="S70" s="4"/>
      <c r="T70" s="4"/>
      <c r="U70" s="8"/>
      <c r="V70" s="8"/>
      <c r="W70" s="8"/>
      <c r="X70" s="8"/>
      <c r="Y70" s="8"/>
      <c r="Z70" s="8"/>
      <c r="AA70" s="8"/>
      <c r="AB70" s="8"/>
      <c r="AC70" s="8"/>
      <c r="AD70" s="8"/>
      <c r="AE70" s="8"/>
      <c r="AF70" s="8"/>
      <c r="AG70" s="8"/>
      <c r="AH70" s="8"/>
      <c r="AI70" s="8"/>
      <c r="AJ70" s="8"/>
      <c r="AK70" s="8"/>
      <c r="AL70" s="8"/>
    </row>
    <row r="71" spans="1:60" ht="28" hidden="1">
      <c r="A71" s="128"/>
      <c r="B71" s="128"/>
      <c r="C71" s="127"/>
      <c r="D71" s="261" t="s">
        <v>1199</v>
      </c>
      <c r="E71" s="244"/>
      <c r="F71" s="244"/>
      <c r="G71" s="244"/>
      <c r="H71" s="821"/>
      <c r="I71" s="821"/>
      <c r="J71" s="244"/>
      <c r="K71" s="818">
        <f t="shared" si="1"/>
        <v>0</v>
      </c>
      <c r="L71" s="4"/>
      <c r="M71" s="69"/>
      <c r="N71" s="69"/>
      <c r="O71" s="69"/>
      <c r="P71" s="69"/>
      <c r="Q71" s="4"/>
      <c r="R71" s="4"/>
      <c r="S71" s="4"/>
      <c r="T71" s="4"/>
      <c r="U71" s="8"/>
      <c r="V71" s="8"/>
      <c r="W71" s="8"/>
      <c r="X71" s="8"/>
      <c r="Y71" s="8"/>
      <c r="Z71" s="8"/>
      <c r="AA71" s="8"/>
      <c r="AB71" s="8"/>
      <c r="AC71" s="8"/>
      <c r="AD71" s="8"/>
      <c r="AE71" s="8"/>
      <c r="AF71" s="8"/>
      <c r="AG71" s="8"/>
      <c r="AH71" s="8"/>
      <c r="AI71" s="8"/>
      <c r="AJ71" s="8"/>
      <c r="AK71" s="8"/>
      <c r="AL71" s="8"/>
    </row>
    <row r="72" spans="1:60" ht="46.5" hidden="1">
      <c r="A72" s="133" t="s">
        <v>1586</v>
      </c>
      <c r="B72" s="133" t="s">
        <v>1587</v>
      </c>
      <c r="C72" s="133" t="s">
        <v>1059</v>
      </c>
      <c r="D72" s="254" t="s">
        <v>1386</v>
      </c>
      <c r="E72" s="108"/>
      <c r="F72" s="108"/>
      <c r="G72" s="108"/>
      <c r="H72" s="822"/>
      <c r="I72" s="822"/>
      <c r="J72" s="108"/>
      <c r="K72" s="818">
        <f t="shared" si="1"/>
        <v>0</v>
      </c>
      <c r="L72" s="4"/>
      <c r="M72" s="69"/>
      <c r="N72" s="69"/>
      <c r="O72" s="69"/>
      <c r="P72" s="69"/>
      <c r="Q72" s="4"/>
      <c r="R72" s="4"/>
      <c r="S72" s="4"/>
      <c r="T72" s="4"/>
      <c r="U72" s="8"/>
      <c r="V72" s="8"/>
      <c r="W72" s="8"/>
      <c r="X72" s="8"/>
      <c r="Y72" s="8"/>
      <c r="Z72" s="8"/>
      <c r="AA72" s="8"/>
      <c r="AB72" s="8"/>
      <c r="AC72" s="8"/>
      <c r="AD72" s="8"/>
      <c r="AE72" s="8"/>
      <c r="AF72" s="8"/>
      <c r="AG72" s="8"/>
      <c r="AH72" s="8"/>
      <c r="AI72" s="8"/>
      <c r="AJ72" s="8"/>
      <c r="AK72" s="8"/>
      <c r="AL72" s="8"/>
    </row>
    <row r="73" spans="1:60" ht="71.5" hidden="1" customHeight="1">
      <c r="A73" s="133" t="s">
        <v>98</v>
      </c>
      <c r="B73" s="133" t="s">
        <v>1180</v>
      </c>
      <c r="C73" s="133" t="s">
        <v>99</v>
      </c>
      <c r="D73" s="254" t="s">
        <v>100</v>
      </c>
      <c r="E73" s="108"/>
      <c r="F73" s="108"/>
      <c r="G73" s="108"/>
      <c r="H73" s="822"/>
      <c r="I73" s="822"/>
      <c r="J73" s="108"/>
      <c r="K73" s="818">
        <f t="shared" si="1"/>
        <v>0</v>
      </c>
      <c r="M73" s="47"/>
      <c r="N73" s="47"/>
      <c r="O73" s="47"/>
      <c r="P73" s="47"/>
    </row>
    <row r="74" spans="1:60" ht="73.150000000000006" hidden="1" customHeight="1">
      <c r="A74" s="133" t="s">
        <v>1405</v>
      </c>
      <c r="B74" s="133" t="s">
        <v>1181</v>
      </c>
      <c r="C74" s="133" t="s">
        <v>234</v>
      </c>
      <c r="D74" s="254" t="s">
        <v>101</v>
      </c>
      <c r="E74" s="108"/>
      <c r="F74" s="108"/>
      <c r="G74" s="108"/>
      <c r="H74" s="822"/>
      <c r="I74" s="822"/>
      <c r="J74" s="108"/>
      <c r="K74" s="818">
        <f t="shared" si="1"/>
        <v>0</v>
      </c>
      <c r="M74" s="47"/>
      <c r="N74" s="47"/>
      <c r="O74" s="47"/>
      <c r="P74" s="47"/>
    </row>
    <row r="75" spans="1:60" ht="76.900000000000006" hidden="1" customHeight="1">
      <c r="A75" s="239" t="s">
        <v>1393</v>
      </c>
      <c r="B75" s="240">
        <v>1060</v>
      </c>
      <c r="C75" s="239" t="s">
        <v>1381</v>
      </c>
      <c r="D75" s="262" t="s">
        <v>1499</v>
      </c>
      <c r="E75" s="109"/>
      <c r="F75" s="109"/>
      <c r="G75" s="109"/>
      <c r="H75" s="823"/>
      <c r="I75" s="823"/>
      <c r="J75" s="109"/>
      <c r="K75" s="818">
        <f t="shared" si="1"/>
        <v>0</v>
      </c>
      <c r="M75" s="47"/>
      <c r="N75" s="47"/>
      <c r="O75" s="47"/>
      <c r="P75" s="47"/>
    </row>
    <row r="76" spans="1:60" ht="111.65" hidden="1" customHeight="1">
      <c r="A76" s="133" t="s">
        <v>1394</v>
      </c>
      <c r="B76" s="133" t="s">
        <v>375</v>
      </c>
      <c r="C76" s="133" t="s">
        <v>1220</v>
      </c>
      <c r="D76" s="254" t="s">
        <v>1221</v>
      </c>
      <c r="E76" s="108"/>
      <c r="F76" s="108"/>
      <c r="G76" s="108"/>
      <c r="H76" s="822"/>
      <c r="I76" s="822"/>
      <c r="J76" s="108"/>
      <c r="K76" s="818">
        <f t="shared" si="1"/>
        <v>0</v>
      </c>
      <c r="M76" s="47"/>
      <c r="N76" s="47"/>
      <c r="O76" s="47"/>
      <c r="P76" s="47"/>
    </row>
    <row r="77" spans="1:60" ht="27" hidden="1">
      <c r="A77" s="128"/>
      <c r="B77" s="128"/>
      <c r="C77" s="132"/>
      <c r="D77" s="295" t="s">
        <v>111</v>
      </c>
      <c r="E77" s="115"/>
      <c r="F77" s="115"/>
      <c r="G77" s="115"/>
      <c r="H77" s="824"/>
      <c r="I77" s="824"/>
      <c r="J77" s="115"/>
      <c r="K77" s="818">
        <f t="shared" si="1"/>
        <v>0</v>
      </c>
      <c r="M77" s="47"/>
      <c r="N77" s="47"/>
      <c r="O77" s="47"/>
      <c r="P77" s="47"/>
    </row>
    <row r="78" spans="1:60" ht="140.5" hidden="1" customHeight="1">
      <c r="A78" s="133" t="s">
        <v>1395</v>
      </c>
      <c r="B78" s="133" t="s">
        <v>1567</v>
      </c>
      <c r="C78" s="133" t="s">
        <v>235</v>
      </c>
      <c r="D78" s="254" t="s">
        <v>199</v>
      </c>
      <c r="E78" s="108"/>
      <c r="F78" s="108"/>
      <c r="G78" s="108"/>
      <c r="H78" s="822"/>
      <c r="I78" s="822"/>
      <c r="J78" s="108"/>
      <c r="K78" s="818">
        <f t="shared" si="1"/>
        <v>0</v>
      </c>
      <c r="M78" s="47"/>
      <c r="N78" s="47"/>
      <c r="O78" s="47"/>
      <c r="P78" s="47"/>
    </row>
    <row r="79" spans="1:60" ht="79.5" hidden="1" customHeight="1">
      <c r="A79" s="133" t="s">
        <v>114</v>
      </c>
      <c r="B79" s="133" t="s">
        <v>1389</v>
      </c>
      <c r="C79" s="133" t="s">
        <v>1390</v>
      </c>
      <c r="D79" s="240" t="s">
        <v>992</v>
      </c>
      <c r="E79" s="108"/>
      <c r="F79" s="108"/>
      <c r="G79" s="108"/>
      <c r="H79" s="822"/>
      <c r="I79" s="822"/>
      <c r="J79" s="108"/>
      <c r="K79" s="818">
        <f t="shared" si="1"/>
        <v>0</v>
      </c>
      <c r="M79" s="47"/>
      <c r="N79" s="47"/>
      <c r="O79" s="47"/>
      <c r="P79" s="47"/>
    </row>
    <row r="80" spans="1:60" ht="65.5" hidden="1" customHeight="1">
      <c r="A80" s="133" t="s">
        <v>200</v>
      </c>
      <c r="B80" s="133" t="s">
        <v>201</v>
      </c>
      <c r="C80" s="133" t="s">
        <v>236</v>
      </c>
      <c r="D80" s="240" t="s">
        <v>202</v>
      </c>
      <c r="E80" s="108"/>
      <c r="F80" s="108"/>
      <c r="G80" s="108"/>
      <c r="H80" s="822"/>
      <c r="I80" s="822"/>
      <c r="J80" s="108"/>
      <c r="K80" s="818">
        <f t="shared" si="1"/>
        <v>0</v>
      </c>
      <c r="M80" s="47"/>
      <c r="N80" s="47"/>
      <c r="O80" s="47"/>
      <c r="P80" s="47"/>
    </row>
    <row r="81" spans="1:60" ht="28" hidden="1">
      <c r="A81" s="128"/>
      <c r="B81" s="128"/>
      <c r="C81" s="127"/>
      <c r="D81" s="254" t="s">
        <v>150</v>
      </c>
      <c r="E81" s="108"/>
      <c r="F81" s="108"/>
      <c r="G81" s="108"/>
      <c r="H81" s="822"/>
      <c r="I81" s="822"/>
      <c r="J81" s="108"/>
      <c r="K81" s="818">
        <f t="shared" si="1"/>
        <v>0</v>
      </c>
      <c r="M81" s="47"/>
      <c r="N81" s="47"/>
      <c r="O81" s="47"/>
      <c r="P81" s="47"/>
    </row>
    <row r="82" spans="1:60" ht="78" hidden="1" customHeight="1">
      <c r="A82" s="133" t="s">
        <v>1396</v>
      </c>
      <c r="B82" s="133" t="s">
        <v>1382</v>
      </c>
      <c r="C82" s="133" t="s">
        <v>237</v>
      </c>
      <c r="D82" s="418" t="s">
        <v>1110</v>
      </c>
      <c r="E82" s="108"/>
      <c r="F82" s="108"/>
      <c r="G82" s="108"/>
      <c r="H82" s="822"/>
      <c r="I82" s="822"/>
      <c r="J82" s="108"/>
      <c r="K82" s="818">
        <f t="shared" si="1"/>
        <v>0</v>
      </c>
      <c r="M82" s="47"/>
      <c r="N82" s="47"/>
      <c r="O82" s="47"/>
      <c r="P82" s="47"/>
    </row>
    <row r="83" spans="1:60" ht="14" hidden="1">
      <c r="A83" s="122"/>
      <c r="B83" s="122" t="s">
        <v>663</v>
      </c>
      <c r="C83" s="122"/>
      <c r="D83" s="256" t="s">
        <v>322</v>
      </c>
      <c r="E83" s="109"/>
      <c r="F83" s="109"/>
      <c r="G83" s="109"/>
      <c r="H83" s="823"/>
      <c r="I83" s="823"/>
      <c r="J83" s="109"/>
      <c r="K83" s="818">
        <f t="shared" si="1"/>
        <v>0</v>
      </c>
      <c r="M83" s="47"/>
      <c r="N83" s="47"/>
      <c r="O83" s="47"/>
      <c r="P83" s="47"/>
    </row>
    <row r="84" spans="1:60" ht="74.25" hidden="1" customHeight="1">
      <c r="A84" s="133" t="s">
        <v>1387</v>
      </c>
      <c r="B84" s="133" t="s">
        <v>1388</v>
      </c>
      <c r="C84" s="133" t="s">
        <v>315</v>
      </c>
      <c r="D84" s="254" t="s">
        <v>1111</v>
      </c>
      <c r="E84" s="108"/>
      <c r="F84" s="108"/>
      <c r="G84" s="108"/>
      <c r="H84" s="822"/>
      <c r="I84" s="822"/>
      <c r="J84" s="108"/>
      <c r="K84" s="818">
        <f t="shared" si="1"/>
        <v>0</v>
      </c>
      <c r="M84" s="47"/>
      <c r="N84" s="47"/>
      <c r="O84" s="47"/>
      <c r="P84" s="47"/>
    </row>
    <row r="85" spans="1:60" ht="64.900000000000006" hidden="1" customHeight="1">
      <c r="A85" s="133" t="s">
        <v>1617</v>
      </c>
      <c r="B85" s="133" t="s">
        <v>643</v>
      </c>
      <c r="C85" s="133" t="s">
        <v>238</v>
      </c>
      <c r="D85" s="254" t="s">
        <v>1111</v>
      </c>
      <c r="E85" s="108"/>
      <c r="F85" s="108"/>
      <c r="G85" s="108"/>
      <c r="H85" s="822"/>
      <c r="I85" s="822"/>
      <c r="J85" s="108"/>
      <c r="K85" s="818">
        <f t="shared" ref="K85:K118" si="2">SUM(E85:J85)</f>
        <v>0</v>
      </c>
      <c r="M85" s="47"/>
      <c r="N85" s="47"/>
      <c r="O85" s="47"/>
      <c r="P85" s="47"/>
    </row>
    <row r="86" spans="1:60" ht="42" hidden="1">
      <c r="A86" s="121" t="s">
        <v>1618</v>
      </c>
      <c r="B86" s="121" t="s">
        <v>1113</v>
      </c>
      <c r="C86" s="121" t="s">
        <v>1112</v>
      </c>
      <c r="D86" s="258" t="s">
        <v>1334</v>
      </c>
      <c r="E86" s="109"/>
      <c r="F86" s="109"/>
      <c r="G86" s="109"/>
      <c r="H86" s="823"/>
      <c r="I86" s="823"/>
      <c r="J86" s="109"/>
      <c r="K86" s="818">
        <f t="shared" si="2"/>
        <v>0</v>
      </c>
      <c r="M86" s="47"/>
      <c r="N86" s="47"/>
      <c r="O86" s="47"/>
      <c r="P86" s="47"/>
      <c r="AM86" s="4"/>
      <c r="AN86" s="4"/>
      <c r="AO86" s="4"/>
      <c r="AP86" s="4"/>
      <c r="AQ86" s="4"/>
      <c r="AR86" s="4"/>
      <c r="AS86" s="4"/>
      <c r="AT86" s="4"/>
      <c r="AU86" s="4"/>
      <c r="AV86" s="4"/>
      <c r="AW86" s="4"/>
      <c r="AX86" s="4"/>
      <c r="AY86" s="4"/>
      <c r="AZ86" s="4"/>
      <c r="BA86" s="4"/>
      <c r="BB86" s="4"/>
      <c r="BC86" s="4"/>
      <c r="BD86" s="4"/>
      <c r="BE86" s="4"/>
      <c r="BF86" s="4"/>
      <c r="BG86" s="4"/>
      <c r="BH86" s="4"/>
    </row>
    <row r="87" spans="1:60" ht="90" hidden="1" customHeight="1">
      <c r="A87" s="237" t="s">
        <v>1335</v>
      </c>
      <c r="B87" s="238" t="s">
        <v>644</v>
      </c>
      <c r="C87" s="133" t="s">
        <v>1322</v>
      </c>
      <c r="D87" s="254" t="s">
        <v>1469</v>
      </c>
      <c r="E87" s="108"/>
      <c r="F87" s="108"/>
      <c r="G87" s="108"/>
      <c r="H87" s="822"/>
      <c r="I87" s="822"/>
      <c r="J87" s="108"/>
      <c r="K87" s="818">
        <f t="shared" si="2"/>
        <v>0</v>
      </c>
      <c r="M87" s="47"/>
      <c r="N87" s="47"/>
      <c r="O87" s="47"/>
      <c r="P87" s="47"/>
    </row>
    <row r="88" spans="1:60" ht="55.9" hidden="1" customHeight="1">
      <c r="A88" s="237" t="s">
        <v>1336</v>
      </c>
      <c r="B88" s="238" t="s">
        <v>1337</v>
      </c>
      <c r="C88" s="237" t="s">
        <v>1338</v>
      </c>
      <c r="D88" s="240" t="s">
        <v>1219</v>
      </c>
      <c r="E88" s="108"/>
      <c r="F88" s="108"/>
      <c r="G88" s="108"/>
      <c r="H88" s="822"/>
      <c r="I88" s="822"/>
      <c r="J88" s="108"/>
      <c r="K88" s="818">
        <f t="shared" si="2"/>
        <v>0</v>
      </c>
      <c r="M88" s="47"/>
      <c r="N88" s="47"/>
      <c r="O88" s="47"/>
      <c r="P88" s="47"/>
    </row>
    <row r="89" spans="1:60" ht="74.5" hidden="1" customHeight="1">
      <c r="A89" s="237" t="s">
        <v>1323</v>
      </c>
      <c r="B89" s="238" t="s">
        <v>1324</v>
      </c>
      <c r="C89" s="133" t="s">
        <v>1325</v>
      </c>
      <c r="D89" s="240" t="s">
        <v>127</v>
      </c>
      <c r="E89" s="108"/>
      <c r="F89" s="108"/>
      <c r="G89" s="108"/>
      <c r="H89" s="822"/>
      <c r="I89" s="822"/>
      <c r="J89" s="108"/>
      <c r="K89" s="818">
        <f t="shared" si="2"/>
        <v>0</v>
      </c>
      <c r="M89" s="47"/>
      <c r="N89" s="47"/>
      <c r="O89" s="47"/>
      <c r="P89" s="47"/>
    </row>
    <row r="90" spans="1:60" ht="74.5" hidden="1" customHeight="1">
      <c r="A90" s="237" t="s">
        <v>1326</v>
      </c>
      <c r="B90" s="238" t="s">
        <v>1327</v>
      </c>
      <c r="C90" s="133" t="s">
        <v>1328</v>
      </c>
      <c r="D90" s="240" t="s">
        <v>1329</v>
      </c>
      <c r="E90" s="108"/>
      <c r="F90" s="108"/>
      <c r="G90" s="108"/>
      <c r="H90" s="822"/>
      <c r="I90" s="822"/>
      <c r="J90" s="108"/>
      <c r="K90" s="818">
        <f t="shared" si="2"/>
        <v>0</v>
      </c>
      <c r="M90" s="47"/>
      <c r="N90" s="47"/>
      <c r="O90" s="47"/>
      <c r="P90" s="47"/>
    </row>
    <row r="91" spans="1:60" ht="48.75" hidden="1" customHeight="1">
      <c r="A91" s="326" t="s">
        <v>295</v>
      </c>
      <c r="B91" s="342">
        <v>1142</v>
      </c>
      <c r="C91" s="133" t="s">
        <v>292</v>
      </c>
      <c r="D91" s="2" t="s">
        <v>859</v>
      </c>
      <c r="E91" s="342" t="s">
        <v>194</v>
      </c>
      <c r="F91" s="342"/>
      <c r="G91" s="862"/>
      <c r="H91" s="859"/>
      <c r="I91" s="859"/>
      <c r="J91" s="863"/>
      <c r="K91" s="818">
        <f>SUM(E91:J91)</f>
        <v>0</v>
      </c>
      <c r="M91" s="47"/>
      <c r="N91" s="47"/>
      <c r="O91" s="47"/>
      <c r="P91" s="47"/>
    </row>
    <row r="92" spans="1:60" ht="82.5" hidden="1" customHeight="1">
      <c r="A92" s="326" t="s">
        <v>1123</v>
      </c>
      <c r="B92" s="342">
        <v>9800</v>
      </c>
      <c r="C92" s="133" t="s">
        <v>1363</v>
      </c>
      <c r="D92" s="242" t="s">
        <v>853</v>
      </c>
      <c r="E92" s="342" t="s">
        <v>194</v>
      </c>
      <c r="F92" s="342"/>
      <c r="G92" s="862"/>
      <c r="H92" s="859"/>
      <c r="I92" s="859"/>
      <c r="J92" s="863"/>
      <c r="K92" s="818">
        <f>SUM(E92:J92)</f>
        <v>0</v>
      </c>
      <c r="M92" s="47"/>
      <c r="N92" s="47"/>
      <c r="O92" s="47"/>
      <c r="P92" s="47"/>
    </row>
    <row r="93" spans="1:60" ht="51.75" hidden="1" customHeight="1">
      <c r="A93" s="326" t="s">
        <v>614</v>
      </c>
      <c r="B93" s="342">
        <v>7321</v>
      </c>
      <c r="C93" s="326" t="s">
        <v>380</v>
      </c>
      <c r="D93" s="2" t="s">
        <v>816</v>
      </c>
      <c r="E93" s="342" t="s">
        <v>194</v>
      </c>
      <c r="F93" s="342"/>
      <c r="G93" s="862"/>
      <c r="H93" s="859"/>
      <c r="I93" s="859"/>
      <c r="J93" s="863"/>
      <c r="K93" s="818">
        <f t="shared" si="2"/>
        <v>0</v>
      </c>
      <c r="M93" s="47"/>
      <c r="N93" s="47"/>
      <c r="O93" s="47"/>
      <c r="P93" s="47"/>
    </row>
    <row r="94" spans="1:60" ht="44.25" hidden="1" customHeight="1">
      <c r="A94" s="326" t="s">
        <v>357</v>
      </c>
      <c r="B94" s="342">
        <v>7330</v>
      </c>
      <c r="C94" s="326" t="s">
        <v>380</v>
      </c>
      <c r="D94" s="864" t="s">
        <v>733</v>
      </c>
      <c r="E94" s="342" t="s">
        <v>194</v>
      </c>
      <c r="F94" s="342"/>
      <c r="G94" s="862"/>
      <c r="H94" s="859"/>
      <c r="I94" s="859"/>
      <c r="J94" s="863"/>
      <c r="K94" s="818">
        <f t="shared" si="2"/>
        <v>0</v>
      </c>
      <c r="M94" s="47"/>
      <c r="N94" s="47"/>
      <c r="O94" s="47"/>
      <c r="P94" s="47"/>
    </row>
    <row r="95" spans="1:60" ht="59.25" hidden="1" customHeight="1">
      <c r="A95" s="825" t="s">
        <v>614</v>
      </c>
      <c r="B95" s="286">
        <v>7321</v>
      </c>
      <c r="C95" s="825" t="s">
        <v>380</v>
      </c>
      <c r="D95" s="286" t="s">
        <v>1330</v>
      </c>
      <c r="E95" s="286" t="s">
        <v>1331</v>
      </c>
      <c r="F95" s="286"/>
      <c r="G95" s="826"/>
      <c r="H95" s="660"/>
      <c r="I95" s="660"/>
      <c r="J95" s="827"/>
      <c r="K95" s="818">
        <f t="shared" si="2"/>
        <v>0</v>
      </c>
      <c r="M95" s="47"/>
      <c r="N95" s="47"/>
      <c r="O95" s="47"/>
      <c r="P95" s="47"/>
    </row>
    <row r="96" spans="1:60" ht="89.25" hidden="1" customHeight="1">
      <c r="A96" s="825" t="s">
        <v>614</v>
      </c>
      <c r="B96" s="286">
        <v>7321</v>
      </c>
      <c r="C96" s="825" t="s">
        <v>380</v>
      </c>
      <c r="D96" s="286" t="s">
        <v>1330</v>
      </c>
      <c r="E96" s="286" t="s">
        <v>1332</v>
      </c>
      <c r="F96" s="286"/>
      <c r="G96" s="826"/>
      <c r="H96" s="660"/>
      <c r="I96" s="660"/>
      <c r="J96" s="827"/>
      <c r="K96" s="818">
        <f t="shared" si="2"/>
        <v>0</v>
      </c>
      <c r="M96" s="47"/>
      <c r="N96" s="47"/>
      <c r="O96" s="47"/>
      <c r="P96" s="47"/>
    </row>
    <row r="97" spans="1:60" ht="45.75" hidden="1" customHeight="1">
      <c r="A97" s="825" t="s">
        <v>614</v>
      </c>
      <c r="B97" s="286">
        <v>7321</v>
      </c>
      <c r="C97" s="825" t="s">
        <v>380</v>
      </c>
      <c r="D97" s="286" t="s">
        <v>1330</v>
      </c>
      <c r="E97" s="286" t="s">
        <v>1333</v>
      </c>
      <c r="F97" s="286"/>
      <c r="G97" s="826"/>
      <c r="H97" s="660"/>
      <c r="I97" s="660"/>
      <c r="J97" s="827"/>
      <c r="K97" s="818">
        <f t="shared" si="2"/>
        <v>0</v>
      </c>
      <c r="M97" s="47"/>
      <c r="N97" s="47"/>
      <c r="O97" s="47"/>
      <c r="P97" s="47"/>
    </row>
    <row r="98" spans="1:60" ht="48" hidden="1" customHeight="1">
      <c r="A98" s="825" t="s">
        <v>614</v>
      </c>
      <c r="B98" s="286">
        <v>7321</v>
      </c>
      <c r="C98" s="825" t="s">
        <v>380</v>
      </c>
      <c r="D98" s="286" t="s">
        <v>1330</v>
      </c>
      <c r="E98" s="286" t="s">
        <v>88</v>
      </c>
      <c r="F98" s="286"/>
      <c r="G98" s="826"/>
      <c r="H98" s="660"/>
      <c r="I98" s="660"/>
      <c r="J98" s="827"/>
      <c r="K98" s="818">
        <f t="shared" si="2"/>
        <v>0</v>
      </c>
      <c r="M98" s="47"/>
      <c r="N98" s="47"/>
      <c r="O98" s="47"/>
      <c r="P98" s="47"/>
    </row>
    <row r="99" spans="1:60" ht="77.25" hidden="1" customHeight="1">
      <c r="A99" s="825" t="s">
        <v>614</v>
      </c>
      <c r="B99" s="286">
        <v>7321</v>
      </c>
      <c r="C99" s="825" t="s">
        <v>380</v>
      </c>
      <c r="D99" s="286" t="s">
        <v>1330</v>
      </c>
      <c r="E99" s="286" t="s">
        <v>89</v>
      </c>
      <c r="F99" s="286"/>
      <c r="G99" s="826"/>
      <c r="H99" s="660"/>
      <c r="I99" s="660"/>
      <c r="J99" s="827"/>
      <c r="K99" s="818">
        <f t="shared" si="2"/>
        <v>0</v>
      </c>
      <c r="M99" s="47"/>
      <c r="N99" s="47"/>
      <c r="O99" s="47"/>
      <c r="P99" s="47"/>
    </row>
    <row r="100" spans="1:60" ht="48.75" hidden="1" customHeight="1">
      <c r="A100" s="825" t="s">
        <v>614</v>
      </c>
      <c r="B100" s="286">
        <v>7321</v>
      </c>
      <c r="C100" s="825" t="s">
        <v>380</v>
      </c>
      <c r="D100" s="286" t="s">
        <v>1330</v>
      </c>
      <c r="E100" s="828" t="s">
        <v>186</v>
      </c>
      <c r="F100" s="828"/>
      <c r="G100" s="826"/>
      <c r="H100" s="660"/>
      <c r="I100" s="660"/>
      <c r="J100" s="827"/>
      <c r="K100" s="818">
        <f t="shared" si="2"/>
        <v>0</v>
      </c>
      <c r="M100" s="47"/>
      <c r="N100" s="47"/>
      <c r="O100" s="47"/>
      <c r="P100" s="47"/>
    </row>
    <row r="101" spans="1:60" ht="74.25" hidden="1" customHeight="1" outlineLevel="1">
      <c r="A101" s="825" t="s">
        <v>614</v>
      </c>
      <c r="B101" s="286">
        <v>7321</v>
      </c>
      <c r="C101" s="825" t="s">
        <v>380</v>
      </c>
      <c r="D101" s="286" t="s">
        <v>1330</v>
      </c>
      <c r="E101" s="286" t="s">
        <v>187</v>
      </c>
      <c r="F101" s="286"/>
      <c r="G101" s="826"/>
      <c r="H101" s="660"/>
      <c r="I101" s="660"/>
      <c r="J101" s="827"/>
      <c r="K101" s="818">
        <f t="shared" si="2"/>
        <v>0</v>
      </c>
      <c r="L101" s="4"/>
      <c r="M101" s="6"/>
      <c r="N101" s="6"/>
      <c r="O101" s="6"/>
      <c r="P101" s="6"/>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row>
    <row r="102" spans="1:60" ht="66.75" hidden="1" customHeight="1" outlineLevel="1">
      <c r="A102" s="825" t="s">
        <v>614</v>
      </c>
      <c r="B102" s="286">
        <v>7321</v>
      </c>
      <c r="C102" s="825" t="s">
        <v>380</v>
      </c>
      <c r="D102" s="286" t="s">
        <v>1330</v>
      </c>
      <c r="E102" s="286" t="s">
        <v>188</v>
      </c>
      <c r="F102" s="286"/>
      <c r="G102" s="826"/>
      <c r="H102" s="660"/>
      <c r="I102" s="660"/>
      <c r="J102" s="827"/>
      <c r="K102" s="818">
        <f t="shared" si="2"/>
        <v>0</v>
      </c>
      <c r="L102" s="4"/>
      <c r="M102" s="69"/>
      <c r="N102" s="69"/>
      <c r="O102" s="69"/>
      <c r="P102" s="69"/>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row>
    <row r="103" spans="1:60" ht="67.150000000000006" hidden="1" customHeight="1" outlineLevel="1">
      <c r="A103" s="825" t="s">
        <v>614</v>
      </c>
      <c r="B103" s="286">
        <v>7321</v>
      </c>
      <c r="C103" s="825" t="s">
        <v>380</v>
      </c>
      <c r="D103" s="286" t="s">
        <v>1330</v>
      </c>
      <c r="E103" s="828" t="s">
        <v>189</v>
      </c>
      <c r="F103" s="828"/>
      <c r="G103" s="829"/>
      <c r="H103" s="830"/>
      <c r="I103" s="830"/>
      <c r="J103" s="831"/>
      <c r="K103" s="818">
        <f t="shared" si="2"/>
        <v>0</v>
      </c>
      <c r="L103" s="4"/>
      <c r="M103" s="69"/>
      <c r="N103" s="69"/>
      <c r="O103" s="69"/>
      <c r="P103" s="69"/>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row>
    <row r="104" spans="1:60" ht="50.5" hidden="1" customHeight="1" outlineLevel="1">
      <c r="A104" s="825" t="s">
        <v>614</v>
      </c>
      <c r="B104" s="286">
        <v>7321</v>
      </c>
      <c r="C104" s="825" t="s">
        <v>380</v>
      </c>
      <c r="D104" s="286" t="s">
        <v>1330</v>
      </c>
      <c r="E104" s="828" t="s">
        <v>190</v>
      </c>
      <c r="F104" s="828"/>
      <c r="G104" s="829"/>
      <c r="H104" s="830"/>
      <c r="I104" s="830"/>
      <c r="J104" s="831"/>
      <c r="K104" s="818">
        <f t="shared" si="2"/>
        <v>0</v>
      </c>
      <c r="L104" s="4"/>
      <c r="M104" s="69"/>
      <c r="N104" s="69"/>
      <c r="O104" s="69"/>
      <c r="P104" s="69"/>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row>
    <row r="105" spans="1:60" ht="62.25" hidden="1" customHeight="1" outlineLevel="1">
      <c r="A105" s="825" t="s">
        <v>614</v>
      </c>
      <c r="B105" s="286">
        <v>7321</v>
      </c>
      <c r="C105" s="825" t="s">
        <v>380</v>
      </c>
      <c r="D105" s="286" t="s">
        <v>1330</v>
      </c>
      <c r="E105" s="828" t="s">
        <v>191</v>
      </c>
      <c r="F105" s="828"/>
      <c r="G105" s="829"/>
      <c r="H105" s="830"/>
      <c r="I105" s="830"/>
      <c r="J105" s="831"/>
      <c r="K105" s="818">
        <f t="shared" si="2"/>
        <v>0</v>
      </c>
      <c r="L105" s="4"/>
      <c r="M105" s="69"/>
      <c r="N105" s="69"/>
      <c r="O105" s="69"/>
      <c r="P105" s="69"/>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row>
    <row r="106" spans="1:60" ht="45" hidden="1" customHeight="1" outlineLevel="1">
      <c r="A106" s="825" t="s">
        <v>614</v>
      </c>
      <c r="B106" s="286">
        <v>7321</v>
      </c>
      <c r="C106" s="825" t="s">
        <v>380</v>
      </c>
      <c r="D106" s="286" t="s">
        <v>1330</v>
      </c>
      <c r="E106" s="828" t="s">
        <v>192</v>
      </c>
      <c r="F106" s="828"/>
      <c r="G106" s="829"/>
      <c r="H106" s="830"/>
      <c r="I106" s="830"/>
      <c r="J106" s="831"/>
      <c r="K106" s="818">
        <f t="shared" si="2"/>
        <v>0</v>
      </c>
      <c r="L106" s="4"/>
      <c r="M106" s="69"/>
      <c r="N106" s="69"/>
      <c r="O106" s="69"/>
      <c r="P106" s="69"/>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row>
    <row r="107" spans="1:60" ht="28" hidden="1" outlineLevel="1">
      <c r="A107" s="121" t="s">
        <v>616</v>
      </c>
      <c r="B107" s="121" t="s">
        <v>1282</v>
      </c>
      <c r="C107" s="121" t="s">
        <v>819</v>
      </c>
      <c r="D107" s="266" t="s">
        <v>1543</v>
      </c>
      <c r="E107" s="109"/>
      <c r="F107" s="109"/>
      <c r="G107" s="109"/>
      <c r="H107" s="109"/>
      <c r="I107" s="109"/>
      <c r="J107" s="109"/>
      <c r="K107" s="818">
        <f t="shared" si="2"/>
        <v>0</v>
      </c>
      <c r="L107" s="4"/>
      <c r="M107" s="69"/>
      <c r="N107" s="69"/>
      <c r="O107" s="69"/>
      <c r="P107" s="69"/>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row>
    <row r="108" spans="1:60" ht="96.75" hidden="1" customHeight="1" outlineLevel="1">
      <c r="A108" s="127" t="s">
        <v>993</v>
      </c>
      <c r="B108" s="127" t="s">
        <v>994</v>
      </c>
      <c r="C108" s="127" t="s">
        <v>562</v>
      </c>
      <c r="D108" s="240" t="s">
        <v>995</v>
      </c>
      <c r="E108" s="109"/>
      <c r="F108" s="109"/>
      <c r="G108" s="109"/>
      <c r="H108" s="109"/>
      <c r="I108" s="109"/>
      <c r="J108" s="109"/>
      <c r="K108" s="818">
        <f t="shared" si="2"/>
        <v>0</v>
      </c>
      <c r="L108" s="4"/>
      <c r="M108" s="69"/>
      <c r="N108" s="69"/>
      <c r="O108" s="69"/>
      <c r="P108" s="69"/>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row>
    <row r="109" spans="1:60" ht="14" hidden="1" outlineLevel="1">
      <c r="A109" s="127" t="s">
        <v>1201</v>
      </c>
      <c r="B109" s="127" t="s">
        <v>1602</v>
      </c>
      <c r="C109" s="127" t="s">
        <v>648</v>
      </c>
      <c r="D109" s="240" t="s">
        <v>1251</v>
      </c>
      <c r="E109" s="109"/>
      <c r="F109" s="109"/>
      <c r="G109" s="109"/>
      <c r="H109" s="109"/>
      <c r="I109" s="109"/>
      <c r="J109" s="109"/>
      <c r="K109" s="818">
        <f t="shared" si="2"/>
        <v>0</v>
      </c>
      <c r="L109" s="4"/>
      <c r="M109" s="69"/>
      <c r="N109" s="69"/>
      <c r="O109" s="69"/>
      <c r="P109" s="69"/>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row>
    <row r="110" spans="1:60" ht="33" hidden="1" customHeight="1" outlineLevel="1">
      <c r="A110" s="127" t="s">
        <v>614</v>
      </c>
      <c r="B110" s="127" t="s">
        <v>1316</v>
      </c>
      <c r="C110" s="127" t="s">
        <v>380</v>
      </c>
      <c r="D110" s="240" t="s">
        <v>816</v>
      </c>
      <c r="E110" s="109"/>
      <c r="F110" s="109"/>
      <c r="G110" s="109"/>
      <c r="H110" s="109"/>
      <c r="I110" s="109"/>
      <c r="J110" s="109"/>
      <c r="K110" s="818">
        <f t="shared" si="2"/>
        <v>0</v>
      </c>
      <c r="L110" s="4"/>
      <c r="M110" s="69"/>
      <c r="N110" s="69"/>
      <c r="O110" s="69"/>
      <c r="P110" s="69"/>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row>
    <row r="111" spans="1:60" ht="41.5" customHeight="1" collapsed="1">
      <c r="A111" s="292" t="s">
        <v>261</v>
      </c>
      <c r="B111" s="292" t="s">
        <v>262</v>
      </c>
      <c r="C111" s="292"/>
      <c r="D111" s="318" t="s">
        <v>112</v>
      </c>
      <c r="E111" s="192"/>
      <c r="F111" s="192"/>
      <c r="G111" s="192"/>
      <c r="H111" s="639">
        <f>H112+H113+H115+H121+H130+H131+H132+H133+H134+H136+H141+H143+H144+H145+H146+H147+H155+H161+H162+H164+H165+H158+H157+H114+H163</f>
        <v>0</v>
      </c>
      <c r="I111" s="639">
        <f>I112+I113+I115+I121+I130+I131+I132+I133+I134+I136+I141+I143+I144+I145+I146+I147+I155+I161+I162+I164+I165+I158+I157+I114+I163+I160</f>
        <v>-4440000</v>
      </c>
      <c r="J111" s="192">
        <f>J112+J113+J115+J121+J130+J131+J132+J133+J134+J136+J141+J143+J144+J145+J146+J147+J155+J161+J162+J164+J165+J158+J157+J114+J163</f>
        <v>0</v>
      </c>
      <c r="K111" s="713">
        <f t="shared" si="2"/>
        <v>-4440000</v>
      </c>
      <c r="L111" s="366"/>
      <c r="M111" s="727" t="e">
        <f>SUM(#REF!)</f>
        <v>#REF!</v>
      </c>
      <c r="N111" s="727"/>
      <c r="O111" s="47"/>
      <c r="P111" s="47"/>
    </row>
    <row r="112" spans="1:60" ht="75" hidden="1" customHeight="1">
      <c r="A112" s="133" t="s">
        <v>263</v>
      </c>
      <c r="B112" s="133" t="s">
        <v>643</v>
      </c>
      <c r="C112" s="133" t="s">
        <v>238</v>
      </c>
      <c r="D112" s="254" t="s">
        <v>1111</v>
      </c>
      <c r="E112" s="108"/>
      <c r="F112" s="108"/>
      <c r="G112" s="108"/>
      <c r="H112" s="108"/>
      <c r="I112" s="108"/>
      <c r="J112" s="108"/>
      <c r="K112" s="818">
        <f t="shared" si="2"/>
        <v>0</v>
      </c>
      <c r="M112" s="47"/>
      <c r="N112" s="47"/>
      <c r="O112" s="47"/>
      <c r="P112" s="47"/>
    </row>
    <row r="113" spans="1:17" ht="66" hidden="1" customHeight="1">
      <c r="A113" s="133" t="s">
        <v>351</v>
      </c>
      <c r="B113" s="133" t="s">
        <v>644</v>
      </c>
      <c r="C113" s="133" t="s">
        <v>1089</v>
      </c>
      <c r="D113" s="254" t="s">
        <v>1360</v>
      </c>
      <c r="E113" s="108"/>
      <c r="F113" s="108"/>
      <c r="G113" s="108"/>
      <c r="H113" s="108"/>
      <c r="I113" s="108"/>
      <c r="J113" s="108"/>
      <c r="K113" s="818">
        <f t="shared" si="2"/>
        <v>0</v>
      </c>
      <c r="M113" s="47"/>
      <c r="N113" s="47"/>
      <c r="O113" s="47"/>
      <c r="P113" s="47"/>
    </row>
    <row r="114" spans="1:17" ht="66" hidden="1" customHeight="1">
      <c r="A114" s="133" t="s">
        <v>280</v>
      </c>
      <c r="B114" s="133" t="s">
        <v>281</v>
      </c>
      <c r="C114" s="133" t="s">
        <v>282</v>
      </c>
      <c r="D114" s="254" t="s">
        <v>459</v>
      </c>
      <c r="E114" s="108"/>
      <c r="F114" s="108"/>
      <c r="G114" s="108"/>
      <c r="H114" s="108"/>
      <c r="I114" s="108"/>
      <c r="J114" s="108"/>
      <c r="K114" s="818">
        <f t="shared" si="2"/>
        <v>0</v>
      </c>
      <c r="M114" s="47"/>
      <c r="N114" s="47"/>
      <c r="O114" s="47"/>
      <c r="P114" s="47"/>
    </row>
    <row r="115" spans="1:17" ht="46.9" hidden="1" customHeight="1">
      <c r="A115" s="133" t="s">
        <v>1084</v>
      </c>
      <c r="B115" s="133" t="s">
        <v>1186</v>
      </c>
      <c r="C115" s="133" t="s">
        <v>1185</v>
      </c>
      <c r="D115" s="254" t="s">
        <v>1187</v>
      </c>
      <c r="E115" s="108"/>
      <c r="F115" s="108"/>
      <c r="G115" s="108"/>
      <c r="H115" s="108"/>
      <c r="I115" s="108"/>
      <c r="J115" s="108"/>
      <c r="K115" s="818">
        <f t="shared" si="2"/>
        <v>0</v>
      </c>
      <c r="M115" s="47"/>
      <c r="N115" s="47"/>
      <c r="O115" s="47"/>
      <c r="P115" s="47"/>
    </row>
    <row r="116" spans="1:17" ht="39" hidden="1">
      <c r="A116" s="128"/>
      <c r="B116" s="128"/>
      <c r="C116" s="134"/>
      <c r="D116" s="263" t="s">
        <v>1495</v>
      </c>
      <c r="E116" s="137"/>
      <c r="F116" s="137"/>
      <c r="G116" s="137"/>
      <c r="H116" s="137"/>
      <c r="I116" s="137"/>
      <c r="J116" s="137"/>
      <c r="K116" s="818">
        <f t="shared" si="2"/>
        <v>0</v>
      </c>
      <c r="M116" s="47"/>
      <c r="N116" s="47"/>
      <c r="O116" s="47"/>
      <c r="P116" s="47"/>
    </row>
    <row r="117" spans="1:17" ht="26" hidden="1">
      <c r="A117" s="128"/>
      <c r="B117" s="128"/>
      <c r="C117" s="134"/>
      <c r="D117" s="263" t="s">
        <v>246</v>
      </c>
      <c r="E117" s="137"/>
      <c r="F117" s="137"/>
      <c r="G117" s="137"/>
      <c r="H117" s="137"/>
      <c r="I117" s="137"/>
      <c r="J117" s="137"/>
      <c r="K117" s="818">
        <f t="shared" si="2"/>
        <v>0</v>
      </c>
      <c r="M117" s="47"/>
      <c r="N117" s="47"/>
      <c r="O117" s="47"/>
      <c r="P117" s="47"/>
    </row>
    <row r="118" spans="1:17" ht="39" hidden="1">
      <c r="A118" s="128"/>
      <c r="B118" s="128"/>
      <c r="C118" s="134"/>
      <c r="D118" s="263" t="s">
        <v>1154</v>
      </c>
      <c r="E118" s="137"/>
      <c r="F118" s="137"/>
      <c r="G118" s="137"/>
      <c r="H118" s="137"/>
      <c r="I118" s="137"/>
      <c r="J118" s="137"/>
      <c r="K118" s="818">
        <f t="shared" si="2"/>
        <v>0</v>
      </c>
      <c r="M118" s="47"/>
      <c r="N118" s="47"/>
      <c r="O118" s="47"/>
      <c r="P118" s="47"/>
    </row>
    <row r="119" spans="1:17" ht="26" hidden="1">
      <c r="A119" s="128"/>
      <c r="B119" s="128"/>
      <c r="C119" s="134"/>
      <c r="D119" s="263" t="s">
        <v>810</v>
      </c>
      <c r="E119" s="137"/>
      <c r="F119" s="137"/>
      <c r="G119" s="137"/>
      <c r="H119" s="137"/>
      <c r="I119" s="137"/>
      <c r="J119" s="137"/>
      <c r="K119" s="818">
        <f t="shared" ref="K119:K150" si="3">SUM(E119:J119)</f>
        <v>0</v>
      </c>
      <c r="M119" s="47"/>
      <c r="N119" s="47"/>
      <c r="O119" s="47"/>
      <c r="P119" s="47"/>
    </row>
    <row r="120" spans="1:17" ht="15.5" hidden="1">
      <c r="A120" s="128"/>
      <c r="B120" s="128"/>
      <c r="C120" s="132"/>
      <c r="D120" s="256"/>
      <c r="E120" s="115"/>
      <c r="F120" s="115"/>
      <c r="G120" s="115"/>
      <c r="H120" s="115"/>
      <c r="I120" s="115"/>
      <c r="J120" s="115"/>
      <c r="K120" s="818">
        <f t="shared" si="3"/>
        <v>0</v>
      </c>
      <c r="M120" s="47"/>
      <c r="N120" s="47"/>
      <c r="O120" s="47"/>
      <c r="P120" s="47"/>
    </row>
    <row r="121" spans="1:17" ht="93" hidden="1" customHeight="1">
      <c r="A121" s="133" t="s">
        <v>1137</v>
      </c>
      <c r="B121" s="133" t="s">
        <v>328</v>
      </c>
      <c r="C121" s="133" t="s">
        <v>1183</v>
      </c>
      <c r="D121" s="254" t="s">
        <v>1189</v>
      </c>
      <c r="E121" s="342" t="s">
        <v>194</v>
      </c>
      <c r="F121" s="108"/>
      <c r="G121" s="108"/>
      <c r="H121" s="108"/>
      <c r="I121" s="108"/>
      <c r="J121" s="108"/>
      <c r="K121" s="818">
        <f t="shared" si="3"/>
        <v>0</v>
      </c>
      <c r="M121" s="47"/>
      <c r="N121" s="47"/>
      <c r="O121" s="47"/>
      <c r="P121" s="47"/>
    </row>
    <row r="122" spans="1:17" ht="14" hidden="1">
      <c r="A122" s="140"/>
      <c r="B122" s="140"/>
      <c r="C122" s="140"/>
      <c r="D122" s="254" t="s">
        <v>34</v>
      </c>
      <c r="E122" s="141"/>
      <c r="F122" s="141"/>
      <c r="G122" s="141"/>
      <c r="H122" s="141"/>
      <c r="I122" s="141"/>
      <c r="J122" s="141"/>
      <c r="K122" s="818">
        <f t="shared" si="3"/>
        <v>0</v>
      </c>
      <c r="M122" s="47"/>
      <c r="N122" s="47"/>
      <c r="O122" s="47"/>
      <c r="P122" s="47"/>
    </row>
    <row r="123" spans="1:17" ht="42" hidden="1">
      <c r="A123" s="140"/>
      <c r="B123" s="140"/>
      <c r="C123" s="140"/>
      <c r="D123" s="254" t="s">
        <v>1170</v>
      </c>
      <c r="E123" s="105"/>
      <c r="F123" s="105"/>
      <c r="G123" s="105"/>
      <c r="H123" s="105"/>
      <c r="I123" s="105"/>
      <c r="J123" s="105"/>
      <c r="K123" s="818">
        <f t="shared" si="3"/>
        <v>0</v>
      </c>
      <c r="L123" s="15"/>
      <c r="M123" s="23"/>
      <c r="N123" s="23"/>
      <c r="O123" s="23"/>
      <c r="P123" s="23"/>
      <c r="Q123" s="15"/>
    </row>
    <row r="124" spans="1:17" ht="39" hidden="1">
      <c r="A124" s="128"/>
      <c r="B124" s="128"/>
      <c r="C124" s="134"/>
      <c r="D124" s="263" t="s">
        <v>1589</v>
      </c>
      <c r="E124" s="137"/>
      <c r="F124" s="137"/>
      <c r="G124" s="137"/>
      <c r="H124" s="137"/>
      <c r="I124" s="137"/>
      <c r="J124" s="137"/>
      <c r="K124" s="818">
        <f t="shared" si="3"/>
        <v>0</v>
      </c>
      <c r="L124" s="15"/>
      <c r="M124" s="23"/>
      <c r="N124" s="23"/>
      <c r="O124" s="23"/>
      <c r="P124" s="23"/>
      <c r="Q124" s="15"/>
    </row>
    <row r="125" spans="1:17" ht="23" hidden="1">
      <c r="A125" s="128"/>
      <c r="B125" s="128"/>
      <c r="C125" s="128"/>
      <c r="D125" s="255" t="s">
        <v>446</v>
      </c>
      <c r="E125" s="137"/>
      <c r="F125" s="137"/>
      <c r="G125" s="137"/>
      <c r="H125" s="137"/>
      <c r="I125" s="137"/>
      <c r="J125" s="137"/>
      <c r="K125" s="818">
        <f t="shared" si="3"/>
        <v>0</v>
      </c>
      <c r="L125" s="15"/>
      <c r="M125" s="23"/>
      <c r="N125" s="23"/>
      <c r="O125" s="23"/>
      <c r="P125" s="23"/>
      <c r="Q125" s="15"/>
    </row>
    <row r="126" spans="1:17" ht="26" hidden="1">
      <c r="A126" s="128"/>
      <c r="B126" s="128"/>
      <c r="C126" s="134"/>
      <c r="D126" s="263" t="s">
        <v>720</v>
      </c>
      <c r="E126" s="137"/>
      <c r="F126" s="137"/>
      <c r="G126" s="137"/>
      <c r="H126" s="137"/>
      <c r="I126" s="137"/>
      <c r="J126" s="137"/>
      <c r="K126" s="818">
        <f t="shared" si="3"/>
        <v>0</v>
      </c>
      <c r="L126" s="15"/>
      <c r="M126" s="23"/>
      <c r="N126" s="23"/>
      <c r="O126" s="23"/>
      <c r="P126" s="23"/>
      <c r="Q126" s="15"/>
    </row>
    <row r="127" spans="1:17" ht="15.5" hidden="1">
      <c r="A127" s="128"/>
      <c r="B127" s="128"/>
      <c r="C127" s="128"/>
      <c r="D127" s="255" t="s">
        <v>152</v>
      </c>
      <c r="E127" s="137"/>
      <c r="F127" s="137"/>
      <c r="G127" s="137"/>
      <c r="H127" s="137"/>
      <c r="I127" s="137"/>
      <c r="J127" s="137"/>
      <c r="K127" s="818">
        <f t="shared" si="3"/>
        <v>0</v>
      </c>
      <c r="L127" s="15"/>
      <c r="M127" s="23"/>
      <c r="N127" s="23"/>
      <c r="O127" s="23"/>
      <c r="P127" s="23"/>
      <c r="Q127" s="15"/>
    </row>
    <row r="128" spans="1:17" ht="39" hidden="1">
      <c r="A128" s="128"/>
      <c r="B128" s="128"/>
      <c r="C128" s="134"/>
      <c r="D128" s="263" t="s">
        <v>178</v>
      </c>
      <c r="E128" s="137"/>
      <c r="F128" s="137"/>
      <c r="G128" s="137"/>
      <c r="H128" s="137"/>
      <c r="I128" s="137"/>
      <c r="J128" s="137"/>
      <c r="K128" s="818">
        <f t="shared" si="3"/>
        <v>0</v>
      </c>
      <c r="L128" s="15"/>
      <c r="M128" s="23"/>
      <c r="N128" s="23"/>
      <c r="O128" s="23"/>
      <c r="P128" s="23"/>
      <c r="Q128" s="15"/>
    </row>
    <row r="129" spans="1:17" ht="15.5" hidden="1">
      <c r="A129" s="128"/>
      <c r="B129" s="128"/>
      <c r="C129" s="128"/>
      <c r="D129" s="255"/>
      <c r="E129" s="137"/>
      <c r="F129" s="137"/>
      <c r="G129" s="137"/>
      <c r="H129" s="137"/>
      <c r="I129" s="137"/>
      <c r="J129" s="137"/>
      <c r="K129" s="818">
        <f t="shared" si="3"/>
        <v>0</v>
      </c>
      <c r="L129" s="15"/>
      <c r="M129" s="23"/>
      <c r="N129" s="23"/>
      <c r="O129" s="23"/>
      <c r="P129" s="23"/>
      <c r="Q129" s="15"/>
    </row>
    <row r="130" spans="1:17" ht="55.9" hidden="1" customHeight="1">
      <c r="A130" s="133" t="s">
        <v>1138</v>
      </c>
      <c r="B130" s="133" t="s">
        <v>1188</v>
      </c>
      <c r="C130" s="133" t="s">
        <v>938</v>
      </c>
      <c r="D130" s="139" t="s">
        <v>1191</v>
      </c>
      <c r="E130" s="108"/>
      <c r="F130" s="108"/>
      <c r="G130" s="108"/>
      <c r="H130" s="108"/>
      <c r="I130" s="108"/>
      <c r="J130" s="108"/>
      <c r="K130" s="818">
        <f t="shared" si="3"/>
        <v>0</v>
      </c>
      <c r="L130" s="15"/>
      <c r="M130" s="23"/>
      <c r="N130" s="23"/>
      <c r="O130" s="23"/>
      <c r="P130" s="23"/>
      <c r="Q130" s="15"/>
    </row>
    <row r="131" spans="1:17" ht="46.15" hidden="1" customHeight="1">
      <c r="A131" s="133" t="s">
        <v>1139</v>
      </c>
      <c r="B131" s="133" t="s">
        <v>330</v>
      </c>
      <c r="C131" s="133" t="s">
        <v>329</v>
      </c>
      <c r="D131" s="254" t="s">
        <v>1058</v>
      </c>
      <c r="E131" s="108"/>
      <c r="F131" s="108"/>
      <c r="G131" s="108"/>
      <c r="H131" s="108"/>
      <c r="I131" s="108"/>
      <c r="J131" s="108"/>
      <c r="K131" s="818">
        <f t="shared" si="3"/>
        <v>0</v>
      </c>
      <c r="M131" s="47"/>
      <c r="N131" s="47"/>
      <c r="O131" s="47"/>
      <c r="P131" s="47"/>
    </row>
    <row r="132" spans="1:17" ht="63.65" hidden="1" customHeight="1">
      <c r="A132" s="133" t="s">
        <v>1140</v>
      </c>
      <c r="B132" s="133" t="s">
        <v>1190</v>
      </c>
      <c r="C132" s="133" t="s">
        <v>168</v>
      </c>
      <c r="D132" s="187" t="s">
        <v>803</v>
      </c>
      <c r="E132" s="108"/>
      <c r="F132" s="108"/>
      <c r="G132" s="108"/>
      <c r="H132" s="108"/>
      <c r="I132" s="108"/>
      <c r="J132" s="108"/>
      <c r="K132" s="818">
        <f t="shared" si="3"/>
        <v>0</v>
      </c>
      <c r="M132" s="47"/>
      <c r="N132" s="47"/>
      <c r="O132" s="47"/>
      <c r="P132" s="47"/>
    </row>
    <row r="133" spans="1:17" ht="42" hidden="1" customHeight="1">
      <c r="A133" s="133" t="s">
        <v>1141</v>
      </c>
      <c r="B133" s="133" t="s">
        <v>1192</v>
      </c>
      <c r="C133" s="133" t="s">
        <v>1539</v>
      </c>
      <c r="D133" s="254" t="s">
        <v>804</v>
      </c>
      <c r="E133" s="108"/>
      <c r="F133" s="108"/>
      <c r="G133" s="108"/>
      <c r="H133" s="108"/>
      <c r="I133" s="108"/>
      <c r="J133" s="108"/>
      <c r="K133" s="818">
        <f t="shared" si="3"/>
        <v>0</v>
      </c>
      <c r="M133" s="47"/>
      <c r="N133" s="47"/>
      <c r="O133" s="47"/>
      <c r="P133" s="47"/>
    </row>
    <row r="134" spans="1:17" ht="42" hidden="1" customHeight="1">
      <c r="A134" s="133" t="s">
        <v>1142</v>
      </c>
      <c r="B134" s="133" t="s">
        <v>1549</v>
      </c>
      <c r="C134" s="133" t="s">
        <v>1540</v>
      </c>
      <c r="D134" s="139" t="s">
        <v>1385</v>
      </c>
      <c r="E134" s="108"/>
      <c r="F134" s="108"/>
      <c r="G134" s="108"/>
      <c r="H134" s="108"/>
      <c r="I134" s="108"/>
      <c r="J134" s="108"/>
      <c r="K134" s="818">
        <f t="shared" si="3"/>
        <v>0</v>
      </c>
      <c r="M134" s="47"/>
      <c r="N134" s="47"/>
      <c r="O134" s="47"/>
      <c r="P134" s="47"/>
    </row>
    <row r="135" spans="1:17" ht="39" hidden="1">
      <c r="A135" s="128"/>
      <c r="B135" s="128"/>
      <c r="C135" s="134"/>
      <c r="D135" s="263" t="s">
        <v>1097</v>
      </c>
      <c r="E135" s="137"/>
      <c r="F135" s="137"/>
      <c r="G135" s="137"/>
      <c r="H135" s="137"/>
      <c r="I135" s="137"/>
      <c r="J135" s="137"/>
      <c r="K135" s="818">
        <f t="shared" si="3"/>
        <v>0</v>
      </c>
      <c r="M135" s="47"/>
      <c r="N135" s="47"/>
      <c r="O135" s="47"/>
      <c r="P135" s="47"/>
    </row>
    <row r="136" spans="1:17" ht="46.9" hidden="1" customHeight="1">
      <c r="A136" s="133" t="s">
        <v>1143</v>
      </c>
      <c r="B136" s="133" t="s">
        <v>401</v>
      </c>
      <c r="C136" s="133" t="s">
        <v>377</v>
      </c>
      <c r="D136" s="254" t="s">
        <v>1118</v>
      </c>
      <c r="E136" s="108"/>
      <c r="F136" s="108"/>
      <c r="G136" s="108"/>
      <c r="H136" s="108"/>
      <c r="I136" s="108"/>
      <c r="J136" s="108"/>
      <c r="K136" s="818">
        <f t="shared" si="3"/>
        <v>0</v>
      </c>
      <c r="M136" s="47"/>
      <c r="N136" s="47"/>
      <c r="O136" s="47"/>
      <c r="P136" s="47"/>
    </row>
    <row r="137" spans="1:17" ht="15.5" hidden="1">
      <c r="A137" s="128"/>
      <c r="B137" s="128"/>
      <c r="C137" s="134"/>
      <c r="D137" s="263" t="s">
        <v>490</v>
      </c>
      <c r="E137" s="137"/>
      <c r="F137" s="137"/>
      <c r="G137" s="137"/>
      <c r="H137" s="137"/>
      <c r="I137" s="137"/>
      <c r="J137" s="137"/>
      <c r="K137" s="818">
        <f t="shared" si="3"/>
        <v>0</v>
      </c>
      <c r="M137" s="47"/>
      <c r="N137" s="47"/>
      <c r="O137" s="47"/>
      <c r="P137" s="47"/>
    </row>
    <row r="138" spans="1:17" ht="39" hidden="1">
      <c r="A138" s="128"/>
      <c r="B138" s="128"/>
      <c r="C138" s="134"/>
      <c r="D138" s="263" t="s">
        <v>1471</v>
      </c>
      <c r="E138" s="137"/>
      <c r="F138" s="137"/>
      <c r="G138" s="137"/>
      <c r="H138" s="137"/>
      <c r="I138" s="137"/>
      <c r="J138" s="137"/>
      <c r="K138" s="818">
        <f t="shared" si="3"/>
        <v>0</v>
      </c>
      <c r="M138" s="47"/>
      <c r="N138" s="47"/>
      <c r="O138" s="47"/>
      <c r="P138" s="47"/>
    </row>
    <row r="139" spans="1:17" ht="39" hidden="1">
      <c r="A139" s="128"/>
      <c r="B139" s="128"/>
      <c r="C139" s="134"/>
      <c r="D139" s="263" t="s">
        <v>1097</v>
      </c>
      <c r="E139" s="137"/>
      <c r="F139" s="137"/>
      <c r="G139" s="137"/>
      <c r="H139" s="137"/>
      <c r="I139" s="137"/>
      <c r="J139" s="137"/>
      <c r="K139" s="818">
        <f t="shared" si="3"/>
        <v>0</v>
      </c>
      <c r="M139" s="47"/>
      <c r="N139" s="47"/>
      <c r="O139" s="47"/>
      <c r="P139" s="47"/>
    </row>
    <row r="140" spans="1:17" ht="28" hidden="1">
      <c r="A140" s="127"/>
      <c r="B140" s="127" t="s">
        <v>972</v>
      </c>
      <c r="C140" s="127"/>
      <c r="D140" s="254" t="s">
        <v>813</v>
      </c>
      <c r="E140" s="108"/>
      <c r="F140" s="108"/>
      <c r="G140" s="108"/>
      <c r="H140" s="108"/>
      <c r="I140" s="108"/>
      <c r="J140" s="108"/>
      <c r="K140" s="818">
        <f t="shared" si="3"/>
        <v>0</v>
      </c>
      <c r="M140" s="47"/>
      <c r="N140" s="47"/>
      <c r="O140" s="47"/>
      <c r="P140" s="47"/>
    </row>
    <row r="141" spans="1:17" ht="51" hidden="1" customHeight="1">
      <c r="A141" s="133" t="s">
        <v>1144</v>
      </c>
      <c r="B141" s="133" t="s">
        <v>1226</v>
      </c>
      <c r="C141" s="133" t="s">
        <v>1541</v>
      </c>
      <c r="D141" s="254" t="s">
        <v>904</v>
      </c>
      <c r="E141" s="108"/>
      <c r="F141" s="108"/>
      <c r="G141" s="108"/>
      <c r="H141" s="108"/>
      <c r="I141" s="108"/>
      <c r="J141" s="108"/>
      <c r="K141" s="818">
        <f t="shared" si="3"/>
        <v>0</v>
      </c>
      <c r="M141" s="47"/>
      <c r="N141" s="47"/>
      <c r="O141" s="47"/>
      <c r="P141" s="47"/>
    </row>
    <row r="142" spans="1:17" ht="39" hidden="1">
      <c r="A142" s="128"/>
      <c r="B142" s="128"/>
      <c r="C142" s="134"/>
      <c r="D142" s="263" t="s">
        <v>1097</v>
      </c>
      <c r="E142" s="137"/>
      <c r="F142" s="137"/>
      <c r="G142" s="137"/>
      <c r="H142" s="137"/>
      <c r="I142" s="137"/>
      <c r="J142" s="137"/>
      <c r="K142" s="818">
        <f t="shared" si="3"/>
        <v>0</v>
      </c>
      <c r="M142" s="47"/>
      <c r="N142" s="47"/>
      <c r="O142" s="47"/>
      <c r="P142" s="47"/>
    </row>
    <row r="143" spans="1:17" ht="40.15" hidden="1" customHeight="1">
      <c r="A143" s="133" t="s">
        <v>320</v>
      </c>
      <c r="B143" s="133" t="s">
        <v>1117</v>
      </c>
      <c r="C143" s="133" t="s">
        <v>1472</v>
      </c>
      <c r="D143" s="254" t="s">
        <v>905</v>
      </c>
      <c r="E143" s="108"/>
      <c r="F143" s="108"/>
      <c r="G143" s="108"/>
      <c r="H143" s="108"/>
      <c r="I143" s="108"/>
      <c r="J143" s="108"/>
      <c r="K143" s="818">
        <f t="shared" si="3"/>
        <v>0</v>
      </c>
      <c r="M143" s="47"/>
      <c r="N143" s="47"/>
      <c r="O143" s="47"/>
      <c r="P143" s="47"/>
    </row>
    <row r="144" spans="1:17" ht="55.15" hidden="1" customHeight="1">
      <c r="A144" s="133" t="s">
        <v>321</v>
      </c>
      <c r="B144" s="133" t="s">
        <v>1227</v>
      </c>
      <c r="C144" s="133" t="s">
        <v>1473</v>
      </c>
      <c r="D144" s="240" t="s">
        <v>309</v>
      </c>
      <c r="E144" s="108"/>
      <c r="F144" s="108"/>
      <c r="G144" s="108"/>
      <c r="H144" s="108"/>
      <c r="I144" s="108"/>
      <c r="J144" s="108"/>
      <c r="K144" s="818">
        <f t="shared" si="3"/>
        <v>0</v>
      </c>
      <c r="M144" s="47"/>
      <c r="N144" s="47"/>
      <c r="O144" s="47"/>
      <c r="P144" s="47"/>
    </row>
    <row r="145" spans="1:17" ht="49.9" hidden="1" customHeight="1">
      <c r="A145" s="133" t="s">
        <v>1463</v>
      </c>
      <c r="B145" s="133" t="s">
        <v>1464</v>
      </c>
      <c r="C145" s="133" t="s">
        <v>1465</v>
      </c>
      <c r="D145" s="240" t="s">
        <v>1466</v>
      </c>
      <c r="E145" s="108"/>
      <c r="F145" s="108"/>
      <c r="G145" s="108"/>
      <c r="H145" s="108"/>
      <c r="I145" s="108"/>
      <c r="J145" s="108"/>
      <c r="K145" s="818">
        <f t="shared" si="3"/>
        <v>0</v>
      </c>
      <c r="M145" s="47"/>
      <c r="N145" s="47"/>
      <c r="O145" s="47"/>
      <c r="P145" s="47"/>
    </row>
    <row r="146" spans="1:17" ht="42.65" hidden="1" customHeight="1">
      <c r="A146" s="133" t="s">
        <v>128</v>
      </c>
      <c r="B146" s="133" t="s">
        <v>130</v>
      </c>
      <c r="C146" s="133" t="s">
        <v>1184</v>
      </c>
      <c r="D146" s="240" t="s">
        <v>1572</v>
      </c>
      <c r="E146" s="108"/>
      <c r="F146" s="108"/>
      <c r="G146" s="108"/>
      <c r="H146" s="108"/>
      <c r="I146" s="108"/>
      <c r="J146" s="108"/>
      <c r="K146" s="818">
        <f t="shared" si="3"/>
        <v>0</v>
      </c>
      <c r="M146" s="47"/>
      <c r="N146" s="47"/>
      <c r="O146" s="47"/>
      <c r="P146" s="47"/>
    </row>
    <row r="147" spans="1:17" ht="57" hidden="1" customHeight="1">
      <c r="A147" s="133" t="s">
        <v>129</v>
      </c>
      <c r="B147" s="133" t="s">
        <v>131</v>
      </c>
      <c r="C147" s="133" t="s">
        <v>1184</v>
      </c>
      <c r="D147" s="240" t="s">
        <v>193</v>
      </c>
      <c r="E147" s="108"/>
      <c r="F147" s="108"/>
      <c r="G147" s="108"/>
      <c r="H147" s="108"/>
      <c r="I147" s="108"/>
      <c r="J147" s="108"/>
      <c r="K147" s="818">
        <f t="shared" si="3"/>
        <v>0</v>
      </c>
      <c r="M147" s="47"/>
      <c r="N147" s="47"/>
      <c r="O147" s="47"/>
      <c r="P147" s="47"/>
    </row>
    <row r="148" spans="1:17" ht="26" hidden="1">
      <c r="A148" s="128"/>
      <c r="B148" s="128"/>
      <c r="C148" s="134"/>
      <c r="D148" s="263" t="s">
        <v>1095</v>
      </c>
      <c r="E148" s="137"/>
      <c r="F148" s="137"/>
      <c r="G148" s="137"/>
      <c r="H148" s="137"/>
      <c r="I148" s="137"/>
      <c r="J148" s="137"/>
      <c r="K148" s="818">
        <f t="shared" si="3"/>
        <v>0</v>
      </c>
      <c r="M148" s="47"/>
      <c r="N148" s="47"/>
      <c r="O148" s="47"/>
      <c r="P148" s="47"/>
    </row>
    <row r="149" spans="1:17" ht="26" hidden="1">
      <c r="A149" s="128"/>
      <c r="B149" s="128"/>
      <c r="C149" s="134"/>
      <c r="D149" s="263" t="s">
        <v>902</v>
      </c>
      <c r="E149" s="137"/>
      <c r="F149" s="137"/>
      <c r="G149" s="137"/>
      <c r="H149" s="137"/>
      <c r="I149" s="137"/>
      <c r="J149" s="137"/>
      <c r="K149" s="818">
        <f t="shared" si="3"/>
        <v>0</v>
      </c>
      <c r="M149" s="47"/>
      <c r="N149" s="47"/>
      <c r="O149" s="47"/>
      <c r="P149" s="47"/>
    </row>
    <row r="150" spans="1:17" ht="26" hidden="1">
      <c r="A150" s="128"/>
      <c r="B150" s="128"/>
      <c r="C150" s="134"/>
      <c r="D150" s="263" t="s">
        <v>93</v>
      </c>
      <c r="E150" s="137"/>
      <c r="F150" s="137"/>
      <c r="G150" s="137"/>
      <c r="H150" s="137"/>
      <c r="I150" s="137"/>
      <c r="J150" s="137"/>
      <c r="K150" s="818">
        <f t="shared" si="3"/>
        <v>0</v>
      </c>
      <c r="M150" s="47"/>
      <c r="N150" s="47"/>
      <c r="O150" s="47"/>
      <c r="P150" s="47"/>
    </row>
    <row r="151" spans="1:17" ht="14" hidden="1">
      <c r="A151" s="127"/>
      <c r="B151" s="127"/>
      <c r="C151" s="127"/>
      <c r="D151" s="254" t="s">
        <v>34</v>
      </c>
      <c r="E151" s="141"/>
      <c r="F151" s="141"/>
      <c r="G151" s="141"/>
      <c r="H151" s="141"/>
      <c r="I151" s="141"/>
      <c r="J151" s="141"/>
      <c r="K151" s="818">
        <f t="shared" ref="K151:K182" si="4">SUM(E151:J151)</f>
        <v>0</v>
      </c>
      <c r="M151" s="47"/>
      <c r="N151" s="47"/>
      <c r="O151" s="47"/>
      <c r="P151" s="47"/>
    </row>
    <row r="152" spans="1:17" ht="56" hidden="1">
      <c r="A152" s="127"/>
      <c r="B152" s="127"/>
      <c r="C152" s="127"/>
      <c r="D152" s="240" t="s">
        <v>1596</v>
      </c>
      <c r="E152" s="105"/>
      <c r="F152" s="105"/>
      <c r="G152" s="105"/>
      <c r="H152" s="105"/>
      <c r="I152" s="105"/>
      <c r="J152" s="105"/>
      <c r="K152" s="818">
        <f t="shared" si="4"/>
        <v>0</v>
      </c>
      <c r="M152" s="47"/>
      <c r="N152" s="47"/>
      <c r="O152" s="47"/>
      <c r="P152" s="47"/>
    </row>
    <row r="153" spans="1:17" ht="70" hidden="1">
      <c r="A153" s="127"/>
      <c r="B153" s="127"/>
      <c r="C153" s="127"/>
      <c r="D153" s="240" t="s">
        <v>1378</v>
      </c>
      <c r="E153" s="105"/>
      <c r="F153" s="105"/>
      <c r="G153" s="105"/>
      <c r="H153" s="105"/>
      <c r="I153" s="105"/>
      <c r="J153" s="105"/>
      <c r="K153" s="818">
        <f t="shared" si="4"/>
        <v>0</v>
      </c>
      <c r="M153" s="47"/>
      <c r="N153" s="47"/>
      <c r="O153" s="47"/>
      <c r="P153" s="47"/>
    </row>
    <row r="154" spans="1:17" ht="70" hidden="1">
      <c r="A154" s="127"/>
      <c r="B154" s="127"/>
      <c r="C154" s="127"/>
      <c r="D154" s="240" t="s">
        <v>1362</v>
      </c>
      <c r="E154" s="105"/>
      <c r="F154" s="105"/>
      <c r="G154" s="105"/>
      <c r="H154" s="105"/>
      <c r="I154" s="105"/>
      <c r="J154" s="105"/>
      <c r="K154" s="818">
        <f t="shared" si="4"/>
        <v>0</v>
      </c>
      <c r="M154" s="47"/>
      <c r="N154" s="47"/>
      <c r="O154" s="47"/>
      <c r="P154" s="47"/>
    </row>
    <row r="155" spans="1:17" ht="33.65" hidden="1" customHeight="1">
      <c r="A155" s="133" t="s">
        <v>470</v>
      </c>
      <c r="B155" s="133" t="s">
        <v>433</v>
      </c>
      <c r="C155" s="133" t="s">
        <v>1105</v>
      </c>
      <c r="D155" s="254" t="s">
        <v>275</v>
      </c>
      <c r="E155" s="108"/>
      <c r="F155" s="108"/>
      <c r="G155" s="108"/>
      <c r="H155" s="108"/>
      <c r="I155" s="108"/>
      <c r="J155" s="108"/>
      <c r="K155" s="818">
        <f t="shared" si="4"/>
        <v>0</v>
      </c>
      <c r="M155" s="47"/>
      <c r="N155" s="47"/>
      <c r="O155" s="47"/>
      <c r="P155" s="47"/>
    </row>
    <row r="156" spans="1:17" ht="14" hidden="1">
      <c r="A156" s="121" t="s">
        <v>471</v>
      </c>
      <c r="B156" s="121" t="s">
        <v>276</v>
      </c>
      <c r="C156" s="121" t="s">
        <v>649</v>
      </c>
      <c r="D156" s="258" t="s">
        <v>277</v>
      </c>
      <c r="E156" s="137"/>
      <c r="F156" s="137"/>
      <c r="G156" s="137"/>
      <c r="H156" s="137"/>
      <c r="I156" s="137"/>
      <c r="J156" s="137"/>
      <c r="K156" s="818">
        <f t="shared" si="4"/>
        <v>0</v>
      </c>
      <c r="L156" s="15"/>
      <c r="M156" s="23"/>
      <c r="N156" s="23"/>
      <c r="O156" s="23"/>
      <c r="P156" s="23"/>
      <c r="Q156" s="15"/>
    </row>
    <row r="157" spans="1:17" ht="56.25" customHeight="1">
      <c r="A157" s="293" t="s">
        <v>472</v>
      </c>
      <c r="B157" s="542">
        <v>7322</v>
      </c>
      <c r="C157" s="326" t="s">
        <v>380</v>
      </c>
      <c r="D157" s="316" t="s">
        <v>954</v>
      </c>
      <c r="E157" s="327" t="s">
        <v>194</v>
      </c>
      <c r="F157" s="940"/>
      <c r="G157" s="542"/>
      <c r="H157" s="861"/>
      <c r="I157" s="859">
        <v>-4440000</v>
      </c>
      <c r="J157" s="440"/>
      <c r="K157" s="713">
        <f t="shared" si="4"/>
        <v>-4440000</v>
      </c>
      <c r="L157" s="366"/>
      <c r="M157" s="727"/>
      <c r="N157" s="727"/>
      <c r="O157" s="23"/>
      <c r="P157" s="23"/>
      <c r="Q157" s="15"/>
    </row>
    <row r="158" spans="1:17" ht="63.65" hidden="1" customHeight="1">
      <c r="A158" s="126" t="s">
        <v>1592</v>
      </c>
      <c r="B158" s="126" t="s">
        <v>1643</v>
      </c>
      <c r="C158" s="127" t="s">
        <v>1591</v>
      </c>
      <c r="D158" s="302" t="s">
        <v>1176</v>
      </c>
      <c r="E158" s="108"/>
      <c r="F158" s="108"/>
      <c r="G158" s="108"/>
      <c r="H158" s="108"/>
      <c r="I158" s="108"/>
      <c r="J158" s="108"/>
      <c r="K158" s="818">
        <f t="shared" si="4"/>
        <v>0</v>
      </c>
      <c r="L158" s="15"/>
      <c r="M158" s="23"/>
      <c r="N158" s="23"/>
      <c r="O158" s="23"/>
      <c r="P158" s="23"/>
      <c r="Q158" s="15"/>
    </row>
    <row r="159" spans="1:17" ht="28" hidden="1">
      <c r="A159" s="127" t="s">
        <v>473</v>
      </c>
      <c r="B159" s="127" t="s">
        <v>807</v>
      </c>
      <c r="C159" s="127" t="s">
        <v>806</v>
      </c>
      <c r="D159" s="139" t="s">
        <v>1093</v>
      </c>
      <c r="E159" s="108"/>
      <c r="F159" s="108"/>
      <c r="G159" s="108"/>
      <c r="H159" s="108"/>
      <c r="I159" s="108"/>
      <c r="J159" s="108"/>
      <c r="K159" s="818">
        <f t="shared" si="4"/>
        <v>0</v>
      </c>
      <c r="L159" s="15"/>
      <c r="M159" s="23"/>
      <c r="N159" s="23"/>
      <c r="O159" s="23"/>
      <c r="P159" s="23"/>
      <c r="Q159" s="15"/>
    </row>
    <row r="160" spans="1:17" ht="62.25" hidden="1" customHeight="1">
      <c r="A160" s="121" t="s">
        <v>472</v>
      </c>
      <c r="B160" s="121" t="s">
        <v>953</v>
      </c>
      <c r="C160" s="121" t="s">
        <v>1490</v>
      </c>
      <c r="D160" s="258" t="s">
        <v>954</v>
      </c>
      <c r="E160" s="139" t="s">
        <v>194</v>
      </c>
      <c r="F160" s="139"/>
      <c r="G160" s="108"/>
      <c r="H160" s="108"/>
      <c r="I160" s="108"/>
      <c r="J160" s="108"/>
      <c r="K160" s="818">
        <f t="shared" si="4"/>
        <v>0</v>
      </c>
      <c r="L160" s="15"/>
      <c r="M160" s="23"/>
      <c r="N160" s="23"/>
      <c r="O160" s="23"/>
      <c r="P160" s="23"/>
      <c r="Q160" s="15"/>
    </row>
    <row r="161" spans="1:60" ht="75.75" hidden="1" customHeight="1">
      <c r="A161" s="133" t="s">
        <v>735</v>
      </c>
      <c r="B161" s="133" t="s">
        <v>734</v>
      </c>
      <c r="C161" s="133" t="s">
        <v>1102</v>
      </c>
      <c r="D161" s="316" t="s">
        <v>736</v>
      </c>
      <c r="E161" s="327" t="s">
        <v>194</v>
      </c>
      <c r="F161" s="327"/>
      <c r="G161" s="201"/>
      <c r="H161" s="201"/>
      <c r="I161" s="201"/>
      <c r="J161" s="201"/>
      <c r="K161" s="818">
        <f t="shared" si="4"/>
        <v>0</v>
      </c>
      <c r="L161" s="15"/>
      <c r="M161" s="23"/>
      <c r="N161" s="23"/>
      <c r="O161" s="23"/>
      <c r="P161" s="23"/>
      <c r="Q161" s="15"/>
    </row>
    <row r="162" spans="1:60" ht="84.65" hidden="1" customHeight="1">
      <c r="A162" s="123" t="s">
        <v>475</v>
      </c>
      <c r="B162" s="123" t="s">
        <v>956</v>
      </c>
      <c r="C162" s="123" t="s">
        <v>398</v>
      </c>
      <c r="D162" s="308" t="s">
        <v>748</v>
      </c>
      <c r="E162" s="109"/>
      <c r="F162" s="109"/>
      <c r="G162" s="109"/>
      <c r="H162" s="109"/>
      <c r="I162" s="109"/>
      <c r="J162" s="109"/>
      <c r="K162" s="818">
        <f t="shared" si="4"/>
        <v>0</v>
      </c>
      <c r="L162" s="15"/>
      <c r="M162" s="23"/>
      <c r="N162" s="23"/>
      <c r="O162" s="23"/>
      <c r="P162" s="23"/>
      <c r="Q162" s="15"/>
    </row>
    <row r="163" spans="1:60" ht="114" hidden="1" customHeight="1">
      <c r="A163" s="123" t="s">
        <v>460</v>
      </c>
      <c r="B163" s="123" t="s">
        <v>461</v>
      </c>
      <c r="C163" s="123" t="s">
        <v>562</v>
      </c>
      <c r="D163" s="308" t="s">
        <v>264</v>
      </c>
      <c r="E163" s="109"/>
      <c r="F163" s="109"/>
      <c r="G163" s="109"/>
      <c r="H163" s="109"/>
      <c r="I163" s="109"/>
      <c r="J163" s="109"/>
      <c r="K163" s="818">
        <f t="shared" si="4"/>
        <v>0</v>
      </c>
      <c r="L163" s="15"/>
      <c r="M163" s="23"/>
      <c r="N163" s="23"/>
      <c r="O163" s="23"/>
      <c r="P163" s="23"/>
      <c r="Q163" s="15"/>
    </row>
    <row r="164" spans="1:60" ht="93.65" hidden="1" customHeight="1">
      <c r="A164" s="123" t="s">
        <v>476</v>
      </c>
      <c r="B164" s="123" t="s">
        <v>1602</v>
      </c>
      <c r="C164" s="123" t="s">
        <v>1020</v>
      </c>
      <c r="D164" s="308" t="s">
        <v>1251</v>
      </c>
      <c r="E164" s="109"/>
      <c r="F164" s="109"/>
      <c r="G164" s="109"/>
      <c r="H164" s="109"/>
      <c r="I164" s="109"/>
      <c r="J164" s="109"/>
      <c r="K164" s="818">
        <f t="shared" si="4"/>
        <v>0</v>
      </c>
      <c r="L164" s="15"/>
      <c r="M164" s="23"/>
      <c r="N164" s="23"/>
      <c r="O164" s="23"/>
      <c r="P164" s="23"/>
      <c r="Q164" s="15"/>
    </row>
    <row r="165" spans="1:60" ht="89.25" hidden="1" customHeight="1">
      <c r="A165" s="123" t="s">
        <v>474</v>
      </c>
      <c r="B165" s="123" t="s">
        <v>955</v>
      </c>
      <c r="C165" s="123" t="s">
        <v>1474</v>
      </c>
      <c r="D165" s="258" t="s">
        <v>1497</v>
      </c>
      <c r="E165" s="109"/>
      <c r="F165" s="109"/>
      <c r="G165" s="109"/>
      <c r="H165" s="109"/>
      <c r="I165" s="109"/>
      <c r="J165" s="109"/>
      <c r="K165" s="818">
        <f t="shared" si="4"/>
        <v>0</v>
      </c>
      <c r="L165" s="15"/>
      <c r="M165" s="23"/>
      <c r="N165" s="23"/>
      <c r="O165" s="23"/>
      <c r="P165" s="23"/>
      <c r="Q165" s="15"/>
    </row>
    <row r="166" spans="1:60" ht="36.65" hidden="1" customHeight="1">
      <c r="A166" s="127" t="s">
        <v>476</v>
      </c>
      <c r="B166" s="123" t="s">
        <v>1602</v>
      </c>
      <c r="C166" s="127" t="s">
        <v>648</v>
      </c>
      <c r="D166" s="240" t="s">
        <v>1251</v>
      </c>
      <c r="E166" s="108">
        <f>200000-200000</f>
        <v>0</v>
      </c>
      <c r="F166" s="108"/>
      <c r="G166" s="108">
        <f>200000-200000</f>
        <v>0</v>
      </c>
      <c r="H166" s="108">
        <f>200000-200000</f>
        <v>0</v>
      </c>
      <c r="I166" s="108">
        <f>200000-200000</f>
        <v>0</v>
      </c>
      <c r="J166" s="108">
        <f>200000-200000</f>
        <v>0</v>
      </c>
      <c r="K166" s="818">
        <f t="shared" si="4"/>
        <v>0</v>
      </c>
      <c r="L166" s="15"/>
      <c r="M166" s="23" t="e">
        <f>+#REF!-#REF!-#REF!-#REF!-#REF!-#REF!-#REF!+#REF!-#REF!-#REF!</f>
        <v>#REF!</v>
      </c>
      <c r="N166" s="23"/>
      <c r="O166" s="23"/>
      <c r="P166" s="23"/>
      <c r="Q166" s="15"/>
    </row>
    <row r="167" spans="1:60" ht="53.5" customHeight="1">
      <c r="A167" s="292" t="s">
        <v>1197</v>
      </c>
      <c r="B167" s="292" t="s">
        <v>174</v>
      </c>
      <c r="C167" s="292"/>
      <c r="D167" s="318" t="s">
        <v>599</v>
      </c>
      <c r="E167" s="192"/>
      <c r="F167" s="192"/>
      <c r="G167" s="192"/>
      <c r="H167" s="639">
        <f>H170+H171+H175+H177+H178+H179+H180+H181+H182+H183+H184+H186+H187+H190+H195+H196+H197+H200+H230+H188+H201+H202+H203+H204+H205+H206+H207+H208+H209+H210+H211+H212+H213+H214+H215+H216+H217</f>
        <v>0</v>
      </c>
      <c r="I167" s="639">
        <f>I170+I171+I175+I177+I178+I179+I180+I181+I182+I183+I184+I186+I187+I190+I195+I196+I197+I200+I230+I188+I201+I202+I203+I204+I205+I206+I207+I208+I209+I210+I211+I212+I213+I214+I215+I216+I217</f>
        <v>-16542</v>
      </c>
      <c r="J167" s="865"/>
      <c r="K167" s="713">
        <f t="shared" si="4"/>
        <v>-16542</v>
      </c>
      <c r="M167" s="47"/>
      <c r="N167" s="47"/>
      <c r="O167" s="47"/>
      <c r="P167" s="47"/>
    </row>
    <row r="168" spans="1:60" ht="28" hidden="1">
      <c r="A168" s="135"/>
      <c r="B168" s="135"/>
      <c r="C168" s="135"/>
      <c r="D168" s="261" t="s">
        <v>726</v>
      </c>
      <c r="E168" s="119"/>
      <c r="F168" s="119"/>
      <c r="G168" s="119"/>
      <c r="H168" s="119"/>
      <c r="I168" s="119"/>
      <c r="J168" s="119"/>
      <c r="K168" s="818">
        <f t="shared" si="4"/>
        <v>0</v>
      </c>
      <c r="L168" s="4"/>
      <c r="M168" s="6"/>
      <c r="N168" s="6"/>
      <c r="O168" s="6"/>
      <c r="P168" s="6"/>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row>
    <row r="169" spans="1:60" ht="42" hidden="1">
      <c r="A169" s="126" t="s">
        <v>1241</v>
      </c>
      <c r="B169" s="126" t="s">
        <v>1029</v>
      </c>
      <c r="C169" s="126" t="s">
        <v>286</v>
      </c>
      <c r="D169" s="240" t="s">
        <v>1384</v>
      </c>
      <c r="E169" s="108"/>
      <c r="F169" s="108"/>
      <c r="G169" s="108"/>
      <c r="H169" s="108"/>
      <c r="I169" s="108"/>
      <c r="J169" s="108"/>
      <c r="K169" s="818">
        <f t="shared" si="4"/>
        <v>0</v>
      </c>
      <c r="L169" s="4"/>
      <c r="M169" s="6"/>
      <c r="N169" s="6"/>
      <c r="O169" s="6"/>
      <c r="P169" s="6"/>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row>
    <row r="170" spans="1:60" ht="61.15" hidden="1" customHeight="1">
      <c r="A170" s="126" t="s">
        <v>1242</v>
      </c>
      <c r="B170" s="126" t="s">
        <v>162</v>
      </c>
      <c r="C170" s="126" t="s">
        <v>587</v>
      </c>
      <c r="D170" s="240" t="s">
        <v>1169</v>
      </c>
      <c r="E170" s="108"/>
      <c r="F170" s="108"/>
      <c r="G170" s="108"/>
      <c r="H170" s="108"/>
      <c r="I170" s="108"/>
      <c r="J170" s="108"/>
      <c r="K170" s="818">
        <f t="shared" si="4"/>
        <v>0</v>
      </c>
      <c r="L170" s="4"/>
      <c r="M170" s="6"/>
      <c r="N170" s="6"/>
      <c r="O170" s="6"/>
      <c r="P170" s="6"/>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row>
    <row r="171" spans="1:60" ht="62.5" hidden="1" customHeight="1">
      <c r="A171" s="238" t="s">
        <v>505</v>
      </c>
      <c r="B171" s="238" t="s">
        <v>1380</v>
      </c>
      <c r="C171" s="238" t="s">
        <v>1475</v>
      </c>
      <c r="D171" s="241" t="s">
        <v>313</v>
      </c>
      <c r="E171" s="108"/>
      <c r="F171" s="108"/>
      <c r="G171" s="108"/>
      <c r="H171" s="108"/>
      <c r="I171" s="108"/>
      <c r="J171" s="108"/>
      <c r="K171" s="818">
        <f t="shared" si="4"/>
        <v>0</v>
      </c>
      <c r="L171" s="4"/>
      <c r="M171" s="6"/>
      <c r="N171" s="6"/>
      <c r="O171" s="6"/>
      <c r="P171" s="6"/>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row>
    <row r="172" spans="1:60" ht="15.5" hidden="1">
      <c r="A172" s="135"/>
      <c r="B172" s="131"/>
      <c r="C172" s="131"/>
      <c r="D172" s="269" t="s">
        <v>376</v>
      </c>
      <c r="E172" s="137"/>
      <c r="F172" s="137"/>
      <c r="G172" s="137"/>
      <c r="H172" s="137"/>
      <c r="I172" s="137"/>
      <c r="J172" s="137"/>
      <c r="K172" s="818">
        <f t="shared" si="4"/>
        <v>0</v>
      </c>
      <c r="L172" s="4"/>
      <c r="M172" s="6"/>
      <c r="N172" s="6"/>
      <c r="O172" s="6"/>
      <c r="P172" s="6"/>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row>
    <row r="173" spans="1:60" ht="26" hidden="1">
      <c r="A173" s="135"/>
      <c r="B173" s="131" t="s">
        <v>163</v>
      </c>
      <c r="C173" s="131"/>
      <c r="D173" s="269" t="s">
        <v>1642</v>
      </c>
      <c r="E173" s="137"/>
      <c r="F173" s="137"/>
      <c r="G173" s="137"/>
      <c r="H173" s="137"/>
      <c r="I173" s="137"/>
      <c r="J173" s="137"/>
      <c r="K173" s="818">
        <f t="shared" si="4"/>
        <v>0</v>
      </c>
      <c r="L173" s="4"/>
      <c r="M173" s="6"/>
      <c r="N173" s="6"/>
      <c r="O173" s="6"/>
      <c r="P173" s="6"/>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row>
    <row r="174" spans="1:60" ht="28" hidden="1">
      <c r="A174" s="135"/>
      <c r="B174" s="126"/>
      <c r="C174" s="126"/>
      <c r="D174" s="261" t="s">
        <v>726</v>
      </c>
      <c r="E174" s="119"/>
      <c r="F174" s="119"/>
      <c r="G174" s="119"/>
      <c r="H174" s="119"/>
      <c r="I174" s="119"/>
      <c r="J174" s="119"/>
      <c r="K174" s="818">
        <f t="shared" si="4"/>
        <v>0</v>
      </c>
      <c r="L174" s="4"/>
      <c r="M174" s="6"/>
      <c r="N174" s="6"/>
      <c r="O174" s="6"/>
      <c r="P174" s="6"/>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row>
    <row r="175" spans="1:60" ht="39.65" hidden="1" customHeight="1">
      <c r="A175" s="238" t="s">
        <v>506</v>
      </c>
      <c r="B175" s="238" t="s">
        <v>314</v>
      </c>
      <c r="C175" s="238" t="s">
        <v>1476</v>
      </c>
      <c r="D175" s="240" t="s">
        <v>437</v>
      </c>
      <c r="E175" s="108"/>
      <c r="F175" s="108"/>
      <c r="G175" s="108"/>
      <c r="H175" s="108"/>
      <c r="I175" s="108"/>
      <c r="J175" s="108"/>
      <c r="K175" s="818">
        <f t="shared" si="4"/>
        <v>0</v>
      </c>
      <c r="L175" s="4"/>
      <c r="M175" s="6"/>
      <c r="N175" s="6"/>
      <c r="O175" s="6"/>
      <c r="P175" s="6"/>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row>
    <row r="176" spans="1:60" ht="28" hidden="1">
      <c r="A176" s="121" t="s">
        <v>507</v>
      </c>
      <c r="B176" s="121" t="s">
        <v>1611</v>
      </c>
      <c r="C176" s="121" t="s">
        <v>1610</v>
      </c>
      <c r="D176" s="258" t="s">
        <v>829</v>
      </c>
      <c r="E176" s="109"/>
      <c r="F176" s="109"/>
      <c r="G176" s="109"/>
      <c r="H176" s="109"/>
      <c r="I176" s="109"/>
      <c r="J176" s="109"/>
      <c r="K176" s="818">
        <f t="shared" si="4"/>
        <v>0</v>
      </c>
      <c r="M176" s="47"/>
      <c r="N176" s="47"/>
      <c r="O176" s="47"/>
      <c r="P176" s="47"/>
    </row>
    <row r="177" spans="1:60" ht="48.65" hidden="1" customHeight="1">
      <c r="A177" s="133" t="s">
        <v>704</v>
      </c>
      <c r="B177" s="133" t="s">
        <v>830</v>
      </c>
      <c r="C177" s="133" t="s">
        <v>1477</v>
      </c>
      <c r="D177" s="187" t="s">
        <v>975</v>
      </c>
      <c r="E177" s="108"/>
      <c r="F177" s="108"/>
      <c r="G177" s="108"/>
      <c r="H177" s="108"/>
      <c r="I177" s="108"/>
      <c r="J177" s="108"/>
      <c r="K177" s="818">
        <f t="shared" si="4"/>
        <v>0</v>
      </c>
      <c r="M177" s="47"/>
      <c r="N177" s="47"/>
      <c r="O177" s="47"/>
      <c r="P177" s="47"/>
    </row>
    <row r="178" spans="1:60" ht="82.15" hidden="1" customHeight="1">
      <c r="A178" s="133" t="s">
        <v>705</v>
      </c>
      <c r="B178" s="133" t="s">
        <v>831</v>
      </c>
      <c r="C178" s="133" t="s">
        <v>1478</v>
      </c>
      <c r="D178" s="254" t="s">
        <v>1391</v>
      </c>
      <c r="E178" s="108"/>
      <c r="F178" s="108"/>
      <c r="G178" s="108"/>
      <c r="H178" s="108"/>
      <c r="I178" s="108"/>
      <c r="J178" s="108"/>
      <c r="K178" s="818">
        <f t="shared" si="4"/>
        <v>0</v>
      </c>
      <c r="M178" s="47"/>
      <c r="N178" s="47"/>
      <c r="O178" s="47"/>
      <c r="P178" s="47"/>
    </row>
    <row r="179" spans="1:60" ht="148.5" hidden="1" customHeight="1">
      <c r="A179" s="133" t="s">
        <v>1235</v>
      </c>
      <c r="B179" s="133" t="s">
        <v>1278</v>
      </c>
      <c r="C179" s="133" t="s">
        <v>1480</v>
      </c>
      <c r="D179" s="254" t="s">
        <v>195</v>
      </c>
      <c r="E179" s="108"/>
      <c r="F179" s="108"/>
      <c r="G179" s="108"/>
      <c r="H179" s="108"/>
      <c r="I179" s="108"/>
      <c r="J179" s="108"/>
      <c r="K179" s="818">
        <f t="shared" si="4"/>
        <v>0</v>
      </c>
      <c r="M179" s="47"/>
      <c r="N179" s="47"/>
      <c r="O179" s="47"/>
      <c r="P179" s="47"/>
    </row>
    <row r="180" spans="1:60" ht="57" hidden="1" customHeight="1">
      <c r="A180" s="133" t="s">
        <v>311</v>
      </c>
      <c r="B180" s="133" t="s">
        <v>1382</v>
      </c>
      <c r="C180" s="133" t="s">
        <v>237</v>
      </c>
      <c r="D180" s="254" t="s">
        <v>1110</v>
      </c>
      <c r="E180" s="108"/>
      <c r="F180" s="108"/>
      <c r="G180" s="108"/>
      <c r="H180" s="108"/>
      <c r="I180" s="108"/>
      <c r="J180" s="108"/>
      <c r="K180" s="818">
        <f t="shared" si="4"/>
        <v>0</v>
      </c>
      <c r="M180" s="47"/>
      <c r="N180" s="47"/>
      <c r="O180" s="47"/>
      <c r="P180" s="47"/>
    </row>
    <row r="181" spans="1:60" ht="57.75" hidden="1" customHeight="1">
      <c r="A181" s="133" t="s">
        <v>1238</v>
      </c>
      <c r="B181" s="133" t="s">
        <v>801</v>
      </c>
      <c r="C181" s="133" t="s">
        <v>467</v>
      </c>
      <c r="D181" s="241" t="s">
        <v>976</v>
      </c>
      <c r="E181" s="108"/>
      <c r="F181" s="108"/>
      <c r="G181" s="108"/>
      <c r="H181" s="108"/>
      <c r="I181" s="108"/>
      <c r="J181" s="108"/>
      <c r="K181" s="818">
        <f t="shared" si="4"/>
        <v>0</v>
      </c>
      <c r="M181" s="47"/>
      <c r="N181" s="47"/>
      <c r="O181" s="47"/>
      <c r="P181" s="47"/>
    </row>
    <row r="182" spans="1:60" ht="72" hidden="1" customHeight="1">
      <c r="A182" s="133" t="s">
        <v>952</v>
      </c>
      <c r="B182" s="133" t="s">
        <v>1392</v>
      </c>
      <c r="C182" s="133" t="s">
        <v>1479</v>
      </c>
      <c r="D182" s="240" t="s">
        <v>1545</v>
      </c>
      <c r="E182" s="108"/>
      <c r="F182" s="108"/>
      <c r="G182" s="108"/>
      <c r="H182" s="108"/>
      <c r="I182" s="108"/>
      <c r="J182" s="108"/>
      <c r="K182" s="818">
        <f t="shared" si="4"/>
        <v>0</v>
      </c>
      <c r="M182" s="47"/>
      <c r="N182" s="47"/>
      <c r="O182" s="47"/>
      <c r="P182" s="47"/>
    </row>
    <row r="183" spans="1:60" ht="52.15" hidden="1" customHeight="1">
      <c r="A183" s="133" t="s">
        <v>1236</v>
      </c>
      <c r="B183" s="133" t="s">
        <v>1605</v>
      </c>
      <c r="C183" s="133" t="s">
        <v>1026</v>
      </c>
      <c r="D183" s="240" t="s">
        <v>26</v>
      </c>
      <c r="E183" s="108"/>
      <c r="F183" s="108"/>
      <c r="G183" s="108"/>
      <c r="H183" s="108"/>
      <c r="I183" s="108"/>
      <c r="J183" s="108"/>
      <c r="K183" s="818">
        <f t="shared" ref="K183:K214" si="5">SUM(E183:J183)</f>
        <v>0</v>
      </c>
      <c r="M183" s="47"/>
      <c r="N183" s="47"/>
      <c r="O183" s="47"/>
      <c r="P183" s="47"/>
    </row>
    <row r="184" spans="1:60" ht="63" hidden="1" customHeight="1">
      <c r="A184" s="133" t="s">
        <v>790</v>
      </c>
      <c r="B184" s="133" t="s">
        <v>289</v>
      </c>
      <c r="C184" s="133" t="s">
        <v>1091</v>
      </c>
      <c r="D184" s="240" t="s">
        <v>27</v>
      </c>
      <c r="E184" s="108"/>
      <c r="F184" s="108"/>
      <c r="G184" s="108"/>
      <c r="H184" s="108"/>
      <c r="I184" s="108"/>
      <c r="J184" s="108"/>
      <c r="K184" s="818">
        <f t="shared" si="5"/>
        <v>0</v>
      </c>
      <c r="M184" s="47"/>
      <c r="N184" s="47"/>
      <c r="O184" s="47"/>
      <c r="P184" s="47"/>
    </row>
    <row r="185" spans="1:60" ht="30.75" hidden="1" customHeight="1">
      <c r="A185" s="133" t="s">
        <v>1283</v>
      </c>
      <c r="B185" s="133" t="s">
        <v>1548</v>
      </c>
      <c r="C185" s="133" t="s">
        <v>1091</v>
      </c>
      <c r="D185" s="240" t="s">
        <v>413</v>
      </c>
      <c r="E185" s="108"/>
      <c r="F185" s="108"/>
      <c r="G185" s="108"/>
      <c r="H185" s="108"/>
      <c r="I185" s="108"/>
      <c r="J185" s="108"/>
      <c r="K185" s="818">
        <f t="shared" si="5"/>
        <v>0</v>
      </c>
      <c r="M185" s="47"/>
      <c r="N185" s="47"/>
      <c r="O185" s="47"/>
      <c r="P185" s="47"/>
    </row>
    <row r="186" spans="1:60" ht="113.25" hidden="1" customHeight="1">
      <c r="A186" s="133" t="s">
        <v>1237</v>
      </c>
      <c r="B186" s="133" t="s">
        <v>755</v>
      </c>
      <c r="C186" s="133" t="s">
        <v>466</v>
      </c>
      <c r="D186" s="254" t="s">
        <v>800</v>
      </c>
      <c r="E186" s="108"/>
      <c r="F186" s="108"/>
      <c r="G186" s="108"/>
      <c r="H186" s="108"/>
      <c r="I186" s="108"/>
      <c r="J186" s="108"/>
      <c r="K186" s="818">
        <f t="shared" si="5"/>
        <v>0</v>
      </c>
      <c r="M186" s="47"/>
      <c r="N186" s="47"/>
      <c r="O186" s="47"/>
      <c r="P186" s="47"/>
    </row>
    <row r="187" spans="1:60" ht="75" hidden="1" customHeight="1">
      <c r="A187" s="238" t="s">
        <v>977</v>
      </c>
      <c r="B187" s="238" t="s">
        <v>978</v>
      </c>
      <c r="C187" s="238" t="s">
        <v>1632</v>
      </c>
      <c r="D187" s="272" t="s">
        <v>1460</v>
      </c>
      <c r="E187" s="108"/>
      <c r="F187" s="108"/>
      <c r="G187" s="108"/>
      <c r="H187" s="108"/>
      <c r="I187" s="108"/>
      <c r="J187" s="108"/>
      <c r="K187" s="818">
        <f t="shared" si="5"/>
        <v>0</v>
      </c>
      <c r="M187" s="47"/>
      <c r="N187" s="47"/>
      <c r="O187" s="47"/>
      <c r="P187" s="47"/>
    </row>
    <row r="188" spans="1:60" ht="75" hidden="1" customHeight="1">
      <c r="A188" s="238" t="s">
        <v>1375</v>
      </c>
      <c r="B188" s="238" t="s">
        <v>1376</v>
      </c>
      <c r="C188" s="238" t="s">
        <v>1633</v>
      </c>
      <c r="D188" s="272" t="s">
        <v>1379</v>
      </c>
      <c r="E188" s="108"/>
      <c r="F188" s="108"/>
      <c r="G188" s="108"/>
      <c r="H188" s="108"/>
      <c r="I188" s="108"/>
      <c r="J188" s="108"/>
      <c r="K188" s="818">
        <f t="shared" si="5"/>
        <v>0</v>
      </c>
      <c r="M188" s="47"/>
      <c r="N188" s="47"/>
      <c r="O188" s="47"/>
      <c r="P188" s="47"/>
    </row>
    <row r="189" spans="1:60" ht="29.25" hidden="1" customHeight="1">
      <c r="A189" s="238" t="s">
        <v>1239</v>
      </c>
      <c r="B189" s="238" t="s">
        <v>1028</v>
      </c>
      <c r="C189" s="238" t="s">
        <v>1633</v>
      </c>
      <c r="D189" s="272" t="s">
        <v>1379</v>
      </c>
      <c r="E189" s="108"/>
      <c r="F189" s="108"/>
      <c r="G189" s="108"/>
      <c r="H189" s="108"/>
      <c r="I189" s="108"/>
      <c r="J189" s="108"/>
      <c r="K189" s="818">
        <f t="shared" si="5"/>
        <v>0</v>
      </c>
      <c r="M189" s="47"/>
      <c r="N189" s="47"/>
      <c r="O189" s="47"/>
      <c r="P189" s="47"/>
    </row>
    <row r="190" spans="1:60" ht="24" hidden="1" customHeight="1">
      <c r="A190" s="133" t="s">
        <v>1461</v>
      </c>
      <c r="B190" s="133" t="s">
        <v>1462</v>
      </c>
      <c r="C190" s="133" t="s">
        <v>379</v>
      </c>
      <c r="D190" s="240" t="s">
        <v>196</v>
      </c>
      <c r="E190" s="108"/>
      <c r="F190" s="108"/>
      <c r="G190" s="108"/>
      <c r="H190" s="108"/>
      <c r="I190" s="108"/>
      <c r="J190" s="108"/>
      <c r="K190" s="818">
        <f t="shared" si="5"/>
        <v>0</v>
      </c>
      <c r="L190" s="15"/>
      <c r="M190" s="23"/>
      <c r="N190" s="23"/>
      <c r="O190" s="23"/>
      <c r="P190" s="23"/>
      <c r="Q190" s="15"/>
      <c r="AM190" s="4"/>
      <c r="AN190" s="4"/>
      <c r="AO190" s="4"/>
      <c r="AP190" s="4"/>
      <c r="AQ190" s="4"/>
      <c r="AR190" s="4"/>
      <c r="AS190" s="4"/>
      <c r="AT190" s="4"/>
      <c r="AU190" s="4"/>
      <c r="AV190" s="4"/>
      <c r="AW190" s="4"/>
      <c r="AX190" s="4"/>
      <c r="AY190" s="4"/>
      <c r="AZ190" s="4"/>
      <c r="BA190" s="4"/>
      <c r="BB190" s="4"/>
      <c r="BC190" s="4"/>
      <c r="BD190" s="4"/>
      <c r="BE190" s="4"/>
      <c r="BF190" s="4"/>
      <c r="BG190" s="4"/>
      <c r="BH190" s="4"/>
    </row>
    <row r="191" spans="1:60" ht="30" hidden="1" customHeight="1">
      <c r="A191" s="127"/>
      <c r="B191" s="127"/>
      <c r="C191" s="127"/>
      <c r="D191" s="240" t="s">
        <v>1452</v>
      </c>
      <c r="E191" s="108"/>
      <c r="F191" s="108"/>
      <c r="G191" s="108"/>
      <c r="H191" s="108"/>
      <c r="I191" s="108"/>
      <c r="J191" s="108"/>
      <c r="K191" s="818">
        <f t="shared" si="5"/>
        <v>0</v>
      </c>
      <c r="L191" s="15"/>
      <c r="M191" s="23"/>
      <c r="N191" s="23"/>
      <c r="O191" s="23"/>
      <c r="P191" s="23"/>
      <c r="Q191" s="15"/>
      <c r="AM191" s="4"/>
      <c r="AN191" s="4"/>
      <c r="AO191" s="4"/>
      <c r="AP191" s="4"/>
      <c r="AQ191" s="4"/>
      <c r="AR191" s="4"/>
      <c r="AS191" s="4"/>
      <c r="AT191" s="4"/>
      <c r="AU191" s="4"/>
      <c r="AV191" s="4"/>
      <c r="AW191" s="4"/>
      <c r="AX191" s="4"/>
      <c r="AY191" s="4"/>
      <c r="AZ191" s="4"/>
      <c r="BA191" s="4"/>
      <c r="BB191" s="4"/>
      <c r="BC191" s="4"/>
      <c r="BD191" s="4"/>
      <c r="BE191" s="4"/>
      <c r="BF191" s="4"/>
      <c r="BG191" s="4"/>
      <c r="BH191" s="4"/>
    </row>
    <row r="192" spans="1:60" ht="27.75" hidden="1" customHeight="1">
      <c r="A192" s="135"/>
      <c r="B192" s="135"/>
      <c r="C192" s="127"/>
      <c r="D192" s="268" t="s">
        <v>1064</v>
      </c>
      <c r="E192" s="108"/>
      <c r="F192" s="108"/>
      <c r="G192" s="108"/>
      <c r="H192" s="108"/>
      <c r="I192" s="108"/>
      <c r="J192" s="108"/>
      <c r="K192" s="818">
        <f t="shared" si="5"/>
        <v>0</v>
      </c>
      <c r="L192" s="15"/>
      <c r="M192" s="23"/>
      <c r="N192" s="23"/>
      <c r="O192" s="23"/>
      <c r="P192" s="23"/>
      <c r="Q192" s="15"/>
      <c r="AM192" s="4"/>
      <c r="AN192" s="4"/>
      <c r="AO192" s="4"/>
      <c r="AP192" s="4"/>
      <c r="AQ192" s="4"/>
      <c r="AR192" s="4"/>
      <c r="AS192" s="4"/>
      <c r="AT192" s="4"/>
      <c r="AU192" s="4"/>
      <c r="AV192" s="4"/>
      <c r="AW192" s="4"/>
      <c r="AX192" s="4"/>
      <c r="AY192" s="4"/>
      <c r="AZ192" s="4"/>
      <c r="BA192" s="4"/>
      <c r="BB192" s="4"/>
      <c r="BC192" s="4"/>
      <c r="BD192" s="4"/>
      <c r="BE192" s="4"/>
      <c r="BF192" s="4"/>
      <c r="BG192" s="4"/>
      <c r="BH192" s="4"/>
    </row>
    <row r="193" spans="1:60" ht="46.5" hidden="1" customHeight="1">
      <c r="A193" s="133"/>
      <c r="B193" s="133"/>
      <c r="C193" s="133"/>
      <c r="D193" s="254" t="s">
        <v>1574</v>
      </c>
      <c r="E193" s="108"/>
      <c r="F193" s="108"/>
      <c r="G193" s="108"/>
      <c r="H193" s="108"/>
      <c r="I193" s="108"/>
      <c r="J193" s="108"/>
      <c r="K193" s="818">
        <f t="shared" si="5"/>
        <v>0</v>
      </c>
      <c r="L193" s="15"/>
      <c r="M193" s="23"/>
      <c r="N193" s="23"/>
      <c r="O193" s="23"/>
      <c r="P193" s="23"/>
      <c r="Q193" s="15"/>
      <c r="AM193" s="4"/>
      <c r="AN193" s="4"/>
      <c r="AO193" s="4"/>
      <c r="AP193" s="4"/>
      <c r="AQ193" s="4"/>
      <c r="AR193" s="4"/>
      <c r="AS193" s="4"/>
      <c r="AT193" s="4"/>
      <c r="AU193" s="4"/>
      <c r="AV193" s="4"/>
      <c r="AW193" s="4"/>
      <c r="AX193" s="4"/>
      <c r="AY193" s="4"/>
      <c r="AZ193" s="4"/>
      <c r="BA193" s="4"/>
      <c r="BB193" s="4"/>
      <c r="BC193" s="4"/>
      <c r="BD193" s="4"/>
      <c r="BE193" s="4"/>
      <c r="BF193" s="4"/>
      <c r="BG193" s="4"/>
      <c r="BH193" s="4"/>
    </row>
    <row r="194" spans="1:60" ht="42" hidden="1" customHeight="1">
      <c r="A194" s="133"/>
      <c r="B194" s="133"/>
      <c r="C194" s="133"/>
      <c r="D194" s="254" t="s">
        <v>1575</v>
      </c>
      <c r="E194" s="108"/>
      <c r="F194" s="108"/>
      <c r="G194" s="108"/>
      <c r="H194" s="108"/>
      <c r="I194" s="108"/>
      <c r="J194" s="108"/>
      <c r="K194" s="818">
        <f t="shared" si="5"/>
        <v>0</v>
      </c>
      <c r="L194" s="15"/>
      <c r="M194" s="23"/>
      <c r="N194" s="23"/>
      <c r="O194" s="23"/>
      <c r="P194" s="23"/>
      <c r="Q194" s="15"/>
      <c r="AM194" s="4"/>
      <c r="AN194" s="4"/>
      <c r="AO194" s="4"/>
      <c r="AP194" s="4"/>
      <c r="AQ194" s="4"/>
      <c r="AR194" s="4"/>
      <c r="AS194" s="4"/>
      <c r="AT194" s="4"/>
      <c r="AU194" s="4"/>
      <c r="AV194" s="4"/>
      <c r="AW194" s="4"/>
      <c r="AX194" s="4"/>
      <c r="AY194" s="4"/>
      <c r="AZ194" s="4"/>
      <c r="BA194" s="4"/>
      <c r="BB194" s="4"/>
      <c r="BC194" s="4"/>
      <c r="BD194" s="4"/>
      <c r="BE194" s="4"/>
      <c r="BF194" s="4"/>
      <c r="BG194" s="4"/>
      <c r="BH194" s="4"/>
    </row>
    <row r="195" spans="1:60" ht="30" hidden="1" customHeight="1">
      <c r="A195" s="133" t="s">
        <v>1557</v>
      </c>
      <c r="B195" s="133" t="s">
        <v>1558</v>
      </c>
      <c r="C195" s="133" t="s">
        <v>468</v>
      </c>
      <c r="D195" s="254" t="s">
        <v>802</v>
      </c>
      <c r="E195" s="108"/>
      <c r="F195" s="108"/>
      <c r="G195" s="108"/>
      <c r="H195" s="108"/>
      <c r="I195" s="108"/>
      <c r="J195" s="108"/>
      <c r="K195" s="818">
        <f t="shared" si="5"/>
        <v>0</v>
      </c>
      <c r="M195" s="47"/>
      <c r="N195" s="47"/>
      <c r="O195" s="47"/>
      <c r="P195" s="47"/>
    </row>
    <row r="196" spans="1:60" ht="46.5" hidden="1" customHeight="1">
      <c r="A196" s="133" t="s">
        <v>633</v>
      </c>
      <c r="B196" s="133" t="s">
        <v>635</v>
      </c>
      <c r="C196" s="133" t="s">
        <v>4</v>
      </c>
      <c r="D196" s="254" t="s">
        <v>1398</v>
      </c>
      <c r="E196" s="108"/>
      <c r="F196" s="108"/>
      <c r="G196" s="108"/>
      <c r="H196" s="108"/>
      <c r="I196" s="108"/>
      <c r="J196" s="108"/>
      <c r="K196" s="818">
        <f t="shared" si="5"/>
        <v>0</v>
      </c>
      <c r="M196" s="47"/>
      <c r="N196" s="47"/>
      <c r="O196" s="47"/>
      <c r="P196" s="47"/>
    </row>
    <row r="197" spans="1:60" ht="51" hidden="1" customHeight="1">
      <c r="A197" s="133" t="s">
        <v>634</v>
      </c>
      <c r="B197" s="133" t="s">
        <v>636</v>
      </c>
      <c r="C197" s="133" t="s">
        <v>1453</v>
      </c>
      <c r="D197" s="254" t="s">
        <v>1406</v>
      </c>
      <c r="E197" s="108"/>
      <c r="F197" s="108"/>
      <c r="G197" s="108"/>
      <c r="H197" s="108"/>
      <c r="I197" s="108"/>
      <c r="J197" s="108"/>
      <c r="K197" s="818">
        <f t="shared" si="5"/>
        <v>0</v>
      </c>
      <c r="M197" s="47"/>
      <c r="N197" s="47"/>
      <c r="O197" s="47"/>
      <c r="P197" s="47"/>
    </row>
    <row r="198" spans="1:60" ht="14" hidden="1">
      <c r="A198" s="124" t="s">
        <v>1240</v>
      </c>
      <c r="B198" s="124" t="s">
        <v>276</v>
      </c>
      <c r="C198" s="124" t="s">
        <v>649</v>
      </c>
      <c r="D198" s="264" t="s">
        <v>277</v>
      </c>
      <c r="E198" s="109"/>
      <c r="F198" s="109"/>
      <c r="G198" s="109"/>
      <c r="H198" s="109"/>
      <c r="I198" s="109"/>
      <c r="J198" s="109"/>
      <c r="K198" s="818">
        <f t="shared" si="5"/>
        <v>0</v>
      </c>
      <c r="L198" s="4"/>
      <c r="M198" s="69"/>
      <c r="N198" s="69"/>
      <c r="O198" s="69"/>
      <c r="P198" s="69"/>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row>
    <row r="199" spans="1:60" ht="52.15" hidden="1" customHeight="1">
      <c r="A199" s="127" t="s">
        <v>1243</v>
      </c>
      <c r="B199" s="127" t="s">
        <v>1</v>
      </c>
      <c r="C199" s="127" t="s">
        <v>1556</v>
      </c>
      <c r="D199" s="240" t="s">
        <v>2</v>
      </c>
      <c r="E199" s="108"/>
      <c r="F199" s="108"/>
      <c r="G199" s="108"/>
      <c r="H199" s="108"/>
      <c r="I199" s="108"/>
      <c r="J199" s="108"/>
      <c r="K199" s="818">
        <f t="shared" si="5"/>
        <v>0</v>
      </c>
      <c r="L199" s="4"/>
      <c r="M199" s="69"/>
      <c r="N199" s="69"/>
      <c r="O199" s="69"/>
      <c r="P199" s="69"/>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row>
    <row r="200" spans="1:60" ht="56.25" customHeight="1">
      <c r="A200" s="293" t="s">
        <v>381</v>
      </c>
      <c r="B200" s="864">
        <v>7323</v>
      </c>
      <c r="C200" s="133" t="s">
        <v>380</v>
      </c>
      <c r="D200" s="2" t="s">
        <v>383</v>
      </c>
      <c r="E200" s="327" t="s">
        <v>194</v>
      </c>
      <c r="F200" s="866"/>
      <c r="G200" s="866"/>
      <c r="H200" s="860"/>
      <c r="I200" s="860">
        <v>-16542</v>
      </c>
      <c r="J200" s="867"/>
      <c r="K200" s="713">
        <f t="shared" si="5"/>
        <v>-16542</v>
      </c>
      <c r="L200" s="4"/>
      <c r="M200" s="69"/>
      <c r="N200" s="69"/>
      <c r="O200" s="69"/>
      <c r="P200" s="69"/>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row>
    <row r="201" spans="1:60" ht="81.75" hidden="1" customHeight="1">
      <c r="A201" s="833" t="s">
        <v>381</v>
      </c>
      <c r="B201" s="750">
        <v>7323</v>
      </c>
      <c r="C201" s="833" t="s">
        <v>380</v>
      </c>
      <c r="D201" s="271" t="s">
        <v>1454</v>
      </c>
      <c r="E201" s="834"/>
      <c r="F201" s="834"/>
      <c r="G201" s="834"/>
      <c r="H201" s="835"/>
      <c r="I201" s="835"/>
      <c r="J201" s="284"/>
      <c r="K201" s="818">
        <f t="shared" si="5"/>
        <v>0</v>
      </c>
      <c r="L201" s="4"/>
      <c r="M201" s="69"/>
      <c r="N201" s="69"/>
      <c r="O201" s="69"/>
      <c r="P201" s="69"/>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row>
    <row r="202" spans="1:60" ht="81.75" hidden="1" customHeight="1">
      <c r="A202" s="833" t="s">
        <v>381</v>
      </c>
      <c r="B202" s="750">
        <v>7323</v>
      </c>
      <c r="C202" s="833" t="s">
        <v>380</v>
      </c>
      <c r="D202" s="271" t="s">
        <v>1454</v>
      </c>
      <c r="E202" s="834"/>
      <c r="F202" s="834"/>
      <c r="G202" s="834"/>
      <c r="H202" s="835"/>
      <c r="I202" s="835"/>
      <c r="J202" s="284"/>
      <c r="K202" s="818">
        <f t="shared" si="5"/>
        <v>0</v>
      </c>
      <c r="L202" s="4"/>
      <c r="M202" s="69"/>
      <c r="N202" s="69"/>
      <c r="O202" s="69"/>
      <c r="P202" s="69"/>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row>
    <row r="203" spans="1:60" ht="81.75" hidden="1" customHeight="1">
      <c r="A203" s="833" t="s">
        <v>381</v>
      </c>
      <c r="B203" s="750">
        <v>7323</v>
      </c>
      <c r="C203" s="833" t="s">
        <v>380</v>
      </c>
      <c r="D203" s="271" t="s">
        <v>1454</v>
      </c>
      <c r="E203" s="834"/>
      <c r="F203" s="834"/>
      <c r="G203" s="834"/>
      <c r="H203" s="835"/>
      <c r="I203" s="835"/>
      <c r="J203" s="284"/>
      <c r="K203" s="818">
        <f t="shared" si="5"/>
        <v>0</v>
      </c>
      <c r="L203" s="4"/>
      <c r="M203" s="69"/>
      <c r="N203" s="69"/>
      <c r="O203" s="69"/>
      <c r="P203" s="69"/>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row>
    <row r="204" spans="1:60" ht="81.75" hidden="1" customHeight="1">
      <c r="A204" s="833" t="s">
        <v>381</v>
      </c>
      <c r="B204" s="750">
        <v>7323</v>
      </c>
      <c r="C204" s="833" t="s">
        <v>380</v>
      </c>
      <c r="D204" s="271" t="s">
        <v>1454</v>
      </c>
      <c r="E204" s="834"/>
      <c r="F204" s="834"/>
      <c r="G204" s="834"/>
      <c r="H204" s="835"/>
      <c r="I204" s="835"/>
      <c r="J204" s="284"/>
      <c r="K204" s="818">
        <f t="shared" si="5"/>
        <v>0</v>
      </c>
      <c r="L204" s="4"/>
      <c r="M204" s="69"/>
      <c r="N204" s="69"/>
      <c r="O204" s="69"/>
      <c r="P204" s="69"/>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row>
    <row r="205" spans="1:60" ht="81.75" hidden="1" customHeight="1">
      <c r="A205" s="833" t="s">
        <v>381</v>
      </c>
      <c r="B205" s="750">
        <v>7323</v>
      </c>
      <c r="C205" s="833" t="s">
        <v>380</v>
      </c>
      <c r="D205" s="271" t="s">
        <v>1454</v>
      </c>
      <c r="E205" s="834"/>
      <c r="F205" s="834"/>
      <c r="G205" s="834"/>
      <c r="H205" s="835"/>
      <c r="I205" s="835"/>
      <c r="J205" s="284"/>
      <c r="K205" s="818">
        <f t="shared" si="5"/>
        <v>0</v>
      </c>
      <c r="L205" s="4"/>
      <c r="M205" s="69"/>
      <c r="N205" s="69"/>
      <c r="O205" s="69"/>
      <c r="P205" s="69"/>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row>
    <row r="206" spans="1:60" ht="81.75" hidden="1" customHeight="1">
      <c r="A206" s="833" t="s">
        <v>381</v>
      </c>
      <c r="B206" s="750">
        <v>7323</v>
      </c>
      <c r="C206" s="833" t="s">
        <v>380</v>
      </c>
      <c r="D206" s="271" t="s">
        <v>1454</v>
      </c>
      <c r="E206" s="834"/>
      <c r="F206" s="834"/>
      <c r="G206" s="834"/>
      <c r="H206" s="835"/>
      <c r="I206" s="835"/>
      <c r="J206" s="284"/>
      <c r="K206" s="818">
        <f t="shared" si="5"/>
        <v>0</v>
      </c>
      <c r="L206" s="4"/>
      <c r="M206" s="69"/>
      <c r="N206" s="69"/>
      <c r="O206" s="69"/>
      <c r="P206" s="69"/>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row>
    <row r="207" spans="1:60" ht="81.75" hidden="1" customHeight="1">
      <c r="A207" s="833" t="s">
        <v>381</v>
      </c>
      <c r="B207" s="750">
        <v>7323</v>
      </c>
      <c r="C207" s="833" t="s">
        <v>380</v>
      </c>
      <c r="D207" s="271" t="s">
        <v>1454</v>
      </c>
      <c r="E207" s="834"/>
      <c r="F207" s="834"/>
      <c r="G207" s="834"/>
      <c r="H207" s="835"/>
      <c r="I207" s="835"/>
      <c r="J207" s="284"/>
      <c r="K207" s="818">
        <f t="shared" si="5"/>
        <v>0</v>
      </c>
      <c r="L207" s="4"/>
      <c r="M207" s="69"/>
      <c r="N207" s="69"/>
      <c r="O207" s="69"/>
      <c r="P207" s="69"/>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row>
    <row r="208" spans="1:60" ht="81.75" hidden="1" customHeight="1">
      <c r="A208" s="833" t="s">
        <v>381</v>
      </c>
      <c r="B208" s="750">
        <v>7323</v>
      </c>
      <c r="C208" s="833" t="s">
        <v>380</v>
      </c>
      <c r="D208" s="271" t="s">
        <v>1454</v>
      </c>
      <c r="E208" s="834"/>
      <c r="F208" s="834"/>
      <c r="G208" s="834"/>
      <c r="H208" s="835"/>
      <c r="I208" s="835"/>
      <c r="J208" s="284"/>
      <c r="K208" s="818">
        <f t="shared" si="5"/>
        <v>0</v>
      </c>
      <c r="L208" s="4"/>
      <c r="M208" s="69"/>
      <c r="N208" s="69"/>
      <c r="O208" s="69"/>
      <c r="P208" s="69"/>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row>
    <row r="209" spans="1:60" ht="81.75" hidden="1" customHeight="1">
      <c r="A209" s="833" t="s">
        <v>381</v>
      </c>
      <c r="B209" s="750">
        <v>7323</v>
      </c>
      <c r="C209" s="833" t="s">
        <v>380</v>
      </c>
      <c r="D209" s="271" t="s">
        <v>1454</v>
      </c>
      <c r="E209" s="834"/>
      <c r="F209" s="834"/>
      <c r="G209" s="834"/>
      <c r="H209" s="835"/>
      <c r="I209" s="835"/>
      <c r="J209" s="284"/>
      <c r="K209" s="818">
        <f t="shared" si="5"/>
        <v>0</v>
      </c>
      <c r="L209" s="4"/>
      <c r="M209" s="69"/>
      <c r="N209" s="69"/>
      <c r="O209" s="69"/>
      <c r="P209" s="69"/>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row>
    <row r="210" spans="1:60" ht="81.75" hidden="1" customHeight="1">
      <c r="A210" s="833" t="s">
        <v>381</v>
      </c>
      <c r="B210" s="750">
        <v>7323</v>
      </c>
      <c r="C210" s="833" t="s">
        <v>380</v>
      </c>
      <c r="D210" s="271" t="s">
        <v>1454</v>
      </c>
      <c r="E210" s="834"/>
      <c r="F210" s="834"/>
      <c r="G210" s="834"/>
      <c r="H210" s="835"/>
      <c r="I210" s="835"/>
      <c r="J210" s="284"/>
      <c r="K210" s="818">
        <f t="shared" si="5"/>
        <v>0</v>
      </c>
      <c r="L210" s="4"/>
      <c r="M210" s="69"/>
      <c r="N210" s="69"/>
      <c r="O210" s="69"/>
      <c r="P210" s="69"/>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row>
    <row r="211" spans="1:60" ht="81.75" hidden="1" customHeight="1">
      <c r="A211" s="833" t="s">
        <v>381</v>
      </c>
      <c r="B211" s="750">
        <v>7323</v>
      </c>
      <c r="C211" s="833" t="s">
        <v>380</v>
      </c>
      <c r="D211" s="271" t="s">
        <v>1454</v>
      </c>
      <c r="E211" s="828"/>
      <c r="F211" s="828"/>
      <c r="G211" s="834"/>
      <c r="H211" s="835"/>
      <c r="I211" s="835"/>
      <c r="J211" s="284"/>
      <c r="K211" s="818">
        <f t="shared" si="5"/>
        <v>0</v>
      </c>
      <c r="L211" s="4"/>
      <c r="M211" s="69"/>
      <c r="N211" s="69"/>
      <c r="O211" s="69"/>
      <c r="P211" s="69"/>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row>
    <row r="212" spans="1:60" ht="81.75" hidden="1" customHeight="1">
      <c r="A212" s="833" t="s">
        <v>381</v>
      </c>
      <c r="B212" s="750">
        <v>7323</v>
      </c>
      <c r="C212" s="833" t="s">
        <v>380</v>
      </c>
      <c r="D212" s="271" t="s">
        <v>1454</v>
      </c>
      <c r="E212" s="834"/>
      <c r="F212" s="834"/>
      <c r="G212" s="834"/>
      <c r="H212" s="835"/>
      <c r="I212" s="835"/>
      <c r="J212" s="284"/>
      <c r="K212" s="818">
        <f t="shared" si="5"/>
        <v>0</v>
      </c>
      <c r="L212" s="4"/>
      <c r="M212" s="69"/>
      <c r="N212" s="69"/>
      <c r="O212" s="69"/>
      <c r="P212" s="69"/>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row>
    <row r="213" spans="1:60" ht="81.75" hidden="1" customHeight="1">
      <c r="A213" s="833" t="s">
        <v>381</v>
      </c>
      <c r="B213" s="750">
        <v>7323</v>
      </c>
      <c r="C213" s="833" t="s">
        <v>380</v>
      </c>
      <c r="D213" s="271" t="s">
        <v>1454</v>
      </c>
      <c r="E213" s="834"/>
      <c r="F213" s="834"/>
      <c r="G213" s="834"/>
      <c r="H213" s="835"/>
      <c r="I213" s="835"/>
      <c r="J213" s="284"/>
      <c r="K213" s="818">
        <f t="shared" si="5"/>
        <v>0</v>
      </c>
      <c r="L213" s="4"/>
      <c r="M213" s="69"/>
      <c r="N213" s="69"/>
      <c r="O213" s="69"/>
      <c r="P213" s="69"/>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row>
    <row r="214" spans="1:60" ht="81.75" hidden="1" customHeight="1">
      <c r="A214" s="833" t="s">
        <v>381</v>
      </c>
      <c r="B214" s="750">
        <v>7323</v>
      </c>
      <c r="C214" s="833" t="s">
        <v>380</v>
      </c>
      <c r="D214" s="271" t="s">
        <v>1454</v>
      </c>
      <c r="E214" s="828"/>
      <c r="F214" s="828"/>
      <c r="G214" s="834"/>
      <c r="H214" s="835"/>
      <c r="I214" s="835"/>
      <c r="J214" s="284"/>
      <c r="K214" s="818">
        <f t="shared" si="5"/>
        <v>0</v>
      </c>
      <c r="L214" s="4"/>
      <c r="M214" s="69"/>
      <c r="N214" s="69"/>
      <c r="O214" s="69"/>
      <c r="P214" s="69"/>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row>
    <row r="215" spans="1:60" ht="81.75" hidden="1" customHeight="1">
      <c r="A215" s="833" t="s">
        <v>381</v>
      </c>
      <c r="B215" s="750">
        <v>7323</v>
      </c>
      <c r="C215" s="833" t="s">
        <v>380</v>
      </c>
      <c r="D215" s="271" t="s">
        <v>1454</v>
      </c>
      <c r="E215" s="834"/>
      <c r="F215" s="834"/>
      <c r="G215" s="834"/>
      <c r="H215" s="835"/>
      <c r="I215" s="835"/>
      <c r="J215" s="284"/>
      <c r="K215" s="818">
        <f>SUM(E215:J215)</f>
        <v>0</v>
      </c>
      <c r="L215" s="4"/>
      <c r="M215" s="69"/>
      <c r="N215" s="69"/>
      <c r="O215" s="69"/>
      <c r="P215" s="69"/>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row>
    <row r="216" spans="1:60" ht="81.75" hidden="1" customHeight="1">
      <c r="A216" s="833" t="s">
        <v>381</v>
      </c>
      <c r="B216" s="750">
        <v>7323</v>
      </c>
      <c r="C216" s="833" t="s">
        <v>380</v>
      </c>
      <c r="D216" s="271" t="s">
        <v>1454</v>
      </c>
      <c r="E216" s="834"/>
      <c r="F216" s="834"/>
      <c r="G216" s="834"/>
      <c r="H216" s="835"/>
      <c r="I216" s="835"/>
      <c r="J216" s="284"/>
      <c r="K216" s="818">
        <f>SUM(E216:J216)</f>
        <v>0</v>
      </c>
      <c r="L216" s="4"/>
      <c r="M216" s="69"/>
      <c r="N216" s="69"/>
      <c r="O216" s="69"/>
      <c r="P216" s="69"/>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row>
    <row r="217" spans="1:60" ht="81.75" hidden="1" customHeight="1">
      <c r="A217" s="833" t="s">
        <v>283</v>
      </c>
      <c r="B217" s="750">
        <v>7330</v>
      </c>
      <c r="C217" s="833" t="s">
        <v>380</v>
      </c>
      <c r="D217" s="271" t="s">
        <v>1454</v>
      </c>
      <c r="E217" s="834"/>
      <c r="F217" s="834"/>
      <c r="G217" s="834"/>
      <c r="H217" s="835"/>
      <c r="I217" s="835"/>
      <c r="J217" s="284"/>
      <c r="K217" s="818">
        <f>SUM(E217:J217)</f>
        <v>0</v>
      </c>
      <c r="L217" s="4"/>
      <c r="M217" s="69"/>
      <c r="N217" s="69"/>
      <c r="O217" s="69"/>
      <c r="P217" s="69"/>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row>
    <row r="218" spans="1:60" ht="81.75" hidden="1" customHeight="1">
      <c r="A218" s="133"/>
      <c r="B218" s="133"/>
      <c r="C218" s="133"/>
      <c r="D218" s="2"/>
      <c r="E218" s="139"/>
      <c r="F218" s="139"/>
      <c r="G218" s="108"/>
      <c r="H218" s="108"/>
      <c r="I218" s="108"/>
      <c r="J218" s="108"/>
      <c r="K218" s="818"/>
      <c r="L218" s="4"/>
      <c r="M218" s="69"/>
      <c r="N218" s="69"/>
      <c r="O218" s="69"/>
      <c r="P218" s="69"/>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row>
    <row r="219" spans="1:60" ht="81.75" hidden="1" customHeight="1">
      <c r="A219" s="133"/>
      <c r="B219" s="133"/>
      <c r="C219" s="133"/>
      <c r="D219" s="2"/>
      <c r="E219" s="139"/>
      <c r="F219" s="139"/>
      <c r="G219" s="108"/>
      <c r="H219" s="108"/>
      <c r="I219" s="108"/>
      <c r="J219" s="108"/>
      <c r="K219" s="818"/>
      <c r="L219" s="4"/>
      <c r="M219" s="69"/>
      <c r="N219" s="69"/>
      <c r="O219" s="69"/>
      <c r="P219" s="69"/>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row>
    <row r="220" spans="1:60" ht="81.75" hidden="1" customHeight="1">
      <c r="A220" s="133"/>
      <c r="B220" s="133"/>
      <c r="C220" s="133"/>
      <c r="D220" s="2"/>
      <c r="E220" s="139"/>
      <c r="F220" s="139"/>
      <c r="G220" s="108"/>
      <c r="H220" s="108"/>
      <c r="I220" s="108"/>
      <c r="J220" s="108"/>
      <c r="K220" s="818"/>
      <c r="L220" s="4"/>
      <c r="M220" s="69"/>
      <c r="N220" s="69"/>
      <c r="O220" s="69"/>
      <c r="P220" s="69"/>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row>
    <row r="221" spans="1:60" ht="81.75" hidden="1" customHeight="1">
      <c r="A221" s="133"/>
      <c r="B221" s="133"/>
      <c r="C221" s="133"/>
      <c r="D221" s="2"/>
      <c r="E221" s="139"/>
      <c r="F221" s="139"/>
      <c r="G221" s="108"/>
      <c r="H221" s="108"/>
      <c r="I221" s="108"/>
      <c r="J221" s="108"/>
      <c r="K221" s="818"/>
      <c r="L221" s="4"/>
      <c r="M221" s="69"/>
      <c r="N221" s="69"/>
      <c r="O221" s="69"/>
      <c r="P221" s="69"/>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row>
    <row r="222" spans="1:60" ht="81.75" hidden="1" customHeight="1">
      <c r="A222" s="133"/>
      <c r="B222" s="133"/>
      <c r="C222" s="133"/>
      <c r="D222" s="2"/>
      <c r="E222" s="139"/>
      <c r="F222" s="139"/>
      <c r="G222" s="108"/>
      <c r="H222" s="108"/>
      <c r="I222" s="108"/>
      <c r="J222" s="108"/>
      <c r="K222" s="818"/>
      <c r="L222" s="4"/>
      <c r="M222" s="69"/>
      <c r="N222" s="69"/>
      <c r="O222" s="69"/>
      <c r="P222" s="69"/>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row>
    <row r="223" spans="1:60" ht="81.75" hidden="1" customHeight="1">
      <c r="A223" s="133"/>
      <c r="B223" s="133"/>
      <c r="C223" s="133"/>
      <c r="D223" s="2"/>
      <c r="E223" s="139"/>
      <c r="F223" s="139"/>
      <c r="G223" s="108"/>
      <c r="H223" s="108"/>
      <c r="I223" s="108"/>
      <c r="J223" s="108"/>
      <c r="K223" s="818"/>
      <c r="L223" s="4"/>
      <c r="M223" s="69"/>
      <c r="N223" s="69"/>
      <c r="O223" s="69"/>
      <c r="P223" s="69"/>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row>
    <row r="224" spans="1:60" ht="81.75" hidden="1" customHeight="1">
      <c r="A224" s="133"/>
      <c r="B224" s="133"/>
      <c r="C224" s="133"/>
      <c r="D224" s="2"/>
      <c r="E224" s="139"/>
      <c r="F224" s="139"/>
      <c r="G224" s="108"/>
      <c r="H224" s="108"/>
      <c r="I224" s="108"/>
      <c r="J224" s="108"/>
      <c r="K224" s="818"/>
      <c r="L224" s="4"/>
      <c r="M224" s="69"/>
      <c r="N224" s="69"/>
      <c r="O224" s="69"/>
      <c r="P224" s="69"/>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row>
    <row r="225" spans="1:60" ht="81.75" hidden="1" customHeight="1">
      <c r="A225" s="133"/>
      <c r="B225" s="133"/>
      <c r="C225" s="133"/>
      <c r="D225" s="2"/>
      <c r="E225" s="139"/>
      <c r="F225" s="139"/>
      <c r="G225" s="108"/>
      <c r="H225" s="108"/>
      <c r="I225" s="108"/>
      <c r="J225" s="108"/>
      <c r="K225" s="818"/>
      <c r="L225" s="4"/>
      <c r="M225" s="69"/>
      <c r="N225" s="69"/>
      <c r="O225" s="69"/>
      <c r="P225" s="69"/>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row>
    <row r="226" spans="1:60" ht="81.75" hidden="1" customHeight="1">
      <c r="A226" s="133"/>
      <c r="B226" s="133"/>
      <c r="C226" s="133"/>
      <c r="D226" s="2"/>
      <c r="E226" s="139"/>
      <c r="F226" s="139"/>
      <c r="G226" s="108"/>
      <c r="H226" s="108"/>
      <c r="I226" s="108"/>
      <c r="J226" s="108"/>
      <c r="K226" s="818"/>
      <c r="L226" s="4"/>
      <c r="M226" s="69"/>
      <c r="N226" s="69"/>
      <c r="O226" s="69"/>
      <c r="P226" s="69"/>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row>
    <row r="227" spans="1:60" ht="81.75" hidden="1" customHeight="1">
      <c r="A227" s="133"/>
      <c r="B227" s="133"/>
      <c r="C227" s="133"/>
      <c r="D227" s="2"/>
      <c r="E227" s="139"/>
      <c r="F227" s="139"/>
      <c r="G227" s="108"/>
      <c r="H227" s="108"/>
      <c r="I227" s="108"/>
      <c r="J227" s="108"/>
      <c r="K227" s="818"/>
      <c r="L227" s="4"/>
      <c r="M227" s="69"/>
      <c r="N227" s="69"/>
      <c r="O227" s="69"/>
      <c r="P227" s="69"/>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row>
    <row r="228" spans="1:60" ht="81.75" hidden="1" customHeight="1">
      <c r="A228" s="133"/>
      <c r="B228" s="133"/>
      <c r="C228" s="133"/>
      <c r="D228" s="2"/>
      <c r="E228" s="139"/>
      <c r="F228" s="139"/>
      <c r="G228" s="108"/>
      <c r="H228" s="108"/>
      <c r="I228" s="108"/>
      <c r="J228" s="108"/>
      <c r="K228" s="818"/>
      <c r="L228" s="4"/>
      <c r="M228" s="69"/>
      <c r="N228" s="69"/>
      <c r="O228" s="69"/>
      <c r="P228" s="69"/>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row>
    <row r="229" spans="1:60" ht="81.75" hidden="1" customHeight="1">
      <c r="A229" s="133" t="s">
        <v>283</v>
      </c>
      <c r="B229" s="133" t="s">
        <v>1598</v>
      </c>
      <c r="C229" s="123" t="s">
        <v>380</v>
      </c>
      <c r="D229" s="316" t="s">
        <v>1358</v>
      </c>
      <c r="E229" s="139" t="s">
        <v>194</v>
      </c>
      <c r="F229" s="139"/>
      <c r="G229" s="108"/>
      <c r="H229" s="108"/>
      <c r="I229" s="108"/>
      <c r="J229" s="108"/>
      <c r="K229" s="713"/>
      <c r="L229" s="4"/>
      <c r="M229" s="69"/>
      <c r="N229" s="69"/>
      <c r="O229" s="69"/>
      <c r="P229" s="69"/>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row>
    <row r="230" spans="1:60" ht="33" hidden="1" customHeight="1">
      <c r="A230" s="238" t="s">
        <v>1244</v>
      </c>
      <c r="B230" s="238" t="s">
        <v>1602</v>
      </c>
      <c r="C230" s="238" t="s">
        <v>648</v>
      </c>
      <c r="D230" s="240" t="s">
        <v>1251</v>
      </c>
      <c r="E230" s="108"/>
      <c r="F230" s="108"/>
      <c r="G230" s="108"/>
      <c r="H230" s="108"/>
      <c r="I230" s="108"/>
      <c r="J230" s="108"/>
      <c r="K230" s="818">
        <f t="shared" ref="K230:K261" si="6">SUM(E230:J230)</f>
        <v>0</v>
      </c>
      <c r="L230" s="4"/>
      <c r="M230" s="69"/>
      <c r="N230" s="69"/>
      <c r="O230" s="69"/>
      <c r="P230" s="69"/>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row>
    <row r="231" spans="1:60" ht="49.5" hidden="1" customHeight="1">
      <c r="A231" s="292" t="s">
        <v>1087</v>
      </c>
      <c r="B231" s="292" t="s">
        <v>1166</v>
      </c>
      <c r="C231" s="292"/>
      <c r="D231" s="819" t="s">
        <v>1025</v>
      </c>
      <c r="E231" s="107"/>
      <c r="F231" s="107"/>
      <c r="G231" s="107">
        <f>+G232+G233+G235+G234+G237+G236</f>
        <v>0</v>
      </c>
      <c r="H231" s="107">
        <f>+H232+H233+H235+H234+H237+H236</f>
        <v>0</v>
      </c>
      <c r="I231" s="107">
        <f>+I232+I233+I235+I234+I237+I236</f>
        <v>0</v>
      </c>
      <c r="J231" s="107">
        <f>+J232+J233+J235+J234+J237+J236</f>
        <v>0</v>
      </c>
      <c r="K231" s="818">
        <f t="shared" si="6"/>
        <v>0</v>
      </c>
      <c r="L231" s="4"/>
      <c r="M231" s="69"/>
      <c r="N231" s="69"/>
      <c r="O231" s="69"/>
      <c r="P231" s="69"/>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row>
    <row r="232" spans="1:60" ht="78" hidden="1" customHeight="1">
      <c r="A232" s="133" t="s">
        <v>1156</v>
      </c>
      <c r="B232" s="133" t="s">
        <v>1392</v>
      </c>
      <c r="C232" s="133" t="s">
        <v>1479</v>
      </c>
      <c r="D232" s="240" t="s">
        <v>1545</v>
      </c>
      <c r="E232" s="108"/>
      <c r="F232" s="108"/>
      <c r="G232" s="108"/>
      <c r="H232" s="108"/>
      <c r="I232" s="108"/>
      <c r="J232" s="108"/>
      <c r="K232" s="818">
        <f t="shared" si="6"/>
        <v>0</v>
      </c>
      <c r="L232" s="4"/>
      <c r="M232" s="69"/>
      <c r="N232" s="69"/>
      <c r="O232" s="69"/>
      <c r="P232" s="69"/>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row>
    <row r="233" spans="1:60" ht="62.25" hidden="1" customHeight="1">
      <c r="A233" s="133" t="s">
        <v>880</v>
      </c>
      <c r="B233" s="133" t="s">
        <v>1546</v>
      </c>
      <c r="C233" s="133" t="s">
        <v>1634</v>
      </c>
      <c r="D233" s="254" t="s">
        <v>1547</v>
      </c>
      <c r="E233" s="108"/>
      <c r="F233" s="108"/>
      <c r="G233" s="108"/>
      <c r="H233" s="108"/>
      <c r="I233" s="108"/>
      <c r="J233" s="108"/>
      <c r="K233" s="818">
        <f t="shared" si="6"/>
        <v>0</v>
      </c>
      <c r="L233" s="4"/>
      <c r="M233" s="69"/>
      <c r="N233" s="69"/>
      <c r="O233" s="69"/>
      <c r="P233" s="69"/>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row>
    <row r="234" spans="1:60" ht="15.5" hidden="1">
      <c r="A234" s="123" t="s">
        <v>881</v>
      </c>
      <c r="B234" s="127" t="s">
        <v>276</v>
      </c>
      <c r="C234" s="127" t="s">
        <v>649</v>
      </c>
      <c r="D234" s="258" t="s">
        <v>277</v>
      </c>
      <c r="E234" s="137"/>
      <c r="F234" s="137"/>
      <c r="G234" s="137"/>
      <c r="H234" s="137"/>
      <c r="I234" s="137"/>
      <c r="J234" s="137"/>
      <c r="K234" s="818">
        <f t="shared" si="6"/>
        <v>0</v>
      </c>
      <c r="L234" s="4"/>
      <c r="M234" s="69"/>
      <c r="N234" s="69"/>
      <c r="O234" s="69"/>
      <c r="P234" s="69"/>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row>
    <row r="235" spans="1:60" ht="246" hidden="1" customHeight="1">
      <c r="A235" s="133" t="s">
        <v>882</v>
      </c>
      <c r="B235" s="133" t="s">
        <v>3</v>
      </c>
      <c r="C235" s="133" t="s">
        <v>1635</v>
      </c>
      <c r="D235" s="240" t="s">
        <v>988</v>
      </c>
      <c r="E235" s="105"/>
      <c r="F235" s="105"/>
      <c r="G235" s="105"/>
      <c r="H235" s="105"/>
      <c r="I235" s="105"/>
      <c r="J235" s="105"/>
      <c r="K235" s="818">
        <f t="shared" si="6"/>
        <v>0</v>
      </c>
      <c r="L235" s="4"/>
      <c r="M235" s="69"/>
      <c r="N235" s="69"/>
      <c r="O235" s="69"/>
      <c r="P235" s="69"/>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row>
    <row r="236" spans="1:60" ht="151.5" hidden="1" customHeight="1">
      <c r="A236" s="133" t="s">
        <v>1576</v>
      </c>
      <c r="B236" s="133" t="s">
        <v>1577</v>
      </c>
      <c r="C236" s="133"/>
      <c r="D236" s="836" t="s">
        <v>7</v>
      </c>
      <c r="E236" s="105"/>
      <c r="F236" s="105"/>
      <c r="G236" s="105"/>
      <c r="H236" s="105"/>
      <c r="I236" s="105"/>
      <c r="J236" s="105"/>
      <c r="K236" s="818">
        <f t="shared" si="6"/>
        <v>0</v>
      </c>
      <c r="L236" s="4"/>
      <c r="M236" s="69"/>
      <c r="N236" s="69"/>
      <c r="O236" s="69"/>
      <c r="P236" s="69"/>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row>
    <row r="237" spans="1:60" ht="40.15" hidden="1" customHeight="1">
      <c r="A237" s="133" t="s">
        <v>1603</v>
      </c>
      <c r="B237" s="133" t="s">
        <v>1602</v>
      </c>
      <c r="C237" s="133" t="s">
        <v>648</v>
      </c>
      <c r="D237" s="240" t="s">
        <v>1251</v>
      </c>
      <c r="E237" s="139" t="s">
        <v>194</v>
      </c>
      <c r="F237" s="139"/>
      <c r="G237" s="105"/>
      <c r="H237" s="105"/>
      <c r="I237" s="105"/>
      <c r="J237" s="105"/>
      <c r="K237" s="818">
        <f t="shared" si="6"/>
        <v>0</v>
      </c>
      <c r="L237" s="4"/>
      <c r="M237" s="69"/>
      <c r="N237" s="69"/>
      <c r="O237" s="69"/>
      <c r="P237" s="69"/>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row>
    <row r="238" spans="1:60" ht="53.5" hidden="1" customHeight="1">
      <c r="A238" s="292" t="s">
        <v>1088</v>
      </c>
      <c r="B238" s="292" t="s">
        <v>1637</v>
      </c>
      <c r="C238" s="292"/>
      <c r="D238" s="819" t="s">
        <v>1096</v>
      </c>
      <c r="E238" s="107"/>
      <c r="F238" s="107"/>
      <c r="G238" s="107"/>
      <c r="H238" s="658">
        <f>H241+H244+H246+H252+H254+H258+H262+H263+H274+H243+H242+H273</f>
        <v>0</v>
      </c>
      <c r="I238" s="658">
        <f>+I274+I314+I315+I316+I317+I318+I273+I269+I270</f>
        <v>0</v>
      </c>
      <c r="J238" s="107"/>
      <c r="K238" s="818">
        <f t="shared" si="6"/>
        <v>0</v>
      </c>
      <c r="L238" s="307" t="e">
        <f>+#REF!-#REF!</f>
        <v>#REF!</v>
      </c>
      <c r="M238" s="69"/>
      <c r="N238" s="69"/>
      <c r="O238" s="69"/>
      <c r="P238" s="69"/>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row>
    <row r="239" spans="1:60" ht="15.5" hidden="1">
      <c r="A239" s="128"/>
      <c r="B239" s="128"/>
      <c r="C239" s="128"/>
      <c r="D239" s="255"/>
      <c r="E239" s="137"/>
      <c r="F239" s="137"/>
      <c r="G239" s="137"/>
      <c r="H239" s="137"/>
      <c r="I239" s="137"/>
      <c r="J239" s="137"/>
      <c r="K239" s="818">
        <f t="shared" si="6"/>
        <v>0</v>
      </c>
      <c r="L239" s="4"/>
      <c r="M239" s="69"/>
      <c r="N239" s="69"/>
      <c r="O239" s="69"/>
      <c r="P239" s="69"/>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row>
    <row r="240" spans="1:60" ht="42" hidden="1">
      <c r="A240" s="127">
        <v>1011090</v>
      </c>
      <c r="B240" s="127" t="s">
        <v>201</v>
      </c>
      <c r="C240" s="127" t="s">
        <v>236</v>
      </c>
      <c r="D240" s="254" t="s">
        <v>202</v>
      </c>
      <c r="E240" s="108"/>
      <c r="F240" s="108"/>
      <c r="G240" s="108"/>
      <c r="H240" s="108"/>
      <c r="I240" s="108"/>
      <c r="J240" s="108"/>
      <c r="K240" s="818">
        <f t="shared" si="6"/>
        <v>0</v>
      </c>
      <c r="L240" s="4"/>
      <c r="M240" s="69"/>
      <c r="N240" s="69"/>
      <c r="O240" s="69"/>
      <c r="P240" s="69"/>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row>
    <row r="241" spans="1:60" ht="58.5" hidden="1" customHeight="1">
      <c r="A241" s="133">
        <v>1011120</v>
      </c>
      <c r="B241" s="133" t="s">
        <v>643</v>
      </c>
      <c r="C241" s="133" t="s">
        <v>238</v>
      </c>
      <c r="D241" s="254" t="s">
        <v>1532</v>
      </c>
      <c r="E241" s="108"/>
      <c r="F241" s="108"/>
      <c r="G241" s="108"/>
      <c r="H241" s="108"/>
      <c r="I241" s="108"/>
      <c r="J241" s="108"/>
      <c r="K241" s="818">
        <f t="shared" si="6"/>
        <v>0</v>
      </c>
      <c r="L241" s="4"/>
      <c r="M241" s="69"/>
      <c r="N241" s="69"/>
      <c r="O241" s="69"/>
      <c r="P241" s="69"/>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row>
    <row r="242" spans="1:60" ht="41.25" hidden="1" customHeight="1">
      <c r="A242" s="133" t="s">
        <v>707</v>
      </c>
      <c r="B242" s="133" t="s">
        <v>708</v>
      </c>
      <c r="C242" s="133" t="s">
        <v>709</v>
      </c>
      <c r="D242" s="254" t="s">
        <v>710</v>
      </c>
      <c r="E242" s="108"/>
      <c r="F242" s="108"/>
      <c r="G242" s="108"/>
      <c r="H242" s="108"/>
      <c r="I242" s="108"/>
      <c r="J242" s="108"/>
      <c r="K242" s="818">
        <f t="shared" si="6"/>
        <v>0</v>
      </c>
      <c r="L242" s="4"/>
      <c r="M242" s="69"/>
      <c r="N242" s="69"/>
      <c r="O242" s="69"/>
      <c r="P242" s="69"/>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row>
    <row r="243" spans="1:60" ht="41.25" hidden="1" customHeight="1">
      <c r="A243" s="133" t="s">
        <v>706</v>
      </c>
      <c r="B243" s="133" t="s">
        <v>1533</v>
      </c>
      <c r="C243" s="133" t="s">
        <v>1285</v>
      </c>
      <c r="D243" s="254" t="s">
        <v>1534</v>
      </c>
      <c r="E243" s="108"/>
      <c r="F243" s="108"/>
      <c r="G243" s="108"/>
      <c r="H243" s="108"/>
      <c r="I243" s="108"/>
      <c r="J243" s="108"/>
      <c r="K243" s="818">
        <f t="shared" si="6"/>
        <v>0</v>
      </c>
      <c r="L243" s="4"/>
      <c r="M243" s="69"/>
      <c r="N243" s="69"/>
      <c r="O243" s="69"/>
      <c r="P243" s="69"/>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row>
    <row r="244" spans="1:60" ht="41.25" hidden="1" customHeight="1">
      <c r="A244" s="133" t="s">
        <v>48</v>
      </c>
      <c r="B244" s="133" t="s">
        <v>434</v>
      </c>
      <c r="C244" s="133" t="s">
        <v>56</v>
      </c>
      <c r="D244" s="254" t="s">
        <v>637</v>
      </c>
      <c r="E244" s="105"/>
      <c r="F244" s="105"/>
      <c r="G244" s="105"/>
      <c r="H244" s="105"/>
      <c r="I244" s="105"/>
      <c r="J244" s="105"/>
      <c r="K244" s="818">
        <f t="shared" si="6"/>
        <v>0</v>
      </c>
      <c r="L244" s="4"/>
      <c r="M244" s="69"/>
      <c r="N244" s="69"/>
      <c r="O244" s="69"/>
      <c r="P244" s="69"/>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row>
    <row r="245" spans="1:60" ht="53.25" hidden="1" customHeight="1">
      <c r="A245" s="128"/>
      <c r="B245" s="125"/>
      <c r="C245" s="125"/>
      <c r="D245" s="267" t="s">
        <v>452</v>
      </c>
      <c r="E245" s="105"/>
      <c r="F245" s="105"/>
      <c r="G245" s="105"/>
      <c r="H245" s="105"/>
      <c r="I245" s="105"/>
      <c r="J245" s="105"/>
      <c r="K245" s="818">
        <f t="shared" si="6"/>
        <v>0</v>
      </c>
      <c r="L245" s="4"/>
      <c r="M245" s="69"/>
      <c r="N245" s="69"/>
      <c r="O245" s="69"/>
      <c r="P245" s="69"/>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row>
    <row r="246" spans="1:60" ht="64.150000000000006" hidden="1" customHeight="1">
      <c r="A246" s="133">
        <v>1014020</v>
      </c>
      <c r="B246" s="133" t="s">
        <v>432</v>
      </c>
      <c r="C246" s="133" t="s">
        <v>55</v>
      </c>
      <c r="D246" s="254" t="s">
        <v>997</v>
      </c>
      <c r="E246" s="105"/>
      <c r="F246" s="105"/>
      <c r="G246" s="105"/>
      <c r="H246" s="105"/>
      <c r="I246" s="105"/>
      <c r="J246" s="105"/>
      <c r="K246" s="818">
        <f t="shared" si="6"/>
        <v>0</v>
      </c>
      <c r="L246" s="4"/>
      <c r="M246" s="69"/>
      <c r="N246" s="69"/>
      <c r="O246" s="69"/>
      <c r="P246" s="69"/>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row>
    <row r="247" spans="1:60" ht="38.25" hidden="1" customHeight="1">
      <c r="A247" s="128"/>
      <c r="B247" s="125"/>
      <c r="C247" s="125"/>
      <c r="D247" s="254" t="s">
        <v>1165</v>
      </c>
      <c r="E247" s="105"/>
      <c r="F247" s="105"/>
      <c r="G247" s="105"/>
      <c r="H247" s="105"/>
      <c r="I247" s="105"/>
      <c r="J247" s="105"/>
      <c r="K247" s="818">
        <f t="shared" si="6"/>
        <v>0</v>
      </c>
      <c r="L247" s="4"/>
      <c r="M247" s="69"/>
      <c r="N247" s="69"/>
      <c r="O247" s="69"/>
      <c r="P247" s="69"/>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row>
    <row r="248" spans="1:60" ht="45" hidden="1" customHeight="1">
      <c r="A248" s="128"/>
      <c r="B248" s="125"/>
      <c r="C248" s="125"/>
      <c r="D248" s="267" t="s">
        <v>486</v>
      </c>
      <c r="E248" s="105"/>
      <c r="F248" s="105"/>
      <c r="G248" s="105"/>
      <c r="H248" s="105"/>
      <c r="I248" s="105"/>
      <c r="J248" s="105"/>
      <c r="K248" s="818">
        <f t="shared" si="6"/>
        <v>0</v>
      </c>
      <c r="L248" s="4"/>
      <c r="M248" s="69"/>
      <c r="N248" s="69"/>
      <c r="O248" s="69"/>
      <c r="P248" s="69"/>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row>
    <row r="249" spans="1:60" ht="60.75" hidden="1" customHeight="1">
      <c r="A249" s="128"/>
      <c r="B249" s="125"/>
      <c r="C249" s="125"/>
      <c r="D249" s="256" t="s">
        <v>72</v>
      </c>
      <c r="E249" s="108"/>
      <c r="F249" s="108"/>
      <c r="G249" s="108"/>
      <c r="H249" s="108"/>
      <c r="I249" s="108"/>
      <c r="J249" s="108"/>
      <c r="K249" s="818">
        <f t="shared" si="6"/>
        <v>0</v>
      </c>
      <c r="L249" s="4"/>
      <c r="M249" s="69"/>
      <c r="N249" s="69"/>
      <c r="O249" s="69"/>
      <c r="P249" s="69"/>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row>
    <row r="250" spans="1:60" ht="53.25" hidden="1" customHeight="1">
      <c r="A250" s="128"/>
      <c r="B250" s="125"/>
      <c r="C250" s="125"/>
      <c r="D250" s="256" t="s">
        <v>487</v>
      </c>
      <c r="E250" s="108"/>
      <c r="F250" s="108"/>
      <c r="G250" s="108"/>
      <c r="H250" s="108"/>
      <c r="I250" s="108"/>
      <c r="J250" s="108"/>
      <c r="K250" s="818">
        <f t="shared" si="6"/>
        <v>0</v>
      </c>
      <c r="L250" s="4"/>
      <c r="M250" s="69"/>
      <c r="N250" s="69"/>
      <c r="O250" s="69"/>
      <c r="P250" s="69"/>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row>
    <row r="251" spans="1:60" ht="30" hidden="1" customHeight="1">
      <c r="A251" s="128"/>
      <c r="B251" s="125"/>
      <c r="C251" s="125"/>
      <c r="D251" s="267" t="s">
        <v>447</v>
      </c>
      <c r="E251" s="108"/>
      <c r="F251" s="108"/>
      <c r="G251" s="108"/>
      <c r="H251" s="108"/>
      <c r="I251" s="108"/>
      <c r="J251" s="108"/>
      <c r="K251" s="818">
        <f t="shared" si="6"/>
        <v>0</v>
      </c>
      <c r="L251" s="4"/>
      <c r="M251" s="69"/>
      <c r="N251" s="69"/>
      <c r="O251" s="69"/>
      <c r="P251" s="69"/>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row>
    <row r="252" spans="1:60" ht="39" hidden="1" customHeight="1">
      <c r="A252" s="133">
        <v>1014030</v>
      </c>
      <c r="B252" s="133" t="s">
        <v>433</v>
      </c>
      <c r="C252" s="133" t="s">
        <v>1105</v>
      </c>
      <c r="D252" s="254" t="s">
        <v>275</v>
      </c>
      <c r="E252" s="108"/>
      <c r="F252" s="108"/>
      <c r="G252" s="108"/>
      <c r="H252" s="108"/>
      <c r="I252" s="108"/>
      <c r="J252" s="108"/>
      <c r="K252" s="818">
        <f t="shared" si="6"/>
        <v>0</v>
      </c>
      <c r="L252" s="4"/>
      <c r="M252" s="69"/>
      <c r="N252" s="69"/>
      <c r="O252" s="69"/>
      <c r="P252" s="69"/>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row>
    <row r="253" spans="1:60" ht="30.75" hidden="1" customHeight="1">
      <c r="A253" s="128"/>
      <c r="B253" s="136"/>
      <c r="C253" s="136"/>
      <c r="D253" s="263" t="s">
        <v>1214</v>
      </c>
      <c r="E253" s="137"/>
      <c r="F253" s="137"/>
      <c r="G253" s="137"/>
      <c r="H253" s="137"/>
      <c r="I253" s="137"/>
      <c r="J253" s="137"/>
      <c r="K253" s="818">
        <f t="shared" si="6"/>
        <v>0</v>
      </c>
      <c r="L253" s="4"/>
      <c r="M253" s="69"/>
      <c r="N253" s="69"/>
      <c r="O253" s="69"/>
      <c r="P253" s="69"/>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row>
    <row r="254" spans="1:60" ht="45.75" hidden="1" customHeight="1">
      <c r="A254" s="133">
        <v>1014040</v>
      </c>
      <c r="B254" s="133" t="s">
        <v>434</v>
      </c>
      <c r="C254" s="133" t="s">
        <v>56</v>
      </c>
      <c r="D254" s="254" t="s">
        <v>637</v>
      </c>
      <c r="E254" s="108"/>
      <c r="F254" s="108"/>
      <c r="G254" s="108"/>
      <c r="H254" s="108"/>
      <c r="I254" s="108"/>
      <c r="J254" s="108"/>
      <c r="K254" s="818">
        <f t="shared" si="6"/>
        <v>0</v>
      </c>
      <c r="L254" s="4"/>
      <c r="M254" s="69"/>
      <c r="N254" s="69"/>
      <c r="O254" s="69"/>
      <c r="P254" s="69"/>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row>
    <row r="255" spans="1:60" ht="39.75" hidden="1" customHeight="1">
      <c r="A255" s="128"/>
      <c r="B255" s="125"/>
      <c r="C255" s="125"/>
      <c r="D255" s="256" t="s">
        <v>1119</v>
      </c>
      <c r="E255" s="115"/>
      <c r="F255" s="115"/>
      <c r="G255" s="115"/>
      <c r="H255" s="115"/>
      <c r="I255" s="115"/>
      <c r="J255" s="115"/>
      <c r="K255" s="818">
        <f t="shared" si="6"/>
        <v>0</v>
      </c>
      <c r="L255" s="4"/>
      <c r="M255" s="69"/>
      <c r="N255" s="69"/>
      <c r="O255" s="69"/>
      <c r="P255" s="69"/>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row>
    <row r="256" spans="1:60" ht="54.75" hidden="1" customHeight="1">
      <c r="A256" s="128"/>
      <c r="B256" s="125"/>
      <c r="C256" s="125"/>
      <c r="D256" s="295" t="s">
        <v>842</v>
      </c>
      <c r="E256" s="115"/>
      <c r="F256" s="115"/>
      <c r="G256" s="115"/>
      <c r="H256" s="115"/>
      <c r="I256" s="115"/>
      <c r="J256" s="115"/>
      <c r="K256" s="818">
        <f t="shared" si="6"/>
        <v>0</v>
      </c>
      <c r="L256" s="4"/>
      <c r="M256" s="69"/>
      <c r="N256" s="69"/>
      <c r="O256" s="69"/>
      <c r="P256" s="69"/>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row>
    <row r="257" spans="1:60" ht="54.75" hidden="1" customHeight="1">
      <c r="A257" s="128"/>
      <c r="B257" s="125"/>
      <c r="C257" s="125"/>
      <c r="D257" s="256" t="s">
        <v>166</v>
      </c>
      <c r="E257" s="115"/>
      <c r="F257" s="115"/>
      <c r="G257" s="115"/>
      <c r="H257" s="115"/>
      <c r="I257" s="115"/>
      <c r="J257" s="115"/>
      <c r="K257" s="818">
        <f t="shared" si="6"/>
        <v>0</v>
      </c>
      <c r="L257" s="4"/>
      <c r="M257" s="69"/>
      <c r="N257" s="69"/>
      <c r="O257" s="69"/>
      <c r="P257" s="69"/>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row>
    <row r="258" spans="1:60" ht="48" hidden="1" customHeight="1">
      <c r="A258" s="133">
        <v>1014050</v>
      </c>
      <c r="B258" s="133" t="s">
        <v>638</v>
      </c>
      <c r="C258" s="133" t="s">
        <v>233</v>
      </c>
      <c r="D258" s="254" t="s">
        <v>1307</v>
      </c>
      <c r="E258" s="108"/>
      <c r="F258" s="108"/>
      <c r="G258" s="108"/>
      <c r="H258" s="108"/>
      <c r="I258" s="108"/>
      <c r="J258" s="108"/>
      <c r="K258" s="818">
        <f t="shared" si="6"/>
        <v>0</v>
      </c>
      <c r="L258" s="4"/>
      <c r="M258" s="69"/>
      <c r="N258" s="69"/>
      <c r="O258" s="69"/>
      <c r="P258" s="69"/>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row>
    <row r="259" spans="1:60" ht="56.25" hidden="1" customHeight="1">
      <c r="A259" s="128"/>
      <c r="B259" s="125"/>
      <c r="C259" s="125"/>
      <c r="D259" s="295" t="s">
        <v>842</v>
      </c>
      <c r="E259" s="115"/>
      <c r="F259" s="115"/>
      <c r="G259" s="115"/>
      <c r="H259" s="115"/>
      <c r="I259" s="115"/>
      <c r="J259" s="115"/>
      <c r="K259" s="818">
        <f t="shared" si="6"/>
        <v>0</v>
      </c>
      <c r="L259" s="4"/>
      <c r="M259" s="69"/>
      <c r="N259" s="69"/>
      <c r="O259" s="69"/>
      <c r="P259" s="69"/>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row>
    <row r="260" spans="1:60" ht="41.25" hidden="1" customHeight="1">
      <c r="A260" s="121">
        <v>1014060</v>
      </c>
      <c r="B260" s="121" t="s">
        <v>435</v>
      </c>
      <c r="C260" s="121" t="s">
        <v>1308</v>
      </c>
      <c r="D260" s="258" t="s">
        <v>1514</v>
      </c>
      <c r="E260" s="137"/>
      <c r="F260" s="137"/>
      <c r="G260" s="137"/>
      <c r="H260" s="137"/>
      <c r="I260" s="137"/>
      <c r="J260" s="137"/>
      <c r="K260" s="818">
        <f t="shared" si="6"/>
        <v>0</v>
      </c>
      <c r="L260" s="4"/>
      <c r="M260" s="69"/>
      <c r="N260" s="69"/>
      <c r="O260" s="69"/>
      <c r="P260" s="69"/>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row>
    <row r="261" spans="1:60" ht="39" hidden="1" customHeight="1">
      <c r="A261" s="127">
        <v>1014070</v>
      </c>
      <c r="B261" s="127" t="s">
        <v>436</v>
      </c>
      <c r="C261" s="127" t="s">
        <v>1092</v>
      </c>
      <c r="D261" s="254" t="s">
        <v>1284</v>
      </c>
      <c r="E261" s="108"/>
      <c r="F261" s="108"/>
      <c r="G261" s="108"/>
      <c r="H261" s="108"/>
      <c r="I261" s="108"/>
      <c r="J261" s="108"/>
      <c r="K261" s="818">
        <f t="shared" si="6"/>
        <v>0</v>
      </c>
      <c r="L261" s="4"/>
      <c r="M261" s="69"/>
      <c r="N261" s="69"/>
      <c r="O261" s="69"/>
      <c r="P261" s="69"/>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row>
    <row r="262" spans="1:60" ht="42.75" hidden="1" customHeight="1">
      <c r="A262" s="133" t="s">
        <v>1407</v>
      </c>
      <c r="B262" s="133" t="s">
        <v>1408</v>
      </c>
      <c r="C262" s="133" t="s">
        <v>57</v>
      </c>
      <c r="D262" s="254" t="s">
        <v>220</v>
      </c>
      <c r="E262" s="108"/>
      <c r="F262" s="108"/>
      <c r="G262" s="108"/>
      <c r="H262" s="108"/>
      <c r="I262" s="108"/>
      <c r="J262" s="108"/>
      <c r="K262" s="818">
        <f t="shared" ref="K262:K293" si="7">SUM(E262:J262)</f>
        <v>0</v>
      </c>
      <c r="L262" s="4"/>
      <c r="M262" s="69"/>
      <c r="N262" s="69"/>
      <c r="O262" s="69"/>
      <c r="P262" s="69"/>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row>
    <row r="263" spans="1:60" ht="30.75" hidden="1" customHeight="1">
      <c r="A263" s="133" t="s">
        <v>1410</v>
      </c>
      <c r="B263" s="133" t="s">
        <v>1409</v>
      </c>
      <c r="C263" s="133" t="s">
        <v>981</v>
      </c>
      <c r="D263" s="254" t="s">
        <v>126</v>
      </c>
      <c r="E263" s="108"/>
      <c r="F263" s="108"/>
      <c r="G263" s="108"/>
      <c r="H263" s="108"/>
      <c r="I263" s="108"/>
      <c r="J263" s="108"/>
      <c r="K263" s="818">
        <f t="shared" si="7"/>
        <v>0</v>
      </c>
      <c r="L263" s="4"/>
      <c r="M263" s="69"/>
      <c r="N263" s="69"/>
      <c r="O263" s="69"/>
      <c r="P263" s="69"/>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row>
    <row r="264" spans="1:60" ht="39" hidden="1" customHeight="1">
      <c r="A264" s="128"/>
      <c r="B264" s="127"/>
      <c r="C264" s="127"/>
      <c r="D264" s="254" t="s">
        <v>1225</v>
      </c>
      <c r="E264" s="108"/>
      <c r="F264" s="108"/>
      <c r="G264" s="108"/>
      <c r="H264" s="108"/>
      <c r="I264" s="108"/>
      <c r="J264" s="108"/>
      <c r="K264" s="818">
        <f t="shared" si="7"/>
        <v>0</v>
      </c>
      <c r="L264" s="4"/>
      <c r="M264" s="69"/>
      <c r="N264" s="69"/>
      <c r="O264" s="69"/>
      <c r="P264" s="69"/>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row>
    <row r="265" spans="1:60" ht="42.75" hidden="1" customHeight="1">
      <c r="A265" s="128"/>
      <c r="B265" s="129"/>
      <c r="C265" s="129"/>
      <c r="D265" s="240"/>
      <c r="E265" s="112"/>
      <c r="F265" s="112"/>
      <c r="G265" s="112"/>
      <c r="H265" s="112"/>
      <c r="I265" s="112"/>
      <c r="J265" s="112"/>
      <c r="K265" s="818">
        <f t="shared" si="7"/>
        <v>0</v>
      </c>
      <c r="L265" s="4"/>
      <c r="M265" s="69"/>
      <c r="N265" s="69"/>
      <c r="O265" s="69"/>
      <c r="P265" s="69"/>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row>
    <row r="266" spans="1:60" ht="39.75" hidden="1" customHeight="1">
      <c r="A266" s="128"/>
      <c r="B266" s="129"/>
      <c r="C266" s="129"/>
      <c r="D266" s="240" t="s">
        <v>1444</v>
      </c>
      <c r="E266" s="112"/>
      <c r="F266" s="112"/>
      <c r="G266" s="112"/>
      <c r="H266" s="112"/>
      <c r="I266" s="112"/>
      <c r="J266" s="112"/>
      <c r="K266" s="818">
        <f t="shared" si="7"/>
        <v>0</v>
      </c>
      <c r="L266" s="4"/>
      <c r="M266" s="69"/>
      <c r="N266" s="69"/>
      <c r="O266" s="69"/>
      <c r="P266" s="69"/>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row>
    <row r="267" spans="1:60" ht="41.25" hidden="1" customHeight="1">
      <c r="A267" s="128"/>
      <c r="B267" s="129"/>
      <c r="C267" s="129"/>
      <c r="D267" s="257" t="s">
        <v>1641</v>
      </c>
      <c r="E267" s="112"/>
      <c r="F267" s="112"/>
      <c r="G267" s="112"/>
      <c r="H267" s="112"/>
      <c r="I267" s="112"/>
      <c r="J267" s="112"/>
      <c r="K267" s="818">
        <f t="shared" si="7"/>
        <v>0</v>
      </c>
      <c r="L267" s="4"/>
      <c r="M267" s="69"/>
      <c r="N267" s="69"/>
      <c r="O267" s="69"/>
      <c r="P267" s="69"/>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row>
    <row r="268" spans="1:60" ht="32.25" hidden="1" customHeight="1">
      <c r="A268" s="121">
        <v>1017300</v>
      </c>
      <c r="B268" s="121" t="s">
        <v>276</v>
      </c>
      <c r="C268" s="121" t="s">
        <v>649</v>
      </c>
      <c r="D268" s="258" t="s">
        <v>277</v>
      </c>
      <c r="E268" s="109"/>
      <c r="F268" s="109"/>
      <c r="G268" s="109"/>
      <c r="H268" s="109"/>
      <c r="I268" s="109"/>
      <c r="J268" s="109"/>
      <c r="K268" s="818">
        <f t="shared" si="7"/>
        <v>0</v>
      </c>
      <c r="L268" s="4"/>
      <c r="M268" s="69"/>
      <c r="N268" s="69"/>
      <c r="O268" s="69"/>
      <c r="P268" s="69"/>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row>
    <row r="269" spans="1:60" ht="96" hidden="1" customHeight="1">
      <c r="A269" s="121" t="s">
        <v>983</v>
      </c>
      <c r="B269" s="121" t="s">
        <v>762</v>
      </c>
      <c r="C269" s="121" t="s">
        <v>1493</v>
      </c>
      <c r="D269" s="258" t="s">
        <v>552</v>
      </c>
      <c r="E269" s="139" t="s">
        <v>194</v>
      </c>
      <c r="F269" s="139"/>
      <c r="G269" s="109"/>
      <c r="H269" s="109"/>
      <c r="I269" s="109"/>
      <c r="J269" s="109"/>
      <c r="K269" s="818">
        <f t="shared" si="7"/>
        <v>0</v>
      </c>
      <c r="L269" s="4"/>
      <c r="M269" s="69"/>
      <c r="N269" s="69"/>
      <c r="O269" s="69"/>
      <c r="P269" s="69"/>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row>
    <row r="270" spans="1:60" ht="43.5" hidden="1" customHeight="1">
      <c r="A270" s="123">
        <v>1017340</v>
      </c>
      <c r="B270" s="123" t="s">
        <v>598</v>
      </c>
      <c r="C270" s="123" t="s">
        <v>31</v>
      </c>
      <c r="D270" s="316" t="s">
        <v>665</v>
      </c>
      <c r="E270" s="327" t="s">
        <v>194</v>
      </c>
      <c r="F270" s="138"/>
      <c r="G270" s="138"/>
      <c r="H270" s="138"/>
      <c r="I270" s="138"/>
      <c r="J270" s="138"/>
      <c r="K270" s="818">
        <f t="shared" si="7"/>
        <v>0</v>
      </c>
      <c r="L270" s="4"/>
      <c r="M270" s="69"/>
      <c r="N270" s="69"/>
      <c r="O270" s="69"/>
      <c r="P270" s="69"/>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row>
    <row r="271" spans="1:60" ht="20.25" hidden="1" customHeight="1">
      <c r="A271" s="123">
        <v>1017690</v>
      </c>
      <c r="B271" s="121" t="s">
        <v>809</v>
      </c>
      <c r="C271" s="121" t="s">
        <v>324</v>
      </c>
      <c r="D271" s="264" t="s">
        <v>1593</v>
      </c>
      <c r="E271" s="109"/>
      <c r="F271" s="109"/>
      <c r="G271" s="109"/>
      <c r="H271" s="109"/>
      <c r="I271" s="109"/>
      <c r="J271" s="109"/>
      <c r="K271" s="818">
        <f t="shared" si="7"/>
        <v>0</v>
      </c>
      <c r="L271" s="4"/>
      <c r="M271" s="69"/>
      <c r="N271" s="69"/>
      <c r="O271" s="69"/>
      <c r="P271" s="69"/>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row>
    <row r="272" spans="1:60" ht="21" hidden="1" customHeight="1">
      <c r="A272" s="123">
        <v>1018110</v>
      </c>
      <c r="B272" s="121" t="s">
        <v>818</v>
      </c>
      <c r="C272" s="121" t="s">
        <v>817</v>
      </c>
      <c r="D272" s="264" t="s">
        <v>269</v>
      </c>
      <c r="E272" s="109"/>
      <c r="F272" s="109"/>
      <c r="G272" s="109"/>
      <c r="H272" s="109"/>
      <c r="I272" s="109"/>
      <c r="J272" s="109"/>
      <c r="K272" s="818">
        <f t="shared" si="7"/>
        <v>0</v>
      </c>
      <c r="L272" s="4"/>
      <c r="M272" s="69"/>
      <c r="N272" s="69"/>
      <c r="O272" s="69"/>
      <c r="P272" s="69"/>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row>
    <row r="273" spans="1:60" ht="69" hidden="1" customHeight="1">
      <c r="A273" s="271">
        <v>1017324</v>
      </c>
      <c r="B273" s="271">
        <v>7324</v>
      </c>
      <c r="C273" s="127" t="s">
        <v>380</v>
      </c>
      <c r="D273" s="271" t="s">
        <v>8</v>
      </c>
      <c r="E273" s="271"/>
      <c r="F273" s="271"/>
      <c r="G273" s="271"/>
      <c r="H273" s="661"/>
      <c r="I273" s="661"/>
      <c r="J273" s="837"/>
      <c r="K273" s="818">
        <f t="shared" si="7"/>
        <v>0</v>
      </c>
      <c r="L273" s="4"/>
      <c r="M273" s="69"/>
      <c r="N273" s="69"/>
      <c r="O273" s="69"/>
      <c r="P273" s="69"/>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row>
    <row r="274" spans="1:60" ht="67.5" hidden="1" customHeight="1">
      <c r="A274" s="271">
        <v>1017324</v>
      </c>
      <c r="B274" s="271">
        <v>7324</v>
      </c>
      <c r="C274" s="127" t="s">
        <v>380</v>
      </c>
      <c r="D274" s="271" t="s">
        <v>8</v>
      </c>
      <c r="E274" s="271"/>
      <c r="F274" s="271"/>
      <c r="G274" s="271"/>
      <c r="H274" s="661"/>
      <c r="I274" s="661"/>
      <c r="J274" s="837"/>
      <c r="K274" s="818">
        <f t="shared" si="7"/>
        <v>0</v>
      </c>
      <c r="L274" s="4"/>
      <c r="M274" s="69"/>
      <c r="N274" s="69"/>
      <c r="O274" s="69"/>
      <c r="P274" s="69"/>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row>
    <row r="275" spans="1:60" ht="58.5" hidden="1" customHeight="1">
      <c r="A275" s="292" t="s">
        <v>1202</v>
      </c>
      <c r="B275" s="292" t="s">
        <v>1203</v>
      </c>
      <c r="C275" s="292"/>
      <c r="D275" s="341" t="s">
        <v>333</v>
      </c>
      <c r="E275" s="227"/>
      <c r="F275" s="227"/>
      <c r="G275" s="192"/>
      <c r="H275" s="639">
        <f>H286+H287+H289+H290+H291+H292+H294+H295+H296+H297+H298+H299+H300+H303+H279+H288+H293</f>
        <v>0</v>
      </c>
      <c r="I275" s="639">
        <f>I286+I287+I289+I290+I291+I292+I294+I295+I296+I297+I298+I299+I300+I303+I279+I288+I293</f>
        <v>0</v>
      </c>
      <c r="J275" s="192"/>
      <c r="K275" s="818">
        <f t="shared" si="7"/>
        <v>0</v>
      </c>
      <c r="L275" s="4"/>
      <c r="M275" s="69"/>
      <c r="N275" s="69"/>
      <c r="O275" s="69"/>
      <c r="P275" s="69"/>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row>
    <row r="276" spans="1:60" ht="46.5" hidden="1">
      <c r="A276" s="127"/>
      <c r="B276" s="127"/>
      <c r="C276" s="127"/>
      <c r="D276" s="819"/>
      <c r="E276" s="227" t="s">
        <v>9</v>
      </c>
      <c r="F276" s="227"/>
      <c r="G276" s="107"/>
      <c r="H276" s="109"/>
      <c r="I276" s="107"/>
      <c r="J276" s="107"/>
      <c r="K276" s="818">
        <f t="shared" si="7"/>
        <v>0</v>
      </c>
      <c r="L276" s="4"/>
      <c r="M276" s="69"/>
      <c r="N276" s="69"/>
      <c r="O276" s="69"/>
      <c r="P276" s="69"/>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row>
    <row r="277" spans="1:60" ht="31" hidden="1">
      <c r="A277" s="127" t="s">
        <v>1204</v>
      </c>
      <c r="B277" s="127" t="s">
        <v>1361</v>
      </c>
      <c r="C277" s="127" t="s">
        <v>1091</v>
      </c>
      <c r="D277" s="240" t="s">
        <v>754</v>
      </c>
      <c r="E277" s="227" t="s">
        <v>10</v>
      </c>
      <c r="F277" s="227"/>
      <c r="G277" s="108"/>
      <c r="H277" s="109"/>
      <c r="I277" s="108"/>
      <c r="J277" s="108"/>
      <c r="K277" s="818">
        <f t="shared" si="7"/>
        <v>0</v>
      </c>
      <c r="L277" s="4"/>
      <c r="M277" s="69"/>
      <c r="N277" s="69"/>
      <c r="O277" s="69"/>
      <c r="P277" s="69"/>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row>
    <row r="278" spans="1:60" ht="31" hidden="1">
      <c r="A278" s="127" t="s">
        <v>1205</v>
      </c>
      <c r="B278" s="127" t="s">
        <v>319</v>
      </c>
      <c r="C278" s="127" t="s">
        <v>1090</v>
      </c>
      <c r="D278" s="240" t="s">
        <v>601</v>
      </c>
      <c r="E278" s="227" t="s">
        <v>11</v>
      </c>
      <c r="F278" s="227"/>
      <c r="G278" s="108"/>
      <c r="H278" s="109"/>
      <c r="I278" s="108"/>
      <c r="J278" s="108"/>
      <c r="K278" s="818">
        <f t="shared" si="7"/>
        <v>0</v>
      </c>
      <c r="L278" s="4"/>
      <c r="M278" s="69"/>
      <c r="N278" s="69"/>
      <c r="O278" s="69"/>
      <c r="P278" s="69"/>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row>
    <row r="279" spans="1:60" ht="54" hidden="1" customHeight="1">
      <c r="A279" s="133" t="s">
        <v>1206</v>
      </c>
      <c r="B279" s="133" t="s">
        <v>812</v>
      </c>
      <c r="C279" s="133" t="s">
        <v>1106</v>
      </c>
      <c r="D279" s="254" t="s">
        <v>602</v>
      </c>
      <c r="E279" s="227" t="s">
        <v>12</v>
      </c>
      <c r="F279" s="227"/>
      <c r="G279" s="108"/>
      <c r="H279" s="109"/>
      <c r="I279" s="108"/>
      <c r="J279" s="108"/>
      <c r="K279" s="818">
        <f t="shared" si="7"/>
        <v>0</v>
      </c>
      <c r="L279" s="4"/>
      <c r="M279" s="69"/>
      <c r="N279" s="69"/>
      <c r="O279" s="69"/>
      <c r="P279" s="69"/>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row>
    <row r="280" spans="1:60" ht="42" hidden="1">
      <c r="A280" s="128"/>
      <c r="B280" s="128"/>
      <c r="C280" s="130"/>
      <c r="D280" s="254" t="s">
        <v>108</v>
      </c>
      <c r="E280" s="105"/>
      <c r="F280" s="105"/>
      <c r="G280" s="105"/>
      <c r="H280" s="105"/>
      <c r="I280" s="105"/>
      <c r="J280" s="105"/>
      <c r="K280" s="818">
        <f t="shared" si="7"/>
        <v>0</v>
      </c>
      <c r="L280" s="4"/>
      <c r="M280" s="69"/>
      <c r="N280" s="69"/>
      <c r="O280" s="69"/>
      <c r="P280" s="69"/>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row>
    <row r="281" spans="1:60" ht="23" hidden="1">
      <c r="A281" s="128"/>
      <c r="B281" s="128"/>
      <c r="C281" s="125"/>
      <c r="D281" s="255" t="s">
        <v>1636</v>
      </c>
      <c r="E281" s="137"/>
      <c r="F281" s="137"/>
      <c r="G281" s="137"/>
      <c r="H281" s="137"/>
      <c r="I281" s="137"/>
      <c r="J281" s="137"/>
      <c r="K281" s="818">
        <f t="shared" si="7"/>
        <v>0</v>
      </c>
      <c r="L281" s="4"/>
      <c r="M281" s="69"/>
      <c r="N281" s="69"/>
      <c r="O281" s="69"/>
      <c r="P281" s="69"/>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row>
    <row r="282" spans="1:60" ht="15.5" hidden="1">
      <c r="A282" s="128"/>
      <c r="B282" s="128"/>
      <c r="C282" s="125"/>
      <c r="D282" s="256" t="s">
        <v>151</v>
      </c>
      <c r="E282" s="115"/>
      <c r="F282" s="115"/>
      <c r="G282" s="115"/>
      <c r="H282" s="115"/>
      <c r="I282" s="115"/>
      <c r="J282" s="115"/>
      <c r="K282" s="818">
        <f t="shared" si="7"/>
        <v>0</v>
      </c>
      <c r="L282" s="4"/>
      <c r="M282" s="69"/>
      <c r="N282" s="69"/>
      <c r="O282" s="69"/>
      <c r="P282" s="69"/>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row>
    <row r="283" spans="1:60" ht="15.5" hidden="1">
      <c r="A283" s="128"/>
      <c r="B283" s="128"/>
      <c r="C283" s="125"/>
      <c r="D283" s="255" t="s">
        <v>205</v>
      </c>
      <c r="E283" s="137"/>
      <c r="F283" s="137"/>
      <c r="G283" s="137"/>
      <c r="H283" s="137"/>
      <c r="I283" s="137"/>
      <c r="J283" s="137"/>
      <c r="K283" s="818">
        <f t="shared" si="7"/>
        <v>0</v>
      </c>
      <c r="L283" s="4"/>
      <c r="M283" s="69"/>
      <c r="N283" s="69"/>
      <c r="O283" s="69"/>
      <c r="P283" s="69"/>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row>
    <row r="284" spans="1:60" ht="54" hidden="1">
      <c r="A284" s="128"/>
      <c r="B284" s="128"/>
      <c r="C284" s="128"/>
      <c r="D284" s="256" t="s">
        <v>1372</v>
      </c>
      <c r="E284" s="115"/>
      <c r="F284" s="115"/>
      <c r="G284" s="115"/>
      <c r="H284" s="115"/>
      <c r="I284" s="115"/>
      <c r="J284" s="115"/>
      <c r="K284" s="818">
        <f t="shared" si="7"/>
        <v>0</v>
      </c>
      <c r="L284" s="4"/>
      <c r="M284" s="69"/>
      <c r="N284" s="69"/>
      <c r="O284" s="69"/>
      <c r="P284" s="69"/>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row>
    <row r="285" spans="1:60" ht="40.5" hidden="1">
      <c r="A285" s="128"/>
      <c r="B285" s="128"/>
      <c r="C285" s="128"/>
      <c r="D285" s="256" t="s">
        <v>1098</v>
      </c>
      <c r="E285" s="115"/>
      <c r="F285" s="115"/>
      <c r="G285" s="115"/>
      <c r="H285" s="115"/>
      <c r="I285" s="115"/>
      <c r="J285" s="115"/>
      <c r="K285" s="818">
        <f t="shared" si="7"/>
        <v>0</v>
      </c>
      <c r="L285" s="4"/>
      <c r="M285" s="69"/>
      <c r="N285" s="69"/>
      <c r="O285" s="69"/>
      <c r="P285" s="69"/>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row>
    <row r="286" spans="1:60" ht="57.65" hidden="1" customHeight="1">
      <c r="A286" s="123" t="s">
        <v>1207</v>
      </c>
      <c r="B286" s="123" t="s">
        <v>603</v>
      </c>
      <c r="C286" s="123" t="s">
        <v>1106</v>
      </c>
      <c r="D286" s="838" t="s">
        <v>1017</v>
      </c>
      <c r="E286" s="108"/>
      <c r="F286" s="108"/>
      <c r="G286" s="108"/>
      <c r="H286" s="108"/>
      <c r="I286" s="108"/>
      <c r="J286" s="108"/>
      <c r="K286" s="818">
        <f t="shared" si="7"/>
        <v>0</v>
      </c>
      <c r="L286" s="4"/>
      <c r="M286" s="69"/>
      <c r="N286" s="69"/>
      <c r="O286" s="69"/>
      <c r="P286" s="69"/>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row>
    <row r="287" spans="1:60" ht="54" hidden="1" customHeight="1">
      <c r="A287" s="123" t="s">
        <v>250</v>
      </c>
      <c r="B287" s="123" t="s">
        <v>597</v>
      </c>
      <c r="C287" s="127" t="s">
        <v>285</v>
      </c>
      <c r="D287" s="254" t="s">
        <v>458</v>
      </c>
      <c r="E287" s="108"/>
      <c r="F287" s="108"/>
      <c r="G287" s="108"/>
      <c r="H287" s="108"/>
      <c r="I287" s="108"/>
      <c r="J287" s="108"/>
      <c r="K287" s="818">
        <f t="shared" si="7"/>
        <v>0</v>
      </c>
      <c r="L287" s="4"/>
      <c r="M287" s="69"/>
      <c r="N287" s="69"/>
      <c r="O287" s="69"/>
      <c r="P287" s="69"/>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row>
    <row r="288" spans="1:60" ht="63.75" hidden="1" customHeight="1">
      <c r="A288" s="133" t="s">
        <v>927</v>
      </c>
      <c r="B288" s="133" t="s">
        <v>928</v>
      </c>
      <c r="C288" s="133"/>
      <c r="D288" s="254" t="s">
        <v>1585</v>
      </c>
      <c r="E288" s="108"/>
      <c r="F288" s="108"/>
      <c r="G288" s="108"/>
      <c r="H288" s="108"/>
      <c r="I288" s="108"/>
      <c r="J288" s="108"/>
      <c r="K288" s="818">
        <f t="shared" si="7"/>
        <v>0</v>
      </c>
      <c r="L288" s="4"/>
      <c r="M288" s="69"/>
      <c r="N288" s="69"/>
      <c r="O288" s="69"/>
      <c r="P288" s="69"/>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row>
    <row r="289" spans="1:60" ht="51.65" hidden="1" customHeight="1">
      <c r="A289" s="133" t="s">
        <v>1208</v>
      </c>
      <c r="B289" s="133" t="s">
        <v>888</v>
      </c>
      <c r="C289" s="133" t="s">
        <v>1107</v>
      </c>
      <c r="D289" s="254" t="s">
        <v>604</v>
      </c>
      <c r="E289" s="108"/>
      <c r="F289" s="108"/>
      <c r="G289" s="108"/>
      <c r="H289" s="108"/>
      <c r="I289" s="108"/>
      <c r="J289" s="108"/>
      <c r="K289" s="818">
        <f t="shared" si="7"/>
        <v>0</v>
      </c>
      <c r="L289" s="4"/>
      <c r="M289" s="69"/>
      <c r="N289" s="69"/>
      <c r="O289" s="69"/>
      <c r="P289" s="69"/>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row>
    <row r="290" spans="1:60" ht="50.5" hidden="1" customHeight="1">
      <c r="A290" s="133" t="s">
        <v>1209</v>
      </c>
      <c r="B290" s="133" t="s">
        <v>948</v>
      </c>
      <c r="C290" s="133" t="s">
        <v>1108</v>
      </c>
      <c r="D290" s="254" t="s">
        <v>763</v>
      </c>
      <c r="E290" s="108"/>
      <c r="F290" s="108"/>
      <c r="G290" s="108"/>
      <c r="H290" s="108"/>
      <c r="I290" s="108"/>
      <c r="J290" s="108"/>
      <c r="K290" s="818">
        <f t="shared" si="7"/>
        <v>0</v>
      </c>
      <c r="L290" s="4"/>
      <c r="M290" s="69"/>
      <c r="N290" s="69"/>
      <c r="O290" s="69"/>
      <c r="P290" s="69"/>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row>
    <row r="291" spans="1:60" ht="59.25" hidden="1" customHeight="1">
      <c r="A291" s="133" t="s">
        <v>251</v>
      </c>
      <c r="B291" s="133" t="s">
        <v>1468</v>
      </c>
      <c r="C291" s="133" t="s">
        <v>923</v>
      </c>
      <c r="D291" s="254" t="s">
        <v>947</v>
      </c>
      <c r="E291" s="108"/>
      <c r="F291" s="108"/>
      <c r="G291" s="108"/>
      <c r="H291" s="108"/>
      <c r="I291" s="108"/>
      <c r="J291" s="108"/>
      <c r="K291" s="818">
        <f t="shared" si="7"/>
        <v>0</v>
      </c>
      <c r="L291" s="4"/>
      <c r="M291" s="69"/>
      <c r="N291" s="69"/>
      <c r="O291" s="69"/>
      <c r="P291" s="69"/>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row>
    <row r="292" spans="1:60" ht="51" hidden="1" customHeight="1">
      <c r="A292" s="133" t="s">
        <v>255</v>
      </c>
      <c r="B292" s="133" t="s">
        <v>441</v>
      </c>
      <c r="C292" s="133" t="s">
        <v>926</v>
      </c>
      <c r="D292" s="254" t="s">
        <v>1355</v>
      </c>
      <c r="E292" s="108"/>
      <c r="F292" s="108"/>
      <c r="G292" s="108"/>
      <c r="H292" s="108"/>
      <c r="I292" s="108"/>
      <c r="J292" s="108"/>
      <c r="K292" s="818">
        <f t="shared" si="7"/>
        <v>0</v>
      </c>
      <c r="L292" s="4"/>
      <c r="M292" s="69"/>
      <c r="N292" s="69"/>
      <c r="O292" s="69"/>
      <c r="P292" s="69"/>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row>
    <row r="293" spans="1:60" ht="81.75" hidden="1" customHeight="1">
      <c r="A293" s="133" t="s">
        <v>929</v>
      </c>
      <c r="B293" s="133" t="s">
        <v>930</v>
      </c>
      <c r="C293" s="133"/>
      <c r="D293" s="241" t="s">
        <v>1584</v>
      </c>
      <c r="E293" s="108"/>
      <c r="F293" s="108"/>
      <c r="G293" s="108"/>
      <c r="H293" s="108"/>
      <c r="I293" s="108"/>
      <c r="J293" s="108"/>
      <c r="K293" s="818">
        <f t="shared" si="7"/>
        <v>0</v>
      </c>
      <c r="L293" s="4"/>
      <c r="M293" s="69"/>
      <c r="N293" s="69"/>
      <c r="O293" s="69"/>
      <c r="P293" s="69"/>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row>
    <row r="294" spans="1:60" ht="60" hidden="1" customHeight="1">
      <c r="A294" s="133" t="s">
        <v>253</v>
      </c>
      <c r="B294" s="133" t="s">
        <v>442</v>
      </c>
      <c r="C294" s="133" t="s">
        <v>924</v>
      </c>
      <c r="D294" s="241" t="s">
        <v>326</v>
      </c>
      <c r="E294" s="108"/>
      <c r="F294" s="108"/>
      <c r="G294" s="108"/>
      <c r="H294" s="108"/>
      <c r="I294" s="108"/>
      <c r="J294" s="108"/>
      <c r="K294" s="818">
        <f t="shared" ref="K294:K303" si="8">SUM(E294:J294)</f>
        <v>0</v>
      </c>
      <c r="L294" s="4"/>
      <c r="M294" s="69"/>
      <c r="N294" s="69"/>
      <c r="O294" s="69"/>
      <c r="P294" s="69"/>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row>
    <row r="295" spans="1:60" ht="39" hidden="1" customHeight="1">
      <c r="A295" s="133" t="s">
        <v>257</v>
      </c>
      <c r="B295" s="133" t="s">
        <v>160</v>
      </c>
      <c r="C295" s="133" t="s">
        <v>161</v>
      </c>
      <c r="D295" s="254" t="s">
        <v>327</v>
      </c>
      <c r="E295" s="139"/>
      <c r="F295" s="139"/>
      <c r="G295" s="108"/>
      <c r="H295" s="105"/>
      <c r="I295" s="105"/>
      <c r="J295" s="108"/>
      <c r="K295" s="818">
        <f t="shared" si="8"/>
        <v>0</v>
      </c>
      <c r="L295" s="4"/>
      <c r="M295" s="69"/>
      <c r="N295" s="69"/>
      <c r="O295" s="69"/>
      <c r="P295" s="69"/>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row>
    <row r="296" spans="1:60" ht="72" hidden="1" customHeight="1">
      <c r="A296" s="133" t="s">
        <v>258</v>
      </c>
      <c r="B296" s="133" t="s">
        <v>596</v>
      </c>
      <c r="C296" s="133" t="s">
        <v>937</v>
      </c>
      <c r="D296" s="259" t="s">
        <v>1373</v>
      </c>
      <c r="E296" s="108"/>
      <c r="F296" s="108"/>
      <c r="G296" s="108"/>
      <c r="H296" s="108"/>
      <c r="I296" s="108"/>
      <c r="J296" s="108"/>
      <c r="K296" s="818">
        <f t="shared" si="8"/>
        <v>0</v>
      </c>
      <c r="L296" s="4"/>
      <c r="M296" s="69"/>
      <c r="N296" s="69"/>
      <c r="O296" s="69"/>
      <c r="P296" s="69"/>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row>
    <row r="297" spans="1:60" ht="106.15" hidden="1" customHeight="1">
      <c r="A297" s="133" t="s">
        <v>862</v>
      </c>
      <c r="B297" s="133" t="s">
        <v>861</v>
      </c>
      <c r="C297" s="133" t="s">
        <v>84</v>
      </c>
      <c r="D297" s="259" t="s">
        <v>1424</v>
      </c>
      <c r="E297" s="108"/>
      <c r="F297" s="108"/>
      <c r="G297" s="108"/>
      <c r="H297" s="108"/>
      <c r="I297" s="108"/>
      <c r="J297" s="108"/>
      <c r="K297" s="818">
        <f t="shared" si="8"/>
        <v>0</v>
      </c>
      <c r="L297" s="4"/>
      <c r="M297" s="69"/>
      <c r="N297" s="69"/>
      <c r="O297" s="69"/>
      <c r="P297" s="69"/>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row>
    <row r="298" spans="1:60" ht="42" hidden="1">
      <c r="A298" s="133" t="s">
        <v>256</v>
      </c>
      <c r="B298" s="133" t="s">
        <v>1440</v>
      </c>
      <c r="C298" s="133" t="s">
        <v>936</v>
      </c>
      <c r="D298" s="254" t="s">
        <v>1425</v>
      </c>
      <c r="E298" s="108"/>
      <c r="F298" s="108"/>
      <c r="G298" s="108"/>
      <c r="H298" s="108"/>
      <c r="I298" s="108"/>
      <c r="J298" s="108"/>
      <c r="K298" s="818">
        <f t="shared" si="8"/>
        <v>0</v>
      </c>
      <c r="L298" s="4"/>
      <c r="M298" s="69"/>
      <c r="N298" s="69"/>
      <c r="O298" s="69"/>
      <c r="P298" s="69"/>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row>
    <row r="299" spans="1:60" ht="86.5" hidden="1" customHeight="1">
      <c r="A299" s="133" t="s">
        <v>254</v>
      </c>
      <c r="B299" s="133" t="s">
        <v>1439</v>
      </c>
      <c r="C299" s="133" t="s">
        <v>925</v>
      </c>
      <c r="D299" s="241" t="s">
        <v>1485</v>
      </c>
      <c r="E299" s="108"/>
      <c r="F299" s="108"/>
      <c r="G299" s="108"/>
      <c r="H299" s="108"/>
      <c r="I299" s="108"/>
      <c r="J299" s="108"/>
      <c r="K299" s="818">
        <f t="shared" si="8"/>
        <v>0</v>
      </c>
      <c r="L299" s="4"/>
      <c r="M299" s="69"/>
      <c r="N299" s="69"/>
      <c r="O299" s="69"/>
      <c r="P299" s="69"/>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row>
    <row r="300" spans="1:60" ht="81" hidden="1" customHeight="1">
      <c r="A300" s="133" t="s">
        <v>252</v>
      </c>
      <c r="B300" s="133" t="s">
        <v>1438</v>
      </c>
      <c r="C300" s="133" t="s">
        <v>1182</v>
      </c>
      <c r="D300" s="241" t="s">
        <v>284</v>
      </c>
      <c r="E300" s="108"/>
      <c r="F300" s="108"/>
      <c r="G300" s="108"/>
      <c r="H300" s="108"/>
      <c r="I300" s="108"/>
      <c r="J300" s="108"/>
      <c r="K300" s="818">
        <f t="shared" si="8"/>
        <v>0</v>
      </c>
      <c r="L300" s="4"/>
      <c r="M300" s="69"/>
      <c r="N300" s="69"/>
      <c r="O300" s="69"/>
      <c r="P300" s="69"/>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row>
    <row r="301" spans="1:60" ht="15.5" hidden="1">
      <c r="A301" s="123" t="s">
        <v>259</v>
      </c>
      <c r="B301" s="121" t="s">
        <v>276</v>
      </c>
      <c r="C301" s="121" t="s">
        <v>649</v>
      </c>
      <c r="D301" s="258" t="s">
        <v>277</v>
      </c>
      <c r="E301" s="110"/>
      <c r="F301" s="110"/>
      <c r="G301" s="110"/>
      <c r="H301" s="110"/>
      <c r="I301" s="110"/>
      <c r="J301" s="110"/>
      <c r="K301" s="818">
        <f t="shared" si="8"/>
        <v>0</v>
      </c>
      <c r="L301" s="4"/>
      <c r="M301" s="69"/>
      <c r="N301" s="69"/>
      <c r="O301" s="69"/>
      <c r="P301" s="69"/>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row>
    <row r="302" spans="1:60" ht="14" hidden="1">
      <c r="A302" s="126" t="s">
        <v>260</v>
      </c>
      <c r="B302" s="121" t="s">
        <v>1602</v>
      </c>
      <c r="C302" s="121" t="s">
        <v>648</v>
      </c>
      <c r="D302" s="240" t="s">
        <v>1251</v>
      </c>
      <c r="E302" s="110"/>
      <c r="F302" s="110"/>
      <c r="G302" s="110"/>
      <c r="H302" s="110"/>
      <c r="I302" s="110"/>
      <c r="J302" s="110"/>
      <c r="K302" s="818">
        <f t="shared" si="8"/>
        <v>0</v>
      </c>
      <c r="L302" s="4"/>
      <c r="M302" s="69"/>
      <c r="N302" s="69"/>
      <c r="O302" s="69"/>
      <c r="P302" s="69"/>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row>
    <row r="303" spans="1:60" ht="49.5" hidden="1" customHeight="1">
      <c r="A303" s="133" t="s">
        <v>1356</v>
      </c>
      <c r="B303" s="133" t="s">
        <v>1357</v>
      </c>
      <c r="C303" s="133" t="s">
        <v>380</v>
      </c>
      <c r="D303" s="2" t="s">
        <v>749</v>
      </c>
      <c r="E303" s="327" t="s">
        <v>194</v>
      </c>
      <c r="F303" s="542"/>
      <c r="G303" s="542"/>
      <c r="H303" s="861"/>
      <c r="I303" s="861"/>
      <c r="J303" s="316"/>
      <c r="K303" s="818">
        <f t="shared" si="8"/>
        <v>0</v>
      </c>
      <c r="L303" s="4"/>
      <c r="M303" s="69"/>
      <c r="N303" s="69"/>
      <c r="O303" s="69"/>
      <c r="P303" s="69"/>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row>
    <row r="304" spans="1:60" ht="45.75" hidden="1" customHeight="1">
      <c r="A304" s="292" t="s">
        <v>883</v>
      </c>
      <c r="B304" s="292" t="s">
        <v>76</v>
      </c>
      <c r="C304" s="292"/>
      <c r="D304" s="819" t="s">
        <v>857</v>
      </c>
      <c r="E304" s="107"/>
      <c r="F304" s="107"/>
      <c r="G304" s="107">
        <f>+G305+G306+G308+G307+G309</f>
        <v>0</v>
      </c>
      <c r="H304" s="107">
        <f>+H305+H306+H308+H307+H309</f>
        <v>0</v>
      </c>
      <c r="I304" s="107">
        <f>+I305+I306+I308+I307+I309</f>
        <v>0</v>
      </c>
      <c r="J304" s="107">
        <f>+J305+J306+J308+J307+J309</f>
        <v>0</v>
      </c>
      <c r="K304" s="713"/>
      <c r="L304" s="4"/>
      <c r="M304" s="69"/>
      <c r="N304" s="69"/>
      <c r="O304" s="69"/>
      <c r="P304" s="69"/>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row>
    <row r="305" spans="1:60" ht="28" hidden="1">
      <c r="A305" s="121" t="s">
        <v>77</v>
      </c>
      <c r="B305" s="121" t="s">
        <v>1310</v>
      </c>
      <c r="C305" s="121" t="s">
        <v>1309</v>
      </c>
      <c r="D305" s="258" t="s">
        <v>1311</v>
      </c>
      <c r="E305" s="137"/>
      <c r="F305" s="137"/>
      <c r="G305" s="137"/>
      <c r="H305" s="137"/>
      <c r="I305" s="137"/>
      <c r="J305" s="137"/>
      <c r="K305" s="818">
        <f>SUM(E305:J305)</f>
        <v>0</v>
      </c>
      <c r="L305" s="4"/>
      <c r="M305" s="69"/>
      <c r="N305" s="69"/>
      <c r="O305" s="69"/>
      <c r="P305" s="69"/>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row>
    <row r="306" spans="1:60" ht="14" hidden="1">
      <c r="A306" s="127" t="s">
        <v>78</v>
      </c>
      <c r="B306" s="127" t="s">
        <v>1313</v>
      </c>
      <c r="C306" s="127" t="s">
        <v>1312</v>
      </c>
      <c r="D306" s="241" t="s">
        <v>1152</v>
      </c>
      <c r="E306" s="108"/>
      <c r="F306" s="108"/>
      <c r="G306" s="108"/>
      <c r="H306" s="108"/>
      <c r="I306" s="108"/>
      <c r="J306" s="108"/>
      <c r="K306" s="818">
        <f>SUM(E306:J306)</f>
        <v>0</v>
      </c>
      <c r="L306" s="4"/>
      <c r="M306" s="69"/>
      <c r="N306" s="69"/>
      <c r="O306" s="69"/>
      <c r="P306" s="69"/>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row>
    <row r="307" spans="1:60" ht="44.5" hidden="1" customHeight="1">
      <c r="A307" s="127" t="s">
        <v>557</v>
      </c>
      <c r="B307" s="127" t="s">
        <v>558</v>
      </c>
      <c r="C307" s="127" t="s">
        <v>559</v>
      </c>
      <c r="D307" s="241" t="s">
        <v>560</v>
      </c>
      <c r="E307" s="108"/>
      <c r="F307" s="108"/>
      <c r="G307" s="108"/>
      <c r="H307" s="108"/>
      <c r="I307" s="108"/>
      <c r="J307" s="108"/>
      <c r="K307" s="818">
        <f>SUM(E307:J307)</f>
        <v>0</v>
      </c>
      <c r="L307" s="4"/>
      <c r="M307" s="69"/>
      <c r="N307" s="69"/>
      <c r="O307" s="69"/>
      <c r="P307" s="69"/>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row>
    <row r="308" spans="1:60" ht="45" hidden="1" customHeight="1">
      <c r="A308" s="123" t="s">
        <v>844</v>
      </c>
      <c r="B308" s="123" t="s">
        <v>845</v>
      </c>
      <c r="C308" s="123" t="s">
        <v>556</v>
      </c>
      <c r="D308" s="258" t="s">
        <v>28</v>
      </c>
      <c r="E308" s="139" t="s">
        <v>194</v>
      </c>
      <c r="F308" s="139"/>
      <c r="G308" s="108"/>
      <c r="H308" s="108"/>
      <c r="I308" s="108"/>
      <c r="J308" s="108"/>
      <c r="K308" s="713"/>
      <c r="L308" s="4"/>
      <c r="M308" s="69"/>
      <c r="N308" s="69"/>
      <c r="O308" s="69"/>
      <c r="P308" s="69"/>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row>
    <row r="309" spans="1:60" ht="28.15" hidden="1" customHeight="1">
      <c r="A309" s="123" t="s">
        <v>561</v>
      </c>
      <c r="B309" s="123" t="s">
        <v>1602</v>
      </c>
      <c r="C309" s="123" t="s">
        <v>648</v>
      </c>
      <c r="D309" s="240" t="s">
        <v>1251</v>
      </c>
      <c r="E309" s="108"/>
      <c r="F309" s="108"/>
      <c r="G309" s="108"/>
      <c r="H309" s="108"/>
      <c r="I309" s="108"/>
      <c r="J309" s="108"/>
      <c r="K309" s="818">
        <f t="shared" ref="K309:K374" si="9">SUM(E309:J309)</f>
        <v>0</v>
      </c>
      <c r="L309" s="4"/>
      <c r="M309" s="69"/>
      <c r="N309" s="69"/>
      <c r="O309" s="69"/>
      <c r="P309" s="69"/>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row>
    <row r="310" spans="1:60" ht="59.25" hidden="1" customHeight="1">
      <c r="A310" s="292" t="s">
        <v>1276</v>
      </c>
      <c r="B310" s="292" t="s">
        <v>1638</v>
      </c>
      <c r="C310" s="292"/>
      <c r="D310" s="819" t="s">
        <v>13</v>
      </c>
      <c r="E310" s="839"/>
      <c r="F310" s="839"/>
      <c r="G310" s="839">
        <f>+G312+G313+G311</f>
        <v>0</v>
      </c>
      <c r="H310" s="662">
        <f>+H312+H313+H311</f>
        <v>0</v>
      </c>
      <c r="I310" s="662">
        <f>+I312+I313+I311</f>
        <v>0</v>
      </c>
      <c r="J310" s="839">
        <f>+J312+J313+J311</f>
        <v>0</v>
      </c>
      <c r="K310" s="818">
        <f t="shared" si="9"/>
        <v>0</v>
      </c>
      <c r="L310" s="4"/>
      <c r="M310" s="69"/>
      <c r="N310" s="69"/>
      <c r="O310" s="69"/>
      <c r="P310" s="69"/>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row>
    <row r="311" spans="1:60" ht="51.75" hidden="1" customHeight="1">
      <c r="A311" s="123">
        <v>1317640</v>
      </c>
      <c r="B311" s="123" t="s">
        <v>1544</v>
      </c>
      <c r="C311" s="123" t="s">
        <v>232</v>
      </c>
      <c r="D311" s="270" t="s">
        <v>1456</v>
      </c>
      <c r="E311" s="139"/>
      <c r="F311" s="139"/>
      <c r="G311" s="689"/>
      <c r="H311" s="840"/>
      <c r="I311" s="840"/>
      <c r="J311" s="689">
        <v>0</v>
      </c>
      <c r="K311" s="818">
        <f t="shared" si="9"/>
        <v>0</v>
      </c>
      <c r="L311" s="4"/>
      <c r="M311" s="69"/>
      <c r="N311" s="69"/>
      <c r="O311" s="69"/>
      <c r="P311" s="69"/>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row>
    <row r="312" spans="1:60" ht="28" hidden="1">
      <c r="A312" s="121">
        <v>1318313</v>
      </c>
      <c r="B312" s="121" t="s">
        <v>53</v>
      </c>
      <c r="C312" s="121" t="s">
        <v>585</v>
      </c>
      <c r="D312" s="277" t="s">
        <v>1286</v>
      </c>
      <c r="E312" s="111"/>
      <c r="F312" s="111"/>
      <c r="G312" s="111"/>
      <c r="H312" s="111"/>
      <c r="I312" s="111"/>
      <c r="J312" s="111"/>
      <c r="K312" s="818">
        <f t="shared" si="9"/>
        <v>0</v>
      </c>
      <c r="L312" s="4"/>
      <c r="M312" s="69"/>
      <c r="N312" s="69"/>
      <c r="O312" s="69"/>
      <c r="P312" s="69"/>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row>
    <row r="313" spans="1:60" ht="28" hidden="1">
      <c r="A313" s="121">
        <v>1318340</v>
      </c>
      <c r="B313" s="121" t="s">
        <v>1282</v>
      </c>
      <c r="C313" s="121" t="s">
        <v>52</v>
      </c>
      <c r="D313" s="277" t="s">
        <v>1543</v>
      </c>
      <c r="E313" s="111"/>
      <c r="F313" s="111"/>
      <c r="G313" s="111"/>
      <c r="H313" s="111"/>
      <c r="I313" s="111"/>
      <c r="J313" s="111"/>
      <c r="K313" s="818">
        <f t="shared" si="9"/>
        <v>0</v>
      </c>
      <c r="L313" s="4"/>
      <c r="M313" s="69"/>
      <c r="N313" s="69"/>
      <c r="O313" s="69"/>
      <c r="P313" s="69"/>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row>
    <row r="314" spans="1:60" ht="53.25" hidden="1" customHeight="1">
      <c r="A314" s="123" t="s">
        <v>384</v>
      </c>
      <c r="B314" s="121" t="s">
        <v>385</v>
      </c>
      <c r="C314" s="121" t="s">
        <v>380</v>
      </c>
      <c r="D314" s="264" t="s">
        <v>14</v>
      </c>
      <c r="E314" s="227" t="s">
        <v>15</v>
      </c>
      <c r="F314" s="227"/>
      <c r="G314" s="111"/>
      <c r="H314" s="111"/>
      <c r="I314" s="109">
        <f>2068669-2068669</f>
        <v>0</v>
      </c>
      <c r="J314" s="111"/>
      <c r="K314" s="818">
        <f t="shared" si="9"/>
        <v>0</v>
      </c>
      <c r="L314" s="4"/>
      <c r="M314" s="69"/>
      <c r="N314" s="69"/>
      <c r="O314" s="69"/>
      <c r="P314" s="69"/>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row>
    <row r="315" spans="1:60" ht="77.25" hidden="1" customHeight="1">
      <c r="A315" s="123" t="s">
        <v>384</v>
      </c>
      <c r="B315" s="121" t="s">
        <v>385</v>
      </c>
      <c r="C315" s="121" t="s">
        <v>380</v>
      </c>
      <c r="D315" s="264" t="s">
        <v>14</v>
      </c>
      <c r="E315" s="227" t="s">
        <v>9</v>
      </c>
      <c r="F315" s="227"/>
      <c r="G315" s="111"/>
      <c r="H315" s="111"/>
      <c r="I315" s="109">
        <f>1431500-1431500</f>
        <v>0</v>
      </c>
      <c r="J315" s="111"/>
      <c r="K315" s="818">
        <f t="shared" si="9"/>
        <v>0</v>
      </c>
      <c r="L315" s="4"/>
      <c r="M315" s="69"/>
      <c r="N315" s="69"/>
      <c r="O315" s="69"/>
      <c r="P315" s="69"/>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row>
    <row r="316" spans="1:60" ht="58.5" hidden="1" customHeight="1">
      <c r="A316" s="123" t="s">
        <v>384</v>
      </c>
      <c r="B316" s="121" t="s">
        <v>385</v>
      </c>
      <c r="C316" s="121" t="s">
        <v>380</v>
      </c>
      <c r="D316" s="264" t="s">
        <v>14</v>
      </c>
      <c r="E316" s="227" t="s">
        <v>10</v>
      </c>
      <c r="F316" s="227"/>
      <c r="G316" s="111"/>
      <c r="H316" s="111"/>
      <c r="I316" s="109">
        <f>3000000-3000000</f>
        <v>0</v>
      </c>
      <c r="J316" s="111"/>
      <c r="K316" s="818">
        <f t="shared" si="9"/>
        <v>0</v>
      </c>
      <c r="L316" s="4"/>
      <c r="M316" s="69"/>
      <c r="N316" s="69"/>
      <c r="O316" s="69"/>
      <c r="P316" s="69"/>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row>
    <row r="317" spans="1:60" ht="63.75" hidden="1" customHeight="1">
      <c r="A317" s="123" t="s">
        <v>384</v>
      </c>
      <c r="B317" s="121" t="s">
        <v>385</v>
      </c>
      <c r="C317" s="121" t="s">
        <v>380</v>
      </c>
      <c r="D317" s="264" t="s">
        <v>14</v>
      </c>
      <c r="E317" s="227" t="s">
        <v>11</v>
      </c>
      <c r="F317" s="227"/>
      <c r="G317" s="111"/>
      <c r="H317" s="111"/>
      <c r="I317" s="109">
        <f>1500000-1500000</f>
        <v>0</v>
      </c>
      <c r="J317" s="111"/>
      <c r="K317" s="818">
        <f t="shared" si="9"/>
        <v>0</v>
      </c>
      <c r="L317" s="4"/>
      <c r="M317" s="69"/>
      <c r="N317" s="69"/>
      <c r="O317" s="69"/>
      <c r="P317" s="69"/>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row>
    <row r="318" spans="1:60" ht="66" hidden="1" customHeight="1">
      <c r="A318" s="123" t="s">
        <v>384</v>
      </c>
      <c r="B318" s="121" t="s">
        <v>385</v>
      </c>
      <c r="C318" s="121" t="s">
        <v>380</v>
      </c>
      <c r="D318" s="264" t="s">
        <v>14</v>
      </c>
      <c r="E318" s="227" t="s">
        <v>12</v>
      </c>
      <c r="F318" s="227"/>
      <c r="G318" s="111"/>
      <c r="H318" s="111"/>
      <c r="I318" s="109">
        <f>2619831-2619831</f>
        <v>0</v>
      </c>
      <c r="J318" s="111"/>
      <c r="K318" s="818">
        <f t="shared" si="9"/>
        <v>0</v>
      </c>
      <c r="L318" s="4"/>
      <c r="M318" s="69"/>
      <c r="N318" s="69"/>
      <c r="O318" s="69"/>
      <c r="P318" s="69"/>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row>
    <row r="319" spans="1:60" ht="36" customHeight="1">
      <c r="A319" s="123" t="s">
        <v>384</v>
      </c>
      <c r="B319" s="292" t="s">
        <v>1639</v>
      </c>
      <c r="C319" s="292"/>
      <c r="D319" s="318" t="s">
        <v>198</v>
      </c>
      <c r="E319" s="192"/>
      <c r="F319" s="192"/>
      <c r="G319" s="192">
        <f>SUM(G320:G331)-G322-G323+G334</f>
        <v>0</v>
      </c>
      <c r="H319" s="639">
        <f>SUM(H320:H331)-H322-H323+H334</f>
        <v>0</v>
      </c>
      <c r="I319" s="639">
        <f>SUM(I320:I335)</f>
        <v>17075207</v>
      </c>
      <c r="J319" s="192">
        <f>SUM(J320:J331)-J322-J323+J334</f>
        <v>0</v>
      </c>
      <c r="K319" s="713">
        <f t="shared" si="9"/>
        <v>17075207</v>
      </c>
      <c r="L319" s="363"/>
      <c r="M319" s="727"/>
      <c r="N319" s="727"/>
      <c r="O319" s="69"/>
      <c r="P319" s="69"/>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row>
    <row r="320" spans="1:60" ht="15.5" hidden="1">
      <c r="A320" s="127">
        <v>1513230</v>
      </c>
      <c r="B320" s="127" t="s">
        <v>319</v>
      </c>
      <c r="C320" s="127" t="s">
        <v>378</v>
      </c>
      <c r="D320" s="242" t="s">
        <v>629</v>
      </c>
      <c r="E320" s="108"/>
      <c r="F320" s="108"/>
      <c r="G320" s="108"/>
      <c r="H320" s="108"/>
      <c r="I320" s="108"/>
      <c r="J320" s="108"/>
      <c r="K320" s="818">
        <f t="shared" si="9"/>
        <v>0</v>
      </c>
      <c r="L320" s="4"/>
      <c r="M320" s="69"/>
      <c r="N320" s="69"/>
      <c r="O320" s="69"/>
      <c r="P320" s="69"/>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row>
    <row r="321" spans="1:60" ht="14" hidden="1">
      <c r="A321" s="127">
        <v>1517300</v>
      </c>
      <c r="B321" s="127" t="s">
        <v>276</v>
      </c>
      <c r="C321" s="127" t="s">
        <v>649</v>
      </c>
      <c r="D321" s="254" t="s">
        <v>277</v>
      </c>
      <c r="E321" s="108"/>
      <c r="F321" s="108"/>
      <c r="G321" s="108"/>
      <c r="H321" s="108"/>
      <c r="I321" s="108"/>
      <c r="J321" s="108"/>
      <c r="K321" s="818">
        <f t="shared" si="9"/>
        <v>0</v>
      </c>
      <c r="L321" s="4"/>
      <c r="M321" s="69"/>
      <c r="N321" s="69"/>
      <c r="O321" s="69"/>
      <c r="P321" s="69"/>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row>
    <row r="322" spans="1:60" ht="14" hidden="1">
      <c r="A322" s="127"/>
      <c r="B322" s="127"/>
      <c r="C322" s="127"/>
      <c r="D322" s="254" t="s">
        <v>34</v>
      </c>
      <c r="E322" s="108"/>
      <c r="F322" s="108"/>
      <c r="G322" s="108"/>
      <c r="H322" s="108"/>
      <c r="I322" s="108"/>
      <c r="J322" s="108"/>
      <c r="K322" s="818">
        <f t="shared" si="9"/>
        <v>0</v>
      </c>
      <c r="L322" s="4"/>
      <c r="M322" s="69"/>
      <c r="N322" s="69"/>
      <c r="O322" s="69"/>
      <c r="P322" s="69"/>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row>
    <row r="323" spans="1:60" ht="56" hidden="1">
      <c r="A323" s="127"/>
      <c r="B323" s="127"/>
      <c r="C323" s="127"/>
      <c r="D323" s="254" t="s">
        <v>846</v>
      </c>
      <c r="E323" s="108"/>
      <c r="F323" s="108"/>
      <c r="G323" s="108"/>
      <c r="H323" s="108"/>
      <c r="I323" s="108"/>
      <c r="J323" s="108"/>
      <c r="K323" s="818">
        <f t="shared" si="9"/>
        <v>0</v>
      </c>
      <c r="L323" s="4"/>
      <c r="M323" s="69"/>
      <c r="N323" s="69"/>
      <c r="O323" s="69"/>
      <c r="P323" s="69"/>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row>
    <row r="324" spans="1:60" ht="55.5" hidden="1" customHeight="1">
      <c r="A324" s="123">
        <v>1517321</v>
      </c>
      <c r="B324" s="123" t="s">
        <v>1316</v>
      </c>
      <c r="C324" s="123" t="s">
        <v>380</v>
      </c>
      <c r="D324" s="316" t="s">
        <v>16</v>
      </c>
      <c r="E324" s="327" t="s">
        <v>194</v>
      </c>
      <c r="F324" s="227"/>
      <c r="G324" s="291"/>
      <c r="H324" s="291"/>
      <c r="I324" s="291"/>
      <c r="J324" s="291"/>
      <c r="K324" s="832">
        <f t="shared" si="9"/>
        <v>0</v>
      </c>
      <c r="L324" s="363"/>
      <c r="M324" s="727"/>
      <c r="N324" s="727"/>
      <c r="O324" s="69"/>
      <c r="P324" s="69"/>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row>
    <row r="325" spans="1:60" ht="51.65" hidden="1" customHeight="1">
      <c r="A325" s="121">
        <v>1517322</v>
      </c>
      <c r="B325" s="121" t="s">
        <v>953</v>
      </c>
      <c r="C325" s="121" t="s">
        <v>1490</v>
      </c>
      <c r="D325" s="258" t="s">
        <v>954</v>
      </c>
      <c r="E325" s="137"/>
      <c r="F325" s="137"/>
      <c r="G325" s="137"/>
      <c r="H325" s="137"/>
      <c r="I325" s="137"/>
      <c r="J325" s="137"/>
      <c r="K325" s="818">
        <f t="shared" si="9"/>
        <v>0</v>
      </c>
      <c r="L325" s="4"/>
      <c r="M325" s="69"/>
      <c r="N325" s="69"/>
      <c r="O325" s="69"/>
      <c r="P325" s="69"/>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row>
    <row r="326" spans="1:60" ht="51.65" hidden="1" customHeight="1">
      <c r="A326" s="121" t="s">
        <v>1024</v>
      </c>
      <c r="B326" s="121" t="s">
        <v>382</v>
      </c>
      <c r="C326" s="121" t="s">
        <v>380</v>
      </c>
      <c r="D326" s="317" t="s">
        <v>383</v>
      </c>
      <c r="E326" s="139" t="s">
        <v>194</v>
      </c>
      <c r="F326" s="139"/>
      <c r="G326" s="137"/>
      <c r="H326" s="137"/>
      <c r="I326" s="105"/>
      <c r="J326" s="137"/>
      <c r="K326" s="818">
        <f t="shared" si="9"/>
        <v>0</v>
      </c>
      <c r="L326" s="4"/>
      <c r="M326" s="69"/>
      <c r="N326" s="69"/>
      <c r="O326" s="69"/>
      <c r="P326" s="69"/>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row>
    <row r="327" spans="1:60" ht="51.65" hidden="1" customHeight="1">
      <c r="A327" s="123" t="s">
        <v>553</v>
      </c>
      <c r="B327" s="123" t="s">
        <v>1357</v>
      </c>
      <c r="C327" s="123" t="s">
        <v>380</v>
      </c>
      <c r="D327" s="316" t="s">
        <v>372</v>
      </c>
      <c r="E327" s="327" t="s">
        <v>194</v>
      </c>
      <c r="F327" s="227"/>
      <c r="G327" s="291"/>
      <c r="H327" s="291"/>
      <c r="I327" s="291"/>
      <c r="J327" s="291"/>
      <c r="K327" s="832">
        <f>SUM(E327:J327)</f>
        <v>0</v>
      </c>
      <c r="L327" s="4"/>
      <c r="M327" s="69"/>
      <c r="N327" s="69"/>
      <c r="O327" s="69"/>
      <c r="P327" s="69"/>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row>
    <row r="328" spans="1:60" ht="51.65" customHeight="1">
      <c r="A328" s="123" t="s">
        <v>1597</v>
      </c>
      <c r="B328" s="123" t="s">
        <v>1598</v>
      </c>
      <c r="C328" s="123" t="s">
        <v>380</v>
      </c>
      <c r="D328" s="317" t="s">
        <v>1358</v>
      </c>
      <c r="E328" s="327" t="s">
        <v>194</v>
      </c>
      <c r="F328" s="327"/>
      <c r="G328" s="250"/>
      <c r="H328" s="250"/>
      <c r="I328" s="291">
        <v>17330342</v>
      </c>
      <c r="J328" s="250"/>
      <c r="K328" s="713">
        <f t="shared" si="9"/>
        <v>17330342</v>
      </c>
      <c r="L328" s="4"/>
      <c r="M328" s="69"/>
      <c r="N328" s="69"/>
      <c r="O328" s="69"/>
      <c r="P328" s="69"/>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row>
    <row r="329" spans="1:60" ht="51" customHeight="1">
      <c r="A329" s="123">
        <v>1517340</v>
      </c>
      <c r="B329" s="123" t="s">
        <v>598</v>
      </c>
      <c r="C329" s="123" t="s">
        <v>31</v>
      </c>
      <c r="D329" s="316" t="s">
        <v>665</v>
      </c>
      <c r="E329" s="327" t="s">
        <v>194</v>
      </c>
      <c r="F329" s="291"/>
      <c r="G329" s="291"/>
      <c r="H329" s="291"/>
      <c r="I329" s="291">
        <v>-255135</v>
      </c>
      <c r="J329" s="291"/>
      <c r="K329" s="713">
        <f t="shared" si="9"/>
        <v>-255135</v>
      </c>
      <c r="L329" s="4"/>
      <c r="M329" s="69"/>
      <c r="N329" s="69"/>
      <c r="O329" s="69"/>
      <c r="P329" s="69"/>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row>
    <row r="330" spans="1:60" ht="65.25" hidden="1" customHeight="1">
      <c r="A330" s="121" t="s">
        <v>1491</v>
      </c>
      <c r="B330" s="121" t="s">
        <v>1492</v>
      </c>
      <c r="C330" s="121" t="s">
        <v>1493</v>
      </c>
      <c r="D330" s="258" t="s">
        <v>1449</v>
      </c>
      <c r="E330" s="137"/>
      <c r="F330" s="137"/>
      <c r="G330" s="137"/>
      <c r="H330" s="137"/>
      <c r="I330" s="137"/>
      <c r="J330" s="137"/>
      <c r="K330" s="818">
        <f t="shared" si="9"/>
        <v>0</v>
      </c>
      <c r="L330" s="4"/>
      <c r="M330" s="69"/>
      <c r="N330" s="69"/>
      <c r="O330" s="69"/>
      <c r="P330" s="69"/>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row>
    <row r="331" spans="1:60" ht="108.75" hidden="1" customHeight="1">
      <c r="A331" s="121" t="s">
        <v>761</v>
      </c>
      <c r="B331" s="121" t="s">
        <v>762</v>
      </c>
      <c r="C331" s="121" t="s">
        <v>1493</v>
      </c>
      <c r="D331" s="258" t="s">
        <v>552</v>
      </c>
      <c r="E331" s="844" t="s">
        <v>17</v>
      </c>
      <c r="F331" s="844"/>
      <c r="G331" s="137"/>
      <c r="H331" s="137"/>
      <c r="I331" s="109"/>
      <c r="J331" s="137"/>
      <c r="K331" s="818">
        <f t="shared" si="9"/>
        <v>0</v>
      </c>
      <c r="L331" s="4"/>
      <c r="M331" s="69"/>
      <c r="N331" s="69"/>
      <c r="O331" s="69"/>
      <c r="P331" s="69"/>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row>
    <row r="332" spans="1:60" ht="65.25" hidden="1" customHeight="1">
      <c r="A332" s="121" t="s">
        <v>761</v>
      </c>
      <c r="B332" s="121" t="s">
        <v>762</v>
      </c>
      <c r="C332" s="121" t="s">
        <v>1493</v>
      </c>
      <c r="D332" s="258" t="s">
        <v>552</v>
      </c>
      <c r="E332" s="844" t="s">
        <v>18</v>
      </c>
      <c r="F332" s="844"/>
      <c r="G332" s="137"/>
      <c r="H332" s="137"/>
      <c r="I332" s="109"/>
      <c r="J332" s="137"/>
      <c r="K332" s="818">
        <f t="shared" si="9"/>
        <v>0</v>
      </c>
      <c r="L332" s="4"/>
      <c r="M332" s="69"/>
      <c r="N332" s="69"/>
      <c r="O332" s="69"/>
      <c r="P332" s="69"/>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row>
    <row r="333" spans="1:60" ht="65.25" hidden="1" customHeight="1">
      <c r="A333" s="121" t="s">
        <v>761</v>
      </c>
      <c r="B333" s="121" t="s">
        <v>762</v>
      </c>
      <c r="C333" s="121" t="s">
        <v>1493</v>
      </c>
      <c r="D333" s="258" t="s">
        <v>552</v>
      </c>
      <c r="E333" s="844"/>
      <c r="F333" s="844"/>
      <c r="G333" s="137"/>
      <c r="H333" s="137"/>
      <c r="I333" s="110"/>
      <c r="J333" s="137"/>
      <c r="K333" s="818">
        <f t="shared" si="9"/>
        <v>0</v>
      </c>
      <c r="L333" s="4"/>
      <c r="M333" s="69"/>
      <c r="N333" s="69"/>
      <c r="O333" s="69"/>
      <c r="P333" s="69"/>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row>
    <row r="334" spans="1:60" ht="83.25" hidden="1" customHeight="1">
      <c r="A334" s="121" t="s">
        <v>1578</v>
      </c>
      <c r="B334" s="121" t="s">
        <v>1579</v>
      </c>
      <c r="C334" s="121" t="s">
        <v>1493</v>
      </c>
      <c r="D334" s="330" t="s">
        <v>1620</v>
      </c>
      <c r="E334" s="844"/>
      <c r="F334" s="844"/>
      <c r="G334" s="109"/>
      <c r="H334" s="110"/>
      <c r="I334" s="110"/>
      <c r="J334" s="109"/>
      <c r="K334" s="818">
        <f t="shared" si="9"/>
        <v>0</v>
      </c>
      <c r="L334" s="4"/>
      <c r="M334" s="69"/>
      <c r="N334" s="69"/>
      <c r="O334" s="69"/>
      <c r="P334" s="69"/>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row>
    <row r="335" spans="1:60" ht="96" hidden="1" customHeight="1">
      <c r="A335" s="841" t="s">
        <v>1269</v>
      </c>
      <c r="B335" s="841" t="s">
        <v>225</v>
      </c>
      <c r="C335" s="841" t="s">
        <v>1493</v>
      </c>
      <c r="D335" s="845" t="s">
        <v>1270</v>
      </c>
      <c r="E335" s="842" t="s">
        <v>29</v>
      </c>
      <c r="F335" s="842"/>
      <c r="G335" s="843"/>
      <c r="H335" s="846"/>
      <c r="I335" s="846"/>
      <c r="J335" s="843"/>
      <c r="K335" s="832">
        <f t="shared" si="9"/>
        <v>0</v>
      </c>
      <c r="L335" s="363"/>
      <c r="M335" s="727"/>
      <c r="N335" s="727"/>
      <c r="O335" s="69"/>
      <c r="P335" s="69"/>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row>
    <row r="336" spans="1:60" ht="51.65" customHeight="1">
      <c r="A336" s="292" t="s">
        <v>79</v>
      </c>
      <c r="B336" s="292" t="s">
        <v>1045</v>
      </c>
      <c r="C336" s="292"/>
      <c r="D336" s="819" t="s">
        <v>134</v>
      </c>
      <c r="E336" s="107">
        <f>SUM(E337:E355)-E346-E349</f>
        <v>0</v>
      </c>
      <c r="F336" s="107"/>
      <c r="G336" s="107">
        <f>SUM(G337:G355)-G346-G349</f>
        <v>0</v>
      </c>
      <c r="H336" s="658">
        <f>SUM(H337:H355)-H346-H349</f>
        <v>0</v>
      </c>
      <c r="I336" s="639">
        <f>SUM(I337:I355)</f>
        <v>-3135878</v>
      </c>
      <c r="J336" s="107">
        <f>SUM(J337:J355)-J346-J349</f>
        <v>0</v>
      </c>
      <c r="K336" s="713">
        <f t="shared" si="9"/>
        <v>-3135878</v>
      </c>
      <c r="L336" s="4"/>
      <c r="M336" s="69"/>
      <c r="N336" s="69"/>
      <c r="O336" s="69"/>
      <c r="P336" s="69"/>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row>
    <row r="337" spans="1:60" ht="42" hidden="1">
      <c r="A337" s="127">
        <v>1611120</v>
      </c>
      <c r="B337" s="127" t="s">
        <v>643</v>
      </c>
      <c r="C337" s="127" t="s">
        <v>238</v>
      </c>
      <c r="D337" s="254" t="s">
        <v>1532</v>
      </c>
      <c r="E337" s="108"/>
      <c r="F337" s="108"/>
      <c r="G337" s="108"/>
      <c r="H337" s="108"/>
      <c r="I337" s="108"/>
      <c r="J337" s="108"/>
      <c r="K337" s="818">
        <f t="shared" si="9"/>
        <v>0</v>
      </c>
      <c r="L337" s="4"/>
      <c r="M337" s="69"/>
      <c r="N337" s="69"/>
      <c r="O337" s="69"/>
      <c r="P337" s="69"/>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row>
    <row r="338" spans="1:60" ht="14" hidden="1">
      <c r="A338" s="127">
        <v>1614010</v>
      </c>
      <c r="B338" s="127" t="s">
        <v>1533</v>
      </c>
      <c r="C338" s="127" t="s">
        <v>1285</v>
      </c>
      <c r="D338" s="254" t="s">
        <v>1534</v>
      </c>
      <c r="E338" s="105"/>
      <c r="F338" s="105"/>
      <c r="G338" s="105"/>
      <c r="H338" s="105"/>
      <c r="I338" s="105"/>
      <c r="J338" s="105"/>
      <c r="K338" s="818">
        <f t="shared" si="9"/>
        <v>0</v>
      </c>
      <c r="L338" s="4"/>
      <c r="M338" s="69"/>
      <c r="N338" s="69"/>
      <c r="O338" s="69"/>
      <c r="P338" s="69"/>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row>
    <row r="339" spans="1:60" ht="42" hidden="1">
      <c r="A339" s="127">
        <v>1614020</v>
      </c>
      <c r="B339" s="127" t="s">
        <v>432</v>
      </c>
      <c r="C339" s="127" t="s">
        <v>55</v>
      </c>
      <c r="D339" s="254" t="s">
        <v>1030</v>
      </c>
      <c r="E339" s="105"/>
      <c r="F339" s="105"/>
      <c r="G339" s="105"/>
      <c r="H339" s="105"/>
      <c r="I339" s="105"/>
      <c r="J339" s="105"/>
      <c r="K339" s="818">
        <f t="shared" si="9"/>
        <v>0</v>
      </c>
      <c r="L339" s="4"/>
      <c r="M339" s="69"/>
      <c r="N339" s="69"/>
      <c r="O339" s="69"/>
      <c r="P339" s="69"/>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row>
    <row r="340" spans="1:60" ht="14" hidden="1">
      <c r="A340" s="127">
        <v>1614030</v>
      </c>
      <c r="B340" s="127" t="s">
        <v>433</v>
      </c>
      <c r="C340" s="127" t="s">
        <v>1105</v>
      </c>
      <c r="D340" s="254" t="s">
        <v>275</v>
      </c>
      <c r="E340" s="105"/>
      <c r="F340" s="105"/>
      <c r="G340" s="105"/>
      <c r="H340" s="105"/>
      <c r="I340" s="105"/>
      <c r="J340" s="105"/>
      <c r="K340" s="818">
        <f t="shared" si="9"/>
        <v>0</v>
      </c>
      <c r="L340" s="4"/>
      <c r="M340" s="69"/>
      <c r="N340" s="69"/>
      <c r="O340" s="69"/>
      <c r="P340" s="69"/>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row>
    <row r="341" spans="1:60" ht="14" hidden="1">
      <c r="A341" s="127">
        <v>1614040</v>
      </c>
      <c r="B341" s="127" t="s">
        <v>434</v>
      </c>
      <c r="C341" s="127" t="s">
        <v>56</v>
      </c>
      <c r="D341" s="254" t="s">
        <v>637</v>
      </c>
      <c r="E341" s="105"/>
      <c r="F341" s="105"/>
      <c r="G341" s="105"/>
      <c r="H341" s="105"/>
      <c r="I341" s="105"/>
      <c r="J341" s="105"/>
      <c r="K341" s="818">
        <f t="shared" si="9"/>
        <v>0</v>
      </c>
      <c r="L341" s="4"/>
      <c r="M341" s="69"/>
      <c r="N341" s="69"/>
      <c r="O341" s="69"/>
      <c r="P341" s="69"/>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row>
    <row r="342" spans="1:60" ht="51" hidden="1" customHeight="1">
      <c r="A342" s="133">
        <v>1614050</v>
      </c>
      <c r="B342" s="133" t="s">
        <v>638</v>
      </c>
      <c r="C342" s="133" t="s">
        <v>233</v>
      </c>
      <c r="D342" s="254" t="s">
        <v>1307</v>
      </c>
      <c r="E342" s="108"/>
      <c r="F342" s="108"/>
      <c r="G342" s="108"/>
      <c r="H342" s="108"/>
      <c r="I342" s="108"/>
      <c r="J342" s="108"/>
      <c r="K342" s="818">
        <f t="shared" si="9"/>
        <v>0</v>
      </c>
      <c r="L342" s="307" t="e">
        <f>+#REF!-#REF!</f>
        <v>#REF!</v>
      </c>
      <c r="M342" s="69"/>
      <c r="N342" s="69"/>
      <c r="O342" s="69"/>
      <c r="P342" s="69"/>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row>
    <row r="343" spans="1:60" ht="14" hidden="1">
      <c r="A343" s="127">
        <v>1614070</v>
      </c>
      <c r="B343" s="127" t="s">
        <v>436</v>
      </c>
      <c r="C343" s="127" t="s">
        <v>1092</v>
      </c>
      <c r="D343" s="254" t="s">
        <v>1284</v>
      </c>
      <c r="E343" s="108"/>
      <c r="F343" s="108"/>
      <c r="G343" s="108"/>
      <c r="H343" s="108"/>
      <c r="I343" s="108"/>
      <c r="J343" s="108"/>
      <c r="K343" s="818">
        <f t="shared" si="9"/>
        <v>0</v>
      </c>
      <c r="L343" s="4"/>
      <c r="M343" s="69"/>
      <c r="N343" s="69"/>
      <c r="O343" s="69"/>
      <c r="P343" s="69"/>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row>
    <row r="344" spans="1:60" ht="40.9" hidden="1" customHeight="1">
      <c r="A344" s="127">
        <v>1614080</v>
      </c>
      <c r="B344" s="127" t="s">
        <v>823</v>
      </c>
      <c r="C344" s="127" t="s">
        <v>57</v>
      </c>
      <c r="D344" s="254" t="s">
        <v>824</v>
      </c>
      <c r="E344" s="108"/>
      <c r="F344" s="108"/>
      <c r="G344" s="108"/>
      <c r="H344" s="108"/>
      <c r="I344" s="108"/>
      <c r="J344" s="108"/>
      <c r="K344" s="818">
        <f t="shared" si="9"/>
        <v>0</v>
      </c>
      <c r="L344" s="4"/>
      <c r="M344" s="69"/>
      <c r="N344" s="69"/>
      <c r="O344" s="69"/>
      <c r="P344" s="69"/>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row>
    <row r="345" spans="1:60" ht="14" hidden="1">
      <c r="A345" s="127"/>
      <c r="B345" s="127"/>
      <c r="C345" s="127"/>
      <c r="D345" s="254" t="s">
        <v>34</v>
      </c>
      <c r="E345" s="108"/>
      <c r="F345" s="108"/>
      <c r="G345" s="108"/>
      <c r="H345" s="108"/>
      <c r="I345" s="108"/>
      <c r="J345" s="108"/>
      <c r="K345" s="818">
        <f t="shared" si="9"/>
        <v>0</v>
      </c>
      <c r="L345" s="4"/>
      <c r="M345" s="69"/>
      <c r="N345" s="69"/>
      <c r="O345" s="69"/>
      <c r="P345" s="69"/>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row>
    <row r="346" spans="1:60" ht="42" hidden="1">
      <c r="A346" s="127"/>
      <c r="B346" s="127"/>
      <c r="C346" s="127"/>
      <c r="D346" s="254" t="s">
        <v>839</v>
      </c>
      <c r="E346" s="108"/>
      <c r="F346" s="108"/>
      <c r="G346" s="108"/>
      <c r="H346" s="108"/>
      <c r="I346" s="108"/>
      <c r="J346" s="108"/>
      <c r="K346" s="818">
        <f t="shared" si="9"/>
        <v>0</v>
      </c>
      <c r="L346" s="4"/>
      <c r="M346" s="69"/>
      <c r="N346" s="69"/>
      <c r="O346" s="69"/>
      <c r="P346" s="69"/>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row>
    <row r="347" spans="1:60" ht="14" hidden="1">
      <c r="A347" s="127">
        <v>1617300</v>
      </c>
      <c r="B347" s="121" t="s">
        <v>276</v>
      </c>
      <c r="C347" s="121" t="s">
        <v>649</v>
      </c>
      <c r="D347" s="264" t="s">
        <v>277</v>
      </c>
      <c r="E347" s="110"/>
      <c r="F347" s="110"/>
      <c r="G347" s="110"/>
      <c r="H347" s="110"/>
      <c r="I347" s="110"/>
      <c r="J347" s="110"/>
      <c r="K347" s="818">
        <f t="shared" si="9"/>
        <v>0</v>
      </c>
      <c r="L347" s="4"/>
      <c r="M347" s="69"/>
      <c r="N347" s="69"/>
      <c r="O347" s="69"/>
      <c r="P347" s="69"/>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row>
    <row r="348" spans="1:60" ht="60.75" customHeight="1">
      <c r="A348" s="133">
        <v>1617340</v>
      </c>
      <c r="B348" s="133" t="s">
        <v>598</v>
      </c>
      <c r="C348" s="133" t="s">
        <v>1353</v>
      </c>
      <c r="D348" s="275" t="s">
        <v>665</v>
      </c>
      <c r="E348" s="139" t="s">
        <v>194</v>
      </c>
      <c r="F348" s="139"/>
      <c r="G348" s="108"/>
      <c r="H348" s="105"/>
      <c r="I348" s="315">
        <v>-2943878</v>
      </c>
      <c r="J348" s="108"/>
      <c r="K348" s="713">
        <f t="shared" si="9"/>
        <v>-2943878</v>
      </c>
      <c r="L348" s="4"/>
      <c r="M348" s="69"/>
      <c r="N348" s="69"/>
      <c r="O348" s="69"/>
      <c r="P348" s="69"/>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row>
    <row r="349" spans="1:60" ht="28" hidden="1">
      <c r="A349" s="127"/>
      <c r="B349" s="127"/>
      <c r="C349" s="127"/>
      <c r="D349" s="275" t="s">
        <v>1484</v>
      </c>
      <c r="E349" s="108"/>
      <c r="F349" s="108"/>
      <c r="G349" s="108"/>
      <c r="H349" s="108"/>
      <c r="I349" s="108"/>
      <c r="J349" s="108"/>
      <c r="K349" s="818">
        <f t="shared" si="9"/>
        <v>0</v>
      </c>
      <c r="L349" s="4"/>
      <c r="M349" s="69"/>
      <c r="N349" s="69"/>
      <c r="O349" s="69"/>
      <c r="P349" s="69"/>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row>
    <row r="350" spans="1:60" ht="55.9" hidden="1" customHeight="1">
      <c r="A350" s="133" t="s">
        <v>439</v>
      </c>
      <c r="B350" s="133" t="s">
        <v>1318</v>
      </c>
      <c r="C350" s="133" t="s">
        <v>46</v>
      </c>
      <c r="D350" s="275" t="s">
        <v>242</v>
      </c>
      <c r="E350" s="109"/>
      <c r="F350" s="109"/>
      <c r="G350" s="109"/>
      <c r="H350" s="109"/>
      <c r="I350" s="109"/>
      <c r="J350" s="109"/>
      <c r="K350" s="818">
        <f t="shared" si="9"/>
        <v>0</v>
      </c>
      <c r="L350" s="4"/>
      <c r="M350" s="69"/>
      <c r="N350" s="69"/>
      <c r="O350" s="69"/>
      <c r="P350" s="69"/>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row>
    <row r="351" spans="1:60" ht="45" hidden="1" customHeight="1">
      <c r="A351" s="123" t="s">
        <v>939</v>
      </c>
      <c r="B351" s="123" t="s">
        <v>239</v>
      </c>
      <c r="C351" s="123" t="s">
        <v>438</v>
      </c>
      <c r="D351" s="264" t="s">
        <v>1177</v>
      </c>
      <c r="E351" s="109"/>
      <c r="F351" s="109"/>
      <c r="G351" s="109"/>
      <c r="H351" s="109"/>
      <c r="I351" s="109"/>
      <c r="J351" s="109"/>
      <c r="K351" s="818">
        <f t="shared" si="9"/>
        <v>0</v>
      </c>
      <c r="L351" s="4"/>
      <c r="M351" s="69"/>
      <c r="N351" s="69"/>
      <c r="O351" s="69"/>
      <c r="P351" s="69"/>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row>
    <row r="352" spans="1:60" ht="45" hidden="1" customHeight="1">
      <c r="A352" s="133">
        <v>1618311</v>
      </c>
      <c r="B352" s="133" t="s">
        <v>1314</v>
      </c>
      <c r="C352" s="133" t="s">
        <v>650</v>
      </c>
      <c r="D352" s="254" t="s">
        <v>1315</v>
      </c>
      <c r="E352" s="108"/>
      <c r="F352" s="108"/>
      <c r="G352" s="108"/>
      <c r="H352" s="108"/>
      <c r="I352" s="108"/>
      <c r="J352" s="108"/>
      <c r="K352" s="818">
        <f t="shared" si="9"/>
        <v>0</v>
      </c>
      <c r="L352" s="4"/>
      <c r="M352" s="69"/>
      <c r="N352" s="69"/>
      <c r="O352" s="69"/>
      <c r="P352" s="69"/>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row>
    <row r="353" spans="1:60" ht="45" hidden="1" customHeight="1">
      <c r="A353" s="127">
        <v>1618340</v>
      </c>
      <c r="B353" s="121" t="s">
        <v>1282</v>
      </c>
      <c r="C353" s="121" t="s">
        <v>819</v>
      </c>
      <c r="D353" s="264" t="s">
        <v>1543</v>
      </c>
      <c r="E353" s="109"/>
      <c r="F353" s="109"/>
      <c r="G353" s="109"/>
      <c r="H353" s="109"/>
      <c r="I353" s="109"/>
      <c r="J353" s="109"/>
      <c r="K353" s="818">
        <f t="shared" si="9"/>
        <v>0</v>
      </c>
      <c r="L353" s="4"/>
      <c r="M353" s="69"/>
      <c r="N353" s="69"/>
      <c r="O353" s="69"/>
      <c r="P353" s="69"/>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row>
    <row r="354" spans="1:60" ht="45" customHeight="1">
      <c r="A354" s="127" t="s">
        <v>546</v>
      </c>
      <c r="B354" s="121" t="s">
        <v>1</v>
      </c>
      <c r="C354" s="121" t="s">
        <v>1020</v>
      </c>
      <c r="D354" s="242" t="s">
        <v>851</v>
      </c>
      <c r="E354" s="139" t="s">
        <v>194</v>
      </c>
      <c r="F354" s="109"/>
      <c r="G354" s="109"/>
      <c r="H354" s="109"/>
      <c r="I354" s="109">
        <v>-192000</v>
      </c>
      <c r="J354" s="109"/>
      <c r="K354" s="713">
        <f>SUM(E354:J354)</f>
        <v>-192000</v>
      </c>
      <c r="L354" s="4"/>
      <c r="M354" s="69"/>
      <c r="N354" s="69"/>
      <c r="O354" s="69"/>
      <c r="P354" s="69"/>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row>
    <row r="355" spans="1:60" ht="58.5" hidden="1" customHeight="1">
      <c r="A355" s="127">
        <v>1619770</v>
      </c>
      <c r="B355" s="121" t="s">
        <v>1602</v>
      </c>
      <c r="C355" s="121" t="s">
        <v>648</v>
      </c>
      <c r="D355" s="264" t="s">
        <v>1251</v>
      </c>
      <c r="E355" s="109"/>
      <c r="F355" s="109"/>
      <c r="G355" s="109"/>
      <c r="H355" s="109"/>
      <c r="I355" s="109"/>
      <c r="J355" s="109"/>
      <c r="K355" s="818">
        <f t="shared" si="9"/>
        <v>0</v>
      </c>
      <c r="L355" s="4"/>
      <c r="M355" s="69"/>
      <c r="N355" s="69"/>
      <c r="O355" s="69"/>
      <c r="P355" s="69"/>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row>
    <row r="356" spans="1:60" ht="63" hidden="1" customHeight="1">
      <c r="A356" s="292" t="s">
        <v>82</v>
      </c>
      <c r="B356" s="292" t="s">
        <v>83</v>
      </c>
      <c r="C356" s="292"/>
      <c r="D356" s="819" t="s">
        <v>19</v>
      </c>
      <c r="E356" s="107">
        <f>+E360+E371+E372+E358+E359+E357+E370+E373+E367+E368</f>
        <v>0</v>
      </c>
      <c r="F356" s="107"/>
      <c r="G356" s="107">
        <f>+G360+G371+G372+G358+G359+G357+G370+G373+G367+G368</f>
        <v>0</v>
      </c>
      <c r="H356" s="107">
        <f>+H360+H371+H372+H358+H359+H357+H370+H373+H367+H368</f>
        <v>0</v>
      </c>
      <c r="I356" s="107">
        <f>+I360+I371+I372+I358+I359+I357+I370+I373+I367+I368</f>
        <v>0</v>
      </c>
      <c r="J356" s="107">
        <f>+J360+J371+J372+J358+J359+J357+J370+J373+J367+J368</f>
        <v>0</v>
      </c>
      <c r="K356" s="818">
        <f t="shared" si="9"/>
        <v>0</v>
      </c>
      <c r="L356" s="4"/>
      <c r="M356" s="69"/>
      <c r="N356" s="69"/>
      <c r="O356" s="69"/>
      <c r="P356" s="69"/>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row>
    <row r="357" spans="1:60" ht="28" hidden="1">
      <c r="A357" s="121">
        <v>1916012</v>
      </c>
      <c r="B357" s="121" t="s">
        <v>1310</v>
      </c>
      <c r="C357" s="121" t="s">
        <v>1309</v>
      </c>
      <c r="D357" s="258" t="s">
        <v>1311</v>
      </c>
      <c r="E357" s="137"/>
      <c r="F357" s="137"/>
      <c r="G357" s="137"/>
      <c r="H357" s="137"/>
      <c r="I357" s="137"/>
      <c r="J357" s="137"/>
      <c r="K357" s="818">
        <f t="shared" si="9"/>
        <v>0</v>
      </c>
      <c r="L357" s="4"/>
      <c r="M357" s="69"/>
      <c r="N357" s="69"/>
      <c r="O357" s="69"/>
      <c r="P357" s="69"/>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row>
    <row r="358" spans="1:60" ht="14" hidden="1">
      <c r="A358" s="127">
        <v>1916040</v>
      </c>
      <c r="B358" s="127" t="s">
        <v>1313</v>
      </c>
      <c r="C358" s="127" t="s">
        <v>1312</v>
      </c>
      <c r="D358" s="241" t="s">
        <v>1152</v>
      </c>
      <c r="E358" s="108"/>
      <c r="F358" s="108"/>
      <c r="G358" s="108"/>
      <c r="H358" s="108"/>
      <c r="I358" s="108"/>
      <c r="J358" s="108"/>
      <c r="K358" s="818">
        <f t="shared" si="9"/>
        <v>0</v>
      </c>
      <c r="L358" s="4"/>
      <c r="M358" s="69"/>
      <c r="N358" s="69"/>
      <c r="O358" s="69"/>
      <c r="P358" s="69"/>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row>
    <row r="359" spans="1:60" ht="14" hidden="1">
      <c r="A359" s="127">
        <v>1917300</v>
      </c>
      <c r="B359" s="127" t="s">
        <v>276</v>
      </c>
      <c r="C359" s="127" t="s">
        <v>649</v>
      </c>
      <c r="D359" s="240" t="s">
        <v>277</v>
      </c>
      <c r="E359" s="108"/>
      <c r="F359" s="108"/>
      <c r="G359" s="108"/>
      <c r="H359" s="108"/>
      <c r="I359" s="108"/>
      <c r="J359" s="108"/>
      <c r="K359" s="818">
        <f t="shared" si="9"/>
        <v>0</v>
      </c>
      <c r="L359" s="4"/>
      <c r="M359" s="69"/>
      <c r="N359" s="69"/>
      <c r="O359" s="69"/>
      <c r="P359" s="69"/>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row>
    <row r="360" spans="1:60" ht="15.5" hidden="1">
      <c r="A360" s="133">
        <v>1917440</v>
      </c>
      <c r="B360" s="133" t="s">
        <v>228</v>
      </c>
      <c r="C360" s="133" t="s">
        <v>44</v>
      </c>
      <c r="D360" s="240" t="s">
        <v>1606</v>
      </c>
      <c r="E360" s="108"/>
      <c r="F360" s="108"/>
      <c r="G360" s="108"/>
      <c r="H360" s="108"/>
      <c r="I360" s="108"/>
      <c r="J360" s="108"/>
      <c r="K360" s="818">
        <f t="shared" si="9"/>
        <v>0</v>
      </c>
      <c r="L360" s="4"/>
      <c r="M360" s="69"/>
      <c r="N360" s="69"/>
      <c r="O360" s="69"/>
      <c r="P360" s="69"/>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row>
    <row r="361" spans="1:60" ht="14" hidden="1">
      <c r="A361" s="121"/>
      <c r="B361" s="127"/>
      <c r="C361" s="127"/>
      <c r="D361" s="262" t="s">
        <v>1444</v>
      </c>
      <c r="E361" s="108"/>
      <c r="F361" s="108"/>
      <c r="G361" s="108"/>
      <c r="H361" s="108"/>
      <c r="I361" s="108"/>
      <c r="J361" s="108"/>
      <c r="K361" s="818">
        <f t="shared" si="9"/>
        <v>0</v>
      </c>
      <c r="L361" s="4"/>
      <c r="M361" s="69"/>
      <c r="N361" s="69"/>
      <c r="O361" s="69"/>
      <c r="P361" s="69"/>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row>
    <row r="362" spans="1:60" ht="70" hidden="1">
      <c r="A362" s="125"/>
      <c r="B362" s="127"/>
      <c r="C362" s="127"/>
      <c r="D362" s="296" t="s">
        <v>1446</v>
      </c>
      <c r="E362" s="108"/>
      <c r="F362" s="108"/>
      <c r="G362" s="108"/>
      <c r="H362" s="108"/>
      <c r="I362" s="108"/>
      <c r="J362" s="108"/>
      <c r="K362" s="818">
        <f t="shared" si="9"/>
        <v>0</v>
      </c>
      <c r="L362" s="4"/>
      <c r="M362" s="69"/>
      <c r="N362" s="69"/>
      <c r="O362" s="69"/>
      <c r="P362" s="69"/>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row>
    <row r="363" spans="1:60" ht="28" hidden="1">
      <c r="A363" s="125"/>
      <c r="B363" s="127"/>
      <c r="C363" s="127"/>
      <c r="D363" s="262" t="s">
        <v>1447</v>
      </c>
      <c r="E363" s="108"/>
      <c r="F363" s="108"/>
      <c r="G363" s="108"/>
      <c r="H363" s="108"/>
      <c r="I363" s="108"/>
      <c r="J363" s="108"/>
      <c r="K363" s="818">
        <f t="shared" si="9"/>
        <v>0</v>
      </c>
      <c r="L363" s="4"/>
      <c r="M363" s="69"/>
      <c r="N363" s="69"/>
      <c r="O363" s="69"/>
      <c r="P363" s="69"/>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row>
    <row r="364" spans="1:60" ht="14" hidden="1">
      <c r="A364" s="125"/>
      <c r="B364" s="125"/>
      <c r="C364" s="125"/>
      <c r="D364" s="254" t="s">
        <v>1496</v>
      </c>
      <c r="E364" s="108"/>
      <c r="F364" s="108"/>
      <c r="G364" s="108"/>
      <c r="H364" s="108"/>
      <c r="I364" s="108"/>
      <c r="J364" s="108"/>
      <c r="K364" s="818">
        <f t="shared" si="9"/>
        <v>0</v>
      </c>
      <c r="L364" s="4"/>
      <c r="M364" s="69"/>
      <c r="N364" s="69"/>
      <c r="O364" s="69"/>
      <c r="P364" s="69"/>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row>
    <row r="365" spans="1:60" ht="42" hidden="1">
      <c r="A365" s="125"/>
      <c r="B365" s="125"/>
      <c r="C365" s="125"/>
      <c r="D365" s="240" t="s">
        <v>273</v>
      </c>
      <c r="E365" s="115"/>
      <c r="F365" s="115"/>
      <c r="G365" s="115"/>
      <c r="H365" s="115"/>
      <c r="I365" s="115"/>
      <c r="J365" s="115"/>
      <c r="K365" s="818">
        <f t="shared" si="9"/>
        <v>0</v>
      </c>
      <c r="L365" s="4"/>
      <c r="M365" s="69"/>
      <c r="N365" s="69"/>
      <c r="O365" s="69"/>
      <c r="P365" s="69"/>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row>
    <row r="366" spans="1:60" ht="42" hidden="1">
      <c r="A366" s="125"/>
      <c r="B366" s="125"/>
      <c r="C366" s="125"/>
      <c r="D366" s="240" t="s">
        <v>662</v>
      </c>
      <c r="E366" s="115"/>
      <c r="F366" s="115"/>
      <c r="G366" s="115"/>
      <c r="H366" s="115"/>
      <c r="I366" s="115"/>
      <c r="J366" s="115"/>
      <c r="K366" s="818">
        <f t="shared" si="9"/>
        <v>0</v>
      </c>
      <c r="L366" s="4"/>
      <c r="M366" s="69"/>
      <c r="N366" s="69"/>
      <c r="O366" s="69"/>
      <c r="P366" s="69"/>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row>
    <row r="367" spans="1:60" ht="57.65" hidden="1" customHeight="1">
      <c r="A367" s="127" t="s">
        <v>563</v>
      </c>
      <c r="B367" s="125" t="s">
        <v>182</v>
      </c>
      <c r="C367" s="133" t="s">
        <v>44</v>
      </c>
      <c r="D367" s="240" t="s">
        <v>860</v>
      </c>
      <c r="E367" s="138"/>
      <c r="F367" s="138"/>
      <c r="G367" s="138"/>
      <c r="H367" s="138"/>
      <c r="I367" s="138"/>
      <c r="J367" s="138"/>
      <c r="K367" s="818">
        <f t="shared" si="9"/>
        <v>0</v>
      </c>
      <c r="L367" s="4"/>
      <c r="M367" s="69"/>
      <c r="N367" s="69"/>
      <c r="O367" s="69"/>
      <c r="P367" s="69"/>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row>
    <row r="368" spans="1:60" ht="96" hidden="1" customHeight="1">
      <c r="A368" s="127" t="s">
        <v>564</v>
      </c>
      <c r="B368" s="125" t="s">
        <v>183</v>
      </c>
      <c r="C368" s="133" t="s">
        <v>44</v>
      </c>
      <c r="D368" s="240" t="s">
        <v>338</v>
      </c>
      <c r="E368" s="115"/>
      <c r="F368" s="115"/>
      <c r="G368" s="115"/>
      <c r="H368" s="115"/>
      <c r="I368" s="115"/>
      <c r="J368" s="115"/>
      <c r="K368" s="818">
        <f t="shared" si="9"/>
        <v>0</v>
      </c>
      <c r="L368" s="4"/>
      <c r="M368" s="69"/>
      <c r="N368" s="69"/>
      <c r="O368" s="69"/>
      <c r="P368" s="69"/>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row>
    <row r="369" spans="1:60" ht="96" hidden="1" customHeight="1">
      <c r="A369" s="127" t="s">
        <v>626</v>
      </c>
      <c r="B369" s="125" t="s">
        <v>627</v>
      </c>
      <c r="C369" s="127" t="s">
        <v>444</v>
      </c>
      <c r="D369" s="240" t="s">
        <v>443</v>
      </c>
      <c r="E369" s="115"/>
      <c r="F369" s="115"/>
      <c r="G369" s="115"/>
      <c r="H369" s="115"/>
      <c r="I369" s="138"/>
      <c r="J369" s="115"/>
      <c r="K369" s="818">
        <f t="shared" si="9"/>
        <v>0</v>
      </c>
      <c r="L369" s="4"/>
      <c r="M369" s="69"/>
      <c r="N369" s="69"/>
      <c r="O369" s="69"/>
      <c r="P369" s="69"/>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row>
    <row r="370" spans="1:60" ht="70" hidden="1">
      <c r="A370" s="127">
        <v>1917464</v>
      </c>
      <c r="B370" s="127" t="s">
        <v>229</v>
      </c>
      <c r="C370" s="127" t="s">
        <v>1121</v>
      </c>
      <c r="D370" s="240" t="s">
        <v>1613</v>
      </c>
      <c r="E370" s="115"/>
      <c r="F370" s="115"/>
      <c r="G370" s="115"/>
      <c r="H370" s="115"/>
      <c r="I370" s="115"/>
      <c r="J370" s="115"/>
      <c r="K370" s="818">
        <f t="shared" si="9"/>
        <v>0</v>
      </c>
      <c r="L370" s="4"/>
      <c r="M370" s="69"/>
      <c r="N370" s="69"/>
      <c r="O370" s="69"/>
      <c r="P370" s="69"/>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row>
    <row r="371" spans="1:60" ht="14" hidden="1">
      <c r="A371" s="121">
        <v>1917640</v>
      </c>
      <c r="B371" s="121" t="s">
        <v>1544</v>
      </c>
      <c r="C371" s="121" t="s">
        <v>232</v>
      </c>
      <c r="D371" s="270" t="s">
        <v>1456</v>
      </c>
      <c r="E371" s="137"/>
      <c r="F371" s="137"/>
      <c r="G371" s="137"/>
      <c r="H371" s="137"/>
      <c r="I371" s="137"/>
      <c r="J371" s="137"/>
      <c r="K371" s="818">
        <f t="shared" si="9"/>
        <v>0</v>
      </c>
      <c r="L371" s="4"/>
      <c r="M371" s="69"/>
      <c r="N371" s="69"/>
      <c r="O371" s="69"/>
      <c r="P371" s="69"/>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row>
    <row r="372" spans="1:60" ht="14" hidden="1">
      <c r="A372" s="121">
        <v>1917690</v>
      </c>
      <c r="B372" s="121" t="s">
        <v>809</v>
      </c>
      <c r="C372" s="121" t="s">
        <v>324</v>
      </c>
      <c r="D372" s="264" t="s">
        <v>1593</v>
      </c>
      <c r="E372" s="109"/>
      <c r="F372" s="109"/>
      <c r="G372" s="109"/>
      <c r="H372" s="109"/>
      <c r="I372" s="109"/>
      <c r="J372" s="109"/>
      <c r="K372" s="818">
        <f t="shared" si="9"/>
        <v>0</v>
      </c>
      <c r="L372" s="4"/>
      <c r="M372" s="69"/>
      <c r="N372" s="69"/>
      <c r="O372" s="69"/>
      <c r="P372" s="69"/>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row>
    <row r="373" spans="1:60" ht="54" hidden="1" customHeight="1">
      <c r="A373" s="127">
        <v>1919800</v>
      </c>
      <c r="B373" s="127" t="s">
        <v>758</v>
      </c>
      <c r="C373" s="127" t="s">
        <v>1363</v>
      </c>
      <c r="D373" s="270" t="s">
        <v>343</v>
      </c>
      <c r="E373" s="138"/>
      <c r="F373" s="138"/>
      <c r="G373" s="138"/>
      <c r="H373" s="138"/>
      <c r="I373" s="138"/>
      <c r="J373" s="138"/>
      <c r="K373" s="818">
        <f t="shared" si="9"/>
        <v>0</v>
      </c>
      <c r="L373" s="4"/>
      <c r="M373" s="69"/>
      <c r="N373" s="69"/>
      <c r="O373" s="69"/>
      <c r="P373" s="69"/>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row>
    <row r="374" spans="1:60" ht="41.5" hidden="1" customHeight="1">
      <c r="A374" s="292" t="s">
        <v>963</v>
      </c>
      <c r="B374" s="292" t="s">
        <v>964</v>
      </c>
      <c r="C374" s="292"/>
      <c r="D374" s="819" t="s">
        <v>20</v>
      </c>
      <c r="E374" s="107">
        <f>+E383+E380+E382+E375+E378+E379+E384</f>
        <v>0</v>
      </c>
      <c r="F374" s="107"/>
      <c r="G374" s="107">
        <f>+G383+G380+G382+G375+G378+G379+G384</f>
        <v>0</v>
      </c>
      <c r="H374" s="107">
        <f>+H383+H380+H382+H375+H378+H379+H384</f>
        <v>0</v>
      </c>
      <c r="I374" s="107">
        <f>+I383+I380+I382+I375+I378+I379+I384</f>
        <v>0</v>
      </c>
      <c r="J374" s="107">
        <f>+J383+J380+J382+J375+J378+J379+J384</f>
        <v>0</v>
      </c>
      <c r="K374" s="818">
        <f t="shared" si="9"/>
        <v>0</v>
      </c>
      <c r="L374" s="4"/>
      <c r="M374" s="69"/>
      <c r="N374" s="69"/>
      <c r="O374" s="69"/>
      <c r="P374" s="69"/>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row>
    <row r="375" spans="1:60" ht="69.650000000000006" hidden="1" customHeight="1">
      <c r="A375" s="133">
        <v>2313131</v>
      </c>
      <c r="B375" s="133" t="s">
        <v>1548</v>
      </c>
      <c r="C375" s="133" t="s">
        <v>1091</v>
      </c>
      <c r="D375" s="254" t="s">
        <v>413</v>
      </c>
      <c r="E375" s="108"/>
      <c r="F375" s="108"/>
      <c r="G375" s="108"/>
      <c r="H375" s="108"/>
      <c r="I375" s="108"/>
      <c r="J375" s="108"/>
      <c r="K375" s="818">
        <f t="shared" ref="K375:K439" si="10">SUM(E375:J375)</f>
        <v>0</v>
      </c>
      <c r="L375" s="4"/>
      <c r="M375" s="69"/>
      <c r="N375" s="69"/>
      <c r="O375" s="69"/>
      <c r="P375" s="69"/>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row>
    <row r="376" spans="1:60" ht="14" hidden="1">
      <c r="A376" s="127"/>
      <c r="B376" s="127"/>
      <c r="C376" s="127"/>
      <c r="D376" s="254" t="s">
        <v>1496</v>
      </c>
      <c r="E376" s="108"/>
      <c r="F376" s="108"/>
      <c r="G376" s="108"/>
      <c r="H376" s="108"/>
      <c r="I376" s="108"/>
      <c r="J376" s="108"/>
      <c r="K376" s="818">
        <f t="shared" si="10"/>
        <v>0</v>
      </c>
      <c r="L376" s="4"/>
      <c r="M376" s="69"/>
      <c r="N376" s="69"/>
      <c r="O376" s="69"/>
      <c r="P376" s="69"/>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row>
    <row r="377" spans="1:60" ht="28" hidden="1">
      <c r="A377" s="127"/>
      <c r="B377" s="127"/>
      <c r="C377" s="127"/>
      <c r="D377" s="254" t="s">
        <v>32</v>
      </c>
      <c r="E377" s="108"/>
      <c r="F377" s="108"/>
      <c r="G377" s="108"/>
      <c r="H377" s="108"/>
      <c r="I377" s="108"/>
      <c r="J377" s="108"/>
      <c r="K377" s="818">
        <f t="shared" si="10"/>
        <v>0</v>
      </c>
      <c r="L377" s="4"/>
      <c r="M377" s="69"/>
      <c r="N377" s="69"/>
      <c r="O377" s="69"/>
      <c r="P377" s="69"/>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row>
    <row r="378" spans="1:60" ht="73.5" hidden="1" customHeight="1">
      <c r="A378" s="133" t="s">
        <v>5</v>
      </c>
      <c r="B378" s="133" t="s">
        <v>635</v>
      </c>
      <c r="C378" s="133" t="s">
        <v>86</v>
      </c>
      <c r="D378" s="254" t="s">
        <v>1398</v>
      </c>
      <c r="E378" s="108"/>
      <c r="F378" s="108"/>
      <c r="G378" s="108"/>
      <c r="H378" s="108"/>
      <c r="I378" s="108"/>
      <c r="J378" s="108"/>
      <c r="K378" s="818">
        <f t="shared" si="10"/>
        <v>0</v>
      </c>
      <c r="L378" s="4"/>
      <c r="M378" s="69"/>
      <c r="N378" s="69"/>
      <c r="O378" s="69"/>
      <c r="P378" s="69"/>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row>
    <row r="379" spans="1:60" ht="59.25" hidden="1" customHeight="1">
      <c r="A379" s="133">
        <v>2314070</v>
      </c>
      <c r="B379" s="133" t="s">
        <v>436</v>
      </c>
      <c r="C379" s="133" t="s">
        <v>1092</v>
      </c>
      <c r="D379" s="259" t="s">
        <v>1284</v>
      </c>
      <c r="E379" s="108">
        <f>700000-700000</f>
        <v>0</v>
      </c>
      <c r="F379" s="108"/>
      <c r="G379" s="108">
        <f>700000-700000</f>
        <v>0</v>
      </c>
      <c r="H379" s="108">
        <f>700000-700000</f>
        <v>0</v>
      </c>
      <c r="I379" s="108">
        <f>700000-700000</f>
        <v>0</v>
      </c>
      <c r="J379" s="108">
        <f>700000-700000</f>
        <v>0</v>
      </c>
      <c r="K379" s="818">
        <f t="shared" si="10"/>
        <v>0</v>
      </c>
      <c r="L379" s="4"/>
      <c r="M379" s="69"/>
      <c r="N379" s="69"/>
      <c r="O379" s="69"/>
      <c r="P379" s="69"/>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row>
    <row r="380" spans="1:60" ht="43.9" hidden="1" customHeight="1">
      <c r="A380" s="133" t="s">
        <v>1644</v>
      </c>
      <c r="B380" s="133" t="s">
        <v>239</v>
      </c>
      <c r="C380" s="133" t="s">
        <v>133</v>
      </c>
      <c r="D380" s="254" t="s">
        <v>716</v>
      </c>
      <c r="E380" s="108"/>
      <c r="F380" s="108"/>
      <c r="G380" s="108"/>
      <c r="H380" s="108"/>
      <c r="I380" s="108"/>
      <c r="J380" s="108"/>
      <c r="K380" s="818">
        <f t="shared" si="10"/>
        <v>0</v>
      </c>
      <c r="L380" s="4"/>
      <c r="M380" s="69"/>
      <c r="N380" s="69"/>
      <c r="O380" s="69"/>
      <c r="P380" s="69"/>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row>
    <row r="381" spans="1:60" ht="28" hidden="1">
      <c r="A381" s="128"/>
      <c r="B381" s="127"/>
      <c r="C381" s="127"/>
      <c r="D381" s="254" t="s">
        <v>1588</v>
      </c>
      <c r="E381" s="108"/>
      <c r="F381" s="108"/>
      <c r="G381" s="108"/>
      <c r="H381" s="108"/>
      <c r="I381" s="108"/>
      <c r="J381" s="108"/>
      <c r="K381" s="818">
        <f t="shared" si="10"/>
        <v>0</v>
      </c>
      <c r="L381" s="4"/>
      <c r="M381" s="69"/>
      <c r="N381" s="69"/>
      <c r="O381" s="69"/>
      <c r="P381" s="69"/>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row>
    <row r="382" spans="1:60" ht="56" hidden="1">
      <c r="A382" s="127">
        <v>2317700</v>
      </c>
      <c r="B382" s="127" t="s">
        <v>965</v>
      </c>
      <c r="C382" s="127" t="s">
        <v>1594</v>
      </c>
      <c r="D382" s="254" t="s">
        <v>1601</v>
      </c>
      <c r="E382" s="108"/>
      <c r="F382" s="108"/>
      <c r="G382" s="108"/>
      <c r="H382" s="108"/>
      <c r="I382" s="108"/>
      <c r="J382" s="108"/>
      <c r="K382" s="818">
        <f t="shared" si="10"/>
        <v>0</v>
      </c>
      <c r="L382" s="4"/>
      <c r="M382" s="69"/>
      <c r="N382" s="69"/>
      <c r="O382" s="69"/>
      <c r="P382" s="69"/>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row>
    <row r="383" spans="1:60" ht="52.5" hidden="1" customHeight="1">
      <c r="A383" s="133">
        <v>2318410</v>
      </c>
      <c r="B383" s="133" t="s">
        <v>1042</v>
      </c>
      <c r="C383" s="133" t="s">
        <v>767</v>
      </c>
      <c r="D383" s="254" t="s">
        <v>172</v>
      </c>
      <c r="E383" s="108"/>
      <c r="F383" s="108"/>
      <c r="G383" s="108"/>
      <c r="H383" s="108"/>
      <c r="I383" s="108"/>
      <c r="J383" s="108"/>
      <c r="K383" s="818">
        <f t="shared" si="10"/>
        <v>0</v>
      </c>
      <c r="L383" s="4"/>
      <c r="M383" s="69"/>
      <c r="N383" s="69"/>
      <c r="O383" s="69"/>
      <c r="P383" s="69"/>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row>
    <row r="384" spans="1:60" ht="36.65" hidden="1" customHeight="1">
      <c r="A384" s="133" t="s">
        <v>1628</v>
      </c>
      <c r="B384" s="133" t="s">
        <v>863</v>
      </c>
      <c r="C384" s="133" t="s">
        <v>767</v>
      </c>
      <c r="D384" s="254" t="s">
        <v>342</v>
      </c>
      <c r="E384" s="108"/>
      <c r="F384" s="108"/>
      <c r="G384" s="108"/>
      <c r="H384" s="108"/>
      <c r="I384" s="108"/>
      <c r="J384" s="108"/>
      <c r="K384" s="818">
        <f t="shared" si="10"/>
        <v>0</v>
      </c>
      <c r="L384" s="4"/>
      <c r="M384" s="69"/>
      <c r="N384" s="69"/>
      <c r="O384" s="69"/>
      <c r="P384" s="69"/>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row>
    <row r="385" spans="1:60" ht="28" hidden="1">
      <c r="A385" s="988"/>
      <c r="B385" s="988"/>
      <c r="C385" s="128"/>
      <c r="D385" s="254" t="s">
        <v>1582</v>
      </c>
      <c r="E385" s="108"/>
      <c r="F385" s="108"/>
      <c r="G385" s="108"/>
      <c r="H385" s="108"/>
      <c r="I385" s="108"/>
      <c r="J385" s="108"/>
      <c r="K385" s="818">
        <f t="shared" si="10"/>
        <v>0</v>
      </c>
      <c r="L385" s="4"/>
      <c r="M385" s="69"/>
      <c r="N385" s="69"/>
      <c r="O385" s="69"/>
      <c r="P385" s="69"/>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row>
    <row r="386" spans="1:60" ht="15.5" hidden="1">
      <c r="A386" s="988"/>
      <c r="B386" s="988"/>
      <c r="C386" s="128"/>
      <c r="D386" s="254" t="s">
        <v>884</v>
      </c>
      <c r="E386" s="108"/>
      <c r="F386" s="108"/>
      <c r="G386" s="108"/>
      <c r="H386" s="108"/>
      <c r="I386" s="108"/>
      <c r="J386" s="108"/>
      <c r="K386" s="818">
        <f t="shared" si="10"/>
        <v>0</v>
      </c>
      <c r="L386" s="4"/>
      <c r="M386" s="69"/>
      <c r="N386" s="69"/>
      <c r="O386" s="69"/>
      <c r="P386" s="69"/>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row>
    <row r="387" spans="1:60" ht="28" hidden="1">
      <c r="A387" s="988"/>
      <c r="B387" s="988"/>
      <c r="C387" s="128"/>
      <c r="D387" s="254" t="s">
        <v>713</v>
      </c>
      <c r="E387" s="108"/>
      <c r="F387" s="108"/>
      <c r="G387" s="108"/>
      <c r="H387" s="108"/>
      <c r="I387" s="108"/>
      <c r="J387" s="108"/>
      <c r="K387" s="818">
        <f t="shared" si="10"/>
        <v>0</v>
      </c>
      <c r="L387" s="4"/>
      <c r="M387" s="69"/>
      <c r="N387" s="69"/>
      <c r="O387" s="69"/>
      <c r="P387" s="69"/>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row>
    <row r="388" spans="1:60" ht="46.15" hidden="1" customHeight="1">
      <c r="A388" s="292" t="s">
        <v>491</v>
      </c>
      <c r="B388" s="292" t="s">
        <v>886</v>
      </c>
      <c r="C388" s="292"/>
      <c r="D388" s="819" t="s">
        <v>399</v>
      </c>
      <c r="E388" s="107">
        <f>+E389+E394+E397+E392+E393+E396+E392+E390+E395</f>
        <v>0</v>
      </c>
      <c r="F388" s="107"/>
      <c r="G388" s="107">
        <f>+G389+G394+G397+G392+G393+G396+G392+G390+G395</f>
        <v>0</v>
      </c>
      <c r="H388" s="107">
        <f>+H389+H394+H397+H392+H393+H396+H392+H390+H395</f>
        <v>0</v>
      </c>
      <c r="I388" s="107">
        <f>+I389+I394+I397+I392+I393+I396+I392+I390+I395</f>
        <v>0</v>
      </c>
      <c r="J388" s="107">
        <f>+J389+J394+J397+J392+J393+J396+J392+J390+J395</f>
        <v>0</v>
      </c>
      <c r="K388" s="818">
        <f t="shared" si="10"/>
        <v>0</v>
      </c>
      <c r="L388" s="4"/>
      <c r="M388" s="69"/>
      <c r="N388" s="69"/>
      <c r="O388" s="69"/>
      <c r="P388" s="69"/>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row>
    <row r="389" spans="1:60" ht="55.15" hidden="1" customHeight="1">
      <c r="A389" s="133">
        <v>2417110</v>
      </c>
      <c r="B389" s="133" t="s">
        <v>920</v>
      </c>
      <c r="C389" s="133" t="s">
        <v>41</v>
      </c>
      <c r="D389" s="254" t="s">
        <v>221</v>
      </c>
      <c r="E389" s="108"/>
      <c r="F389" s="108"/>
      <c r="G389" s="108"/>
      <c r="H389" s="108"/>
      <c r="I389" s="108"/>
      <c r="J389" s="108"/>
      <c r="K389" s="818">
        <f t="shared" si="10"/>
        <v>0</v>
      </c>
      <c r="L389" s="4"/>
      <c r="M389" s="69"/>
      <c r="N389" s="69"/>
      <c r="O389" s="69"/>
      <c r="P389" s="69"/>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row>
    <row r="390" spans="1:60" ht="52.9" hidden="1" customHeight="1">
      <c r="A390" s="123">
        <v>2417120</v>
      </c>
      <c r="B390" s="123" t="s">
        <v>222</v>
      </c>
      <c r="C390" s="123" t="s">
        <v>58</v>
      </c>
      <c r="D390" s="276" t="s">
        <v>223</v>
      </c>
      <c r="E390" s="105">
        <f>50500000-50500000</f>
        <v>0</v>
      </c>
      <c r="F390" s="105"/>
      <c r="G390" s="105">
        <f>50500000-50500000</f>
        <v>0</v>
      </c>
      <c r="H390" s="105">
        <f>50500000-50500000</f>
        <v>0</v>
      </c>
      <c r="I390" s="105">
        <f>50500000-50500000</f>
        <v>0</v>
      </c>
      <c r="J390" s="105">
        <f>50500000-50500000</f>
        <v>0</v>
      </c>
      <c r="K390" s="818">
        <f t="shared" si="10"/>
        <v>0</v>
      </c>
      <c r="L390" s="4"/>
      <c r="M390" s="69"/>
      <c r="N390" s="69"/>
      <c r="O390" s="69"/>
      <c r="P390" s="69"/>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row>
    <row r="391" spans="1:60" ht="40.5" hidden="1">
      <c r="A391" s="128"/>
      <c r="B391" s="132"/>
      <c r="C391" s="132"/>
      <c r="D391" s="256" t="s">
        <v>1404</v>
      </c>
      <c r="E391" s="115"/>
      <c r="F391" s="115"/>
      <c r="G391" s="115"/>
      <c r="H391" s="115"/>
      <c r="I391" s="115"/>
      <c r="J391" s="115"/>
      <c r="K391" s="818">
        <f t="shared" si="10"/>
        <v>0</v>
      </c>
      <c r="L391" s="4"/>
      <c r="M391" s="69"/>
      <c r="N391" s="69"/>
      <c r="O391" s="69"/>
      <c r="P391" s="69"/>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row>
    <row r="392" spans="1:60" ht="28" hidden="1">
      <c r="A392" s="123">
        <v>2417150</v>
      </c>
      <c r="B392" s="127" t="s">
        <v>244</v>
      </c>
      <c r="C392" s="127" t="s">
        <v>243</v>
      </c>
      <c r="D392" s="262" t="s">
        <v>919</v>
      </c>
      <c r="E392" s="250"/>
      <c r="F392" s="250"/>
      <c r="G392" s="250"/>
      <c r="H392" s="250"/>
      <c r="I392" s="250"/>
      <c r="J392" s="250"/>
      <c r="K392" s="818">
        <f t="shared" si="10"/>
        <v>0</v>
      </c>
      <c r="L392" s="4"/>
      <c r="M392" s="69"/>
      <c r="N392" s="69"/>
      <c r="O392" s="69"/>
      <c r="P392" s="69"/>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row>
    <row r="393" spans="1:60" ht="15.5" hidden="1">
      <c r="A393" s="123">
        <v>2417300</v>
      </c>
      <c r="B393" s="123" t="s">
        <v>276</v>
      </c>
      <c r="C393" s="123" t="s">
        <v>649</v>
      </c>
      <c r="D393" s="274" t="s">
        <v>277</v>
      </c>
      <c r="E393" s="115"/>
      <c r="F393" s="115"/>
      <c r="G393" s="115"/>
      <c r="H393" s="115"/>
      <c r="I393" s="115"/>
      <c r="J393" s="115"/>
      <c r="K393" s="818">
        <f t="shared" si="10"/>
        <v>0</v>
      </c>
      <c r="L393" s="4"/>
      <c r="M393" s="69"/>
      <c r="N393" s="69"/>
      <c r="O393" s="69"/>
      <c r="P393" s="69"/>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row>
    <row r="394" spans="1:60" ht="28" hidden="1">
      <c r="A394" s="121">
        <v>2417380</v>
      </c>
      <c r="B394" s="121" t="s">
        <v>225</v>
      </c>
      <c r="C394" s="121" t="s">
        <v>224</v>
      </c>
      <c r="D394" s="258" t="s">
        <v>226</v>
      </c>
      <c r="E394" s="137"/>
      <c r="F394" s="137"/>
      <c r="G394" s="137"/>
      <c r="H394" s="137"/>
      <c r="I394" s="137"/>
      <c r="J394" s="137"/>
      <c r="K394" s="818">
        <f t="shared" si="10"/>
        <v>0</v>
      </c>
      <c r="L394" s="4"/>
      <c r="M394" s="69"/>
      <c r="N394" s="69"/>
      <c r="O394" s="69"/>
      <c r="P394" s="69"/>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row>
    <row r="395" spans="1:60" ht="28" hidden="1">
      <c r="A395" s="229">
        <v>2417670</v>
      </c>
      <c r="B395" s="241">
        <v>7670</v>
      </c>
      <c r="C395" s="229" t="s">
        <v>806</v>
      </c>
      <c r="D395" s="240" t="s">
        <v>1093</v>
      </c>
      <c r="E395" s="137"/>
      <c r="F395" s="137"/>
      <c r="G395" s="137"/>
      <c r="H395" s="137"/>
      <c r="I395" s="137"/>
      <c r="J395" s="137"/>
      <c r="K395" s="818">
        <f t="shared" si="10"/>
        <v>0</v>
      </c>
      <c r="L395" s="4"/>
      <c r="M395" s="69"/>
      <c r="N395" s="69"/>
      <c r="O395" s="69"/>
      <c r="P395" s="69"/>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row>
    <row r="396" spans="1:60" ht="15.5" hidden="1">
      <c r="A396" s="128">
        <v>2419770</v>
      </c>
      <c r="B396" s="121" t="s">
        <v>1602</v>
      </c>
      <c r="C396" s="121" t="s">
        <v>648</v>
      </c>
      <c r="D396" s="262" t="s">
        <v>1251</v>
      </c>
      <c r="E396" s="109"/>
      <c r="F396" s="109"/>
      <c r="G396" s="109"/>
      <c r="H396" s="109"/>
      <c r="I396" s="109"/>
      <c r="J396" s="109"/>
      <c r="K396" s="818">
        <f t="shared" si="10"/>
        <v>0</v>
      </c>
      <c r="L396" s="4"/>
      <c r="M396" s="69"/>
      <c r="N396" s="69"/>
      <c r="O396" s="69"/>
      <c r="P396" s="69"/>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row>
    <row r="397" spans="1:60" ht="28" hidden="1">
      <c r="A397" s="123">
        <v>2419800</v>
      </c>
      <c r="B397" s="121" t="s">
        <v>758</v>
      </c>
      <c r="C397" s="121" t="s">
        <v>1363</v>
      </c>
      <c r="D397" s="276" t="s">
        <v>271</v>
      </c>
      <c r="E397" s="109"/>
      <c r="F397" s="109"/>
      <c r="G397" s="109"/>
      <c r="H397" s="109"/>
      <c r="I397" s="109"/>
      <c r="J397" s="109"/>
      <c r="K397" s="818">
        <f t="shared" si="10"/>
        <v>0</v>
      </c>
      <c r="L397" s="4"/>
      <c r="M397" s="69"/>
      <c r="N397" s="69"/>
      <c r="O397" s="69"/>
      <c r="P397" s="69"/>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row>
    <row r="398" spans="1:60" ht="61.5" hidden="1" customHeight="1">
      <c r="A398" s="292" t="s">
        <v>492</v>
      </c>
      <c r="B398" s="292" t="s">
        <v>119</v>
      </c>
      <c r="C398" s="292"/>
      <c r="D398" s="819" t="s">
        <v>856</v>
      </c>
      <c r="E398" s="107"/>
      <c r="F398" s="107"/>
      <c r="G398" s="107">
        <f>+G399+G400</f>
        <v>0</v>
      </c>
      <c r="H398" s="658">
        <f>+H399+H400</f>
        <v>0</v>
      </c>
      <c r="I398" s="658">
        <f>+I399+I400+I401</f>
        <v>0</v>
      </c>
      <c r="J398" s="107">
        <f>+J399+J400</f>
        <v>0</v>
      </c>
      <c r="K398" s="818">
        <f t="shared" si="10"/>
        <v>0</v>
      </c>
      <c r="L398" s="4"/>
      <c r="M398" s="69"/>
      <c r="N398" s="69"/>
      <c r="O398" s="69"/>
      <c r="P398" s="69"/>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row>
    <row r="399" spans="1:60" ht="53.25" hidden="1" customHeight="1">
      <c r="A399" s="133" t="s">
        <v>1645</v>
      </c>
      <c r="B399" s="133" t="s">
        <v>1646</v>
      </c>
      <c r="C399" s="133" t="s">
        <v>1647</v>
      </c>
      <c r="D399" s="259" t="s">
        <v>393</v>
      </c>
      <c r="E399" s="139"/>
      <c r="F399" s="139"/>
      <c r="G399" s="108"/>
      <c r="H399" s="105"/>
      <c r="I399" s="105"/>
      <c r="J399" s="108"/>
      <c r="K399" s="818">
        <f t="shared" si="10"/>
        <v>0</v>
      </c>
      <c r="L399" s="4"/>
      <c r="M399" s="69"/>
      <c r="N399" s="69"/>
      <c r="O399" s="69"/>
      <c r="P399" s="69"/>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row>
    <row r="400" spans="1:60" ht="48" hidden="1" customHeight="1">
      <c r="A400" s="127">
        <v>2519770</v>
      </c>
      <c r="B400" s="127" t="s">
        <v>1602</v>
      </c>
      <c r="C400" s="127" t="s">
        <v>648</v>
      </c>
      <c r="D400" s="254" t="s">
        <v>1251</v>
      </c>
      <c r="E400" s="139" t="s">
        <v>194</v>
      </c>
      <c r="F400" s="139"/>
      <c r="G400" s="108"/>
      <c r="H400" s="108"/>
      <c r="I400" s="108">
        <f>4100000-4100000</f>
        <v>0</v>
      </c>
      <c r="J400" s="108"/>
      <c r="K400" s="818">
        <f t="shared" si="10"/>
        <v>0</v>
      </c>
      <c r="L400" s="4"/>
      <c r="M400" s="69"/>
      <c r="N400" s="69"/>
      <c r="O400" s="69"/>
      <c r="P400" s="69"/>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row>
    <row r="401" spans="1:60" ht="45.75" hidden="1" customHeight="1">
      <c r="A401" s="123" t="s">
        <v>1146</v>
      </c>
      <c r="B401" s="121" t="s">
        <v>758</v>
      </c>
      <c r="C401" s="121" t="s">
        <v>1363</v>
      </c>
      <c r="D401" s="276" t="s">
        <v>271</v>
      </c>
      <c r="E401" s="139" t="s">
        <v>194</v>
      </c>
      <c r="F401" s="139"/>
      <c r="G401" s="137"/>
      <c r="H401" s="137"/>
      <c r="I401" s="108">
        <f>9000000-9000000</f>
        <v>0</v>
      </c>
      <c r="J401" s="137"/>
      <c r="K401" s="818">
        <f t="shared" si="10"/>
        <v>0</v>
      </c>
      <c r="L401" s="4"/>
      <c r="M401" s="69"/>
      <c r="N401" s="69"/>
      <c r="O401" s="69"/>
      <c r="P401" s="69"/>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row>
    <row r="402" spans="1:60" ht="34.5" hidden="1">
      <c r="A402" s="128"/>
      <c r="B402" s="128"/>
      <c r="C402" s="128"/>
      <c r="D402" s="255" t="s">
        <v>94</v>
      </c>
      <c r="E402" s="137"/>
      <c r="F402" s="137"/>
      <c r="G402" s="137"/>
      <c r="H402" s="137"/>
      <c r="I402" s="137"/>
      <c r="J402" s="137"/>
      <c r="K402" s="818">
        <f t="shared" si="10"/>
        <v>0</v>
      </c>
      <c r="L402" s="4"/>
      <c r="M402" s="69"/>
      <c r="N402" s="69"/>
      <c r="O402" s="69"/>
      <c r="P402" s="69"/>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row>
    <row r="403" spans="1:60" ht="39" hidden="1" customHeight="1">
      <c r="A403" s="292" t="s">
        <v>493</v>
      </c>
      <c r="B403" s="292" t="s">
        <v>722</v>
      </c>
      <c r="C403" s="292"/>
      <c r="D403" s="819" t="s">
        <v>885</v>
      </c>
      <c r="E403" s="839"/>
      <c r="F403" s="839"/>
      <c r="G403" s="839">
        <f>+G404+G405</f>
        <v>0</v>
      </c>
      <c r="H403" s="839">
        <f>+H404+H405</f>
        <v>0</v>
      </c>
      <c r="I403" s="839">
        <f>+I404+I405</f>
        <v>0</v>
      </c>
      <c r="J403" s="839">
        <f>+J404+J405</f>
        <v>0</v>
      </c>
      <c r="K403" s="818">
        <f t="shared" si="10"/>
        <v>0</v>
      </c>
      <c r="L403" s="4"/>
      <c r="M403" s="69"/>
      <c r="N403" s="69"/>
      <c r="O403" s="69"/>
      <c r="P403" s="69"/>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row>
    <row r="404" spans="1:60" ht="68.25" hidden="1" customHeight="1">
      <c r="A404" s="123" t="s">
        <v>340</v>
      </c>
      <c r="B404" s="123" t="s">
        <v>1492</v>
      </c>
      <c r="C404" s="123" t="s">
        <v>1102</v>
      </c>
      <c r="D404" s="103" t="s">
        <v>1449</v>
      </c>
      <c r="E404" s="139"/>
      <c r="F404" s="139"/>
      <c r="G404" s="109"/>
      <c r="H404" s="109"/>
      <c r="I404" s="109"/>
      <c r="J404" s="109"/>
      <c r="K404" s="818">
        <f t="shared" si="10"/>
        <v>0</v>
      </c>
      <c r="L404" s="4"/>
      <c r="M404" s="69"/>
      <c r="N404" s="69"/>
      <c r="O404" s="69"/>
      <c r="P404" s="69"/>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row>
    <row r="405" spans="1:60" ht="39.65" hidden="1" customHeight="1">
      <c r="A405" s="123" t="s">
        <v>396</v>
      </c>
      <c r="B405" s="121" t="s">
        <v>1282</v>
      </c>
      <c r="C405" s="121" t="s">
        <v>1513</v>
      </c>
      <c r="D405" s="240" t="s">
        <v>1543</v>
      </c>
      <c r="E405" s="109"/>
      <c r="F405" s="109"/>
      <c r="G405" s="109"/>
      <c r="H405" s="109"/>
      <c r="I405" s="109"/>
      <c r="J405" s="109"/>
      <c r="K405" s="818">
        <f t="shared" si="10"/>
        <v>0</v>
      </c>
      <c r="L405" s="4"/>
      <c r="M405" s="69"/>
      <c r="N405" s="69"/>
      <c r="O405" s="69"/>
      <c r="P405" s="69"/>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row>
    <row r="406" spans="1:60" ht="38.5" hidden="1" customHeight="1">
      <c r="A406" s="292" t="s">
        <v>959</v>
      </c>
      <c r="B406" s="292" t="s">
        <v>960</v>
      </c>
      <c r="C406" s="292"/>
      <c r="D406" s="318" t="s">
        <v>1094</v>
      </c>
      <c r="E406" s="192"/>
      <c r="F406" s="192"/>
      <c r="G406" s="192">
        <f>+G413+G417+G432+G414+G422+G420+G421+G423+G424+G415+G428+G407+G426+G408+G411+G409+G427+G410</f>
        <v>0</v>
      </c>
      <c r="H406" s="639">
        <f>+H413+H417+H432+H414+H422+H420+H421+H423+H424+H415+H428+H407+H426+H408+H411+H409+H427+H410</f>
        <v>0</v>
      </c>
      <c r="I406" s="639">
        <f>+I413+I417+I432+I414+I422+I420+I421+I423+I424+I415+I428+I407+I426+I408+I411+I409+I427+I410+I425+I412</f>
        <v>0</v>
      </c>
      <c r="J406" s="192">
        <f>+J413+J417+J432+J414+J422+J420+J421+J423+J424+J415+J428+J407+J426+J408+J411+J409+J427+J410</f>
        <v>0</v>
      </c>
      <c r="K406" s="832">
        <f t="shared" si="10"/>
        <v>0</v>
      </c>
      <c r="L406" s="363"/>
      <c r="M406" s="727"/>
      <c r="N406" s="727"/>
      <c r="O406" s="69"/>
      <c r="P406" s="69"/>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row>
    <row r="407" spans="1:60" ht="15.5" hidden="1">
      <c r="A407" s="133" t="s">
        <v>840</v>
      </c>
      <c r="B407" s="133" t="s">
        <v>276</v>
      </c>
      <c r="C407" s="133" t="s">
        <v>649</v>
      </c>
      <c r="D407" s="254" t="s">
        <v>277</v>
      </c>
      <c r="E407" s="107"/>
      <c r="F407" s="107"/>
      <c r="G407" s="107"/>
      <c r="H407" s="107"/>
      <c r="I407" s="107"/>
      <c r="J407" s="107"/>
      <c r="K407" s="818">
        <f t="shared" si="10"/>
        <v>0</v>
      </c>
      <c r="L407" s="4"/>
      <c r="M407" s="69"/>
      <c r="N407" s="69"/>
      <c r="O407" s="69"/>
      <c r="P407" s="69"/>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row>
    <row r="408" spans="1:60" ht="31" hidden="1">
      <c r="A408" s="226">
        <v>2717110</v>
      </c>
      <c r="B408" s="226" t="s">
        <v>920</v>
      </c>
      <c r="C408" s="293" t="s">
        <v>41</v>
      </c>
      <c r="D408" s="2" t="s">
        <v>221</v>
      </c>
      <c r="E408" s="108">
        <f>500000-500000</f>
        <v>0</v>
      </c>
      <c r="F408" s="108"/>
      <c r="G408" s="108">
        <f t="shared" ref="G408:J409" si="11">500000-500000</f>
        <v>0</v>
      </c>
      <c r="H408" s="108">
        <f t="shared" si="11"/>
        <v>0</v>
      </c>
      <c r="I408" s="108">
        <f t="shared" si="11"/>
        <v>0</v>
      </c>
      <c r="J408" s="108">
        <f t="shared" si="11"/>
        <v>0</v>
      </c>
      <c r="K408" s="818">
        <f t="shared" si="10"/>
        <v>0</v>
      </c>
      <c r="L408" s="4"/>
      <c r="M408" s="69"/>
      <c r="N408" s="69"/>
      <c r="O408" s="69"/>
      <c r="P408" s="69"/>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row>
    <row r="409" spans="1:60" ht="64.5" hidden="1" customHeight="1">
      <c r="A409" s="226" t="s">
        <v>1629</v>
      </c>
      <c r="B409" s="226" t="s">
        <v>244</v>
      </c>
      <c r="C409" s="293" t="s">
        <v>243</v>
      </c>
      <c r="D409" s="2" t="s">
        <v>919</v>
      </c>
      <c r="E409" s="108">
        <f>500000-500000</f>
        <v>0</v>
      </c>
      <c r="F409" s="108"/>
      <c r="G409" s="108">
        <f t="shared" si="11"/>
        <v>0</v>
      </c>
      <c r="H409" s="108">
        <f t="shared" si="11"/>
        <v>0</v>
      </c>
      <c r="I409" s="108">
        <f t="shared" si="11"/>
        <v>0</v>
      </c>
      <c r="J409" s="108">
        <f t="shared" si="11"/>
        <v>0</v>
      </c>
      <c r="K409" s="818">
        <f t="shared" si="10"/>
        <v>0</v>
      </c>
      <c r="L409" s="4"/>
      <c r="M409" s="69"/>
      <c r="N409" s="69"/>
      <c r="O409" s="69"/>
      <c r="P409" s="69"/>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row>
    <row r="410" spans="1:60" ht="57.75" hidden="1" customHeight="1">
      <c r="A410" s="226" t="s">
        <v>363</v>
      </c>
      <c r="B410" s="226" t="s">
        <v>1316</v>
      </c>
      <c r="C410" s="293" t="s">
        <v>402</v>
      </c>
      <c r="D410" s="316" t="s">
        <v>16</v>
      </c>
      <c r="E410" s="327" t="s">
        <v>194</v>
      </c>
      <c r="F410" s="327"/>
      <c r="G410" s="201"/>
      <c r="H410" s="315"/>
      <c r="I410" s="315"/>
      <c r="J410" s="201"/>
      <c r="K410" s="818">
        <f t="shared" si="10"/>
        <v>0</v>
      </c>
      <c r="L410" s="4"/>
      <c r="M410" s="69"/>
      <c r="N410" s="69"/>
      <c r="O410" s="69"/>
      <c r="P410" s="69"/>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row>
    <row r="411" spans="1:60" ht="48" hidden="1" customHeight="1">
      <c r="A411" s="226" t="s">
        <v>1630</v>
      </c>
      <c r="B411" s="226" t="s">
        <v>1631</v>
      </c>
      <c r="C411" s="293" t="s">
        <v>649</v>
      </c>
      <c r="D411" s="2" t="s">
        <v>632</v>
      </c>
      <c r="E411" s="108"/>
      <c r="F411" s="108"/>
      <c r="G411" s="108"/>
      <c r="H411" s="108"/>
      <c r="I411" s="108"/>
      <c r="J411" s="108"/>
      <c r="K411" s="818">
        <f t="shared" si="10"/>
        <v>0</v>
      </c>
      <c r="L411" s="4"/>
      <c r="M411" s="69"/>
      <c r="N411" s="69"/>
      <c r="O411" s="69"/>
      <c r="P411" s="69"/>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row>
    <row r="412" spans="1:60" ht="48" hidden="1" customHeight="1">
      <c r="A412" s="226" t="s">
        <v>653</v>
      </c>
      <c r="B412" s="226" t="s">
        <v>734</v>
      </c>
      <c r="C412" s="293" t="s">
        <v>1102</v>
      </c>
      <c r="D412" s="316" t="s">
        <v>736</v>
      </c>
      <c r="E412" s="327" t="s">
        <v>194</v>
      </c>
      <c r="F412" s="327"/>
      <c r="G412" s="201"/>
      <c r="H412" s="315"/>
      <c r="I412" s="315"/>
      <c r="J412" s="201"/>
      <c r="K412" s="818">
        <f>SUM(E412:J412)</f>
        <v>0</v>
      </c>
      <c r="L412" s="4"/>
      <c r="M412" s="69"/>
      <c r="N412" s="69"/>
      <c r="O412" s="69"/>
      <c r="P412" s="69"/>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row>
    <row r="413" spans="1:60" ht="28" hidden="1">
      <c r="A413" s="127">
        <v>2717610</v>
      </c>
      <c r="B413" s="127" t="s">
        <v>54</v>
      </c>
      <c r="C413" s="127" t="s">
        <v>324</v>
      </c>
      <c r="D413" s="254" t="s">
        <v>628</v>
      </c>
      <c r="E413" s="108">
        <f>500000-500000</f>
        <v>0</v>
      </c>
      <c r="F413" s="108"/>
      <c r="G413" s="108">
        <f>500000-500000</f>
        <v>0</v>
      </c>
      <c r="H413" s="108">
        <f>500000-500000</f>
        <v>0</v>
      </c>
      <c r="I413" s="108">
        <f>500000-500000</f>
        <v>0</v>
      </c>
      <c r="J413" s="108">
        <f>500000-500000</f>
        <v>0</v>
      </c>
      <c r="K413" s="818">
        <f t="shared" si="10"/>
        <v>0</v>
      </c>
      <c r="L413" s="4"/>
      <c r="M413" s="69"/>
      <c r="N413" s="69"/>
      <c r="O413" s="69"/>
      <c r="P413" s="69"/>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row>
    <row r="414" spans="1:60" ht="14" hidden="1">
      <c r="A414" s="127">
        <v>2717640</v>
      </c>
      <c r="B414" s="127" t="s">
        <v>1544</v>
      </c>
      <c r="C414" s="127" t="s">
        <v>232</v>
      </c>
      <c r="D414" s="241" t="s">
        <v>1456</v>
      </c>
      <c r="E414" s="108"/>
      <c r="F414" s="108"/>
      <c r="G414" s="108"/>
      <c r="H414" s="108"/>
      <c r="I414" s="108"/>
      <c r="J414" s="108"/>
      <c r="K414" s="818">
        <f t="shared" si="10"/>
        <v>0</v>
      </c>
      <c r="L414" s="4"/>
      <c r="M414" s="69"/>
      <c r="N414" s="69"/>
      <c r="O414" s="69"/>
      <c r="P414" s="69"/>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row>
    <row r="415" spans="1:60" ht="28" hidden="1">
      <c r="A415" s="123">
        <v>2717670</v>
      </c>
      <c r="B415" s="127" t="s">
        <v>807</v>
      </c>
      <c r="C415" s="127" t="s">
        <v>806</v>
      </c>
      <c r="D415" s="268" t="s">
        <v>1093</v>
      </c>
      <c r="E415" s="108"/>
      <c r="F415" s="108"/>
      <c r="G415" s="108"/>
      <c r="H415" s="108"/>
      <c r="I415" s="108"/>
      <c r="J415" s="108"/>
      <c r="K415" s="818">
        <f t="shared" si="10"/>
        <v>0</v>
      </c>
      <c r="L415" s="4"/>
      <c r="M415" s="69"/>
      <c r="N415" s="69"/>
      <c r="O415" s="69"/>
      <c r="P415" s="69"/>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row>
    <row r="416" spans="1:60" ht="42" hidden="1">
      <c r="A416" s="128"/>
      <c r="B416" s="127"/>
      <c r="C416" s="127"/>
      <c r="D416" s="278" t="s">
        <v>400</v>
      </c>
      <c r="E416" s="108"/>
      <c r="F416" s="108"/>
      <c r="G416" s="108"/>
      <c r="H416" s="108"/>
      <c r="I416" s="108"/>
      <c r="J416" s="108"/>
      <c r="K416" s="818">
        <f t="shared" si="10"/>
        <v>0</v>
      </c>
      <c r="L416" s="4"/>
      <c r="M416" s="69"/>
      <c r="N416" s="69"/>
      <c r="O416" s="69"/>
      <c r="P416" s="69"/>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row>
    <row r="417" spans="1:60" ht="40.15" hidden="1" customHeight="1">
      <c r="A417" s="133" t="s">
        <v>47</v>
      </c>
      <c r="B417" s="133" t="s">
        <v>239</v>
      </c>
      <c r="C417" s="133" t="s">
        <v>438</v>
      </c>
      <c r="D417" s="254" t="s">
        <v>30</v>
      </c>
      <c r="E417" s="108"/>
      <c r="F417" s="108"/>
      <c r="G417" s="108"/>
      <c r="H417" s="108"/>
      <c r="I417" s="108"/>
      <c r="J417" s="108"/>
      <c r="K417" s="818">
        <f t="shared" si="10"/>
        <v>0</v>
      </c>
      <c r="L417" s="4"/>
      <c r="M417" s="69"/>
      <c r="N417" s="69"/>
      <c r="O417" s="69"/>
      <c r="P417" s="69"/>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row>
    <row r="418" spans="1:60" ht="34.5" hidden="1">
      <c r="A418" s="128"/>
      <c r="B418" s="128"/>
      <c r="C418" s="128"/>
      <c r="D418" s="255" t="s">
        <v>724</v>
      </c>
      <c r="E418" s="137"/>
      <c r="F418" s="137"/>
      <c r="G418" s="137"/>
      <c r="H418" s="137"/>
      <c r="I418" s="137"/>
      <c r="J418" s="137"/>
      <c r="K418" s="818">
        <f t="shared" si="10"/>
        <v>0</v>
      </c>
      <c r="L418" s="4"/>
      <c r="M418" s="69"/>
      <c r="N418" s="69"/>
      <c r="O418" s="69"/>
      <c r="P418" s="69"/>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row>
    <row r="419" spans="1:60" ht="15.5" hidden="1">
      <c r="A419" s="128"/>
      <c r="B419" s="128"/>
      <c r="C419" s="128"/>
      <c r="D419" s="255" t="s">
        <v>586</v>
      </c>
      <c r="E419" s="137"/>
      <c r="F419" s="137"/>
      <c r="G419" s="137"/>
      <c r="H419" s="137"/>
      <c r="I419" s="137"/>
      <c r="J419" s="137"/>
      <c r="K419" s="818">
        <f t="shared" si="10"/>
        <v>0</v>
      </c>
      <c r="L419" s="4"/>
      <c r="M419" s="69"/>
      <c r="N419" s="69"/>
      <c r="O419" s="69"/>
      <c r="P419" s="69"/>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row>
    <row r="420" spans="1:60" ht="14" hidden="1">
      <c r="A420" s="127">
        <v>2718312</v>
      </c>
      <c r="B420" s="127" t="s">
        <v>227</v>
      </c>
      <c r="C420" s="127" t="s">
        <v>43</v>
      </c>
      <c r="D420" s="187" t="s">
        <v>847</v>
      </c>
      <c r="E420" s="108"/>
      <c r="F420" s="108"/>
      <c r="G420" s="108"/>
      <c r="H420" s="108"/>
      <c r="I420" s="108"/>
      <c r="J420" s="108"/>
      <c r="K420" s="818">
        <f t="shared" si="10"/>
        <v>0</v>
      </c>
      <c r="L420" s="4"/>
      <c r="M420" s="69"/>
      <c r="N420" s="69"/>
      <c r="O420" s="69"/>
      <c r="P420" s="69"/>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row>
    <row r="421" spans="1:60" ht="27" hidden="1">
      <c r="A421" s="123">
        <v>2718313</v>
      </c>
      <c r="B421" s="121" t="s">
        <v>53</v>
      </c>
      <c r="C421" s="121" t="s">
        <v>585</v>
      </c>
      <c r="D421" s="279" t="s">
        <v>1286</v>
      </c>
      <c r="E421" s="115"/>
      <c r="F421" s="115"/>
      <c r="G421" s="115"/>
      <c r="H421" s="115"/>
      <c r="I421" s="115"/>
      <c r="J421" s="115"/>
      <c r="K421" s="818">
        <f t="shared" si="10"/>
        <v>0</v>
      </c>
      <c r="L421" s="4"/>
      <c r="M421" s="69"/>
      <c r="N421" s="69"/>
      <c r="O421" s="69"/>
      <c r="P421" s="69"/>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row>
    <row r="422" spans="1:60" ht="14" hidden="1">
      <c r="A422" s="127">
        <v>2718320</v>
      </c>
      <c r="B422" s="127" t="s">
        <v>1280</v>
      </c>
      <c r="C422" s="127" t="s">
        <v>42</v>
      </c>
      <c r="D422" s="240" t="s">
        <v>1044</v>
      </c>
      <c r="E422" s="108"/>
      <c r="F422" s="108"/>
      <c r="G422" s="108"/>
      <c r="H422" s="108"/>
      <c r="I422" s="108"/>
      <c r="J422" s="108"/>
      <c r="K422" s="818">
        <f t="shared" si="10"/>
        <v>0</v>
      </c>
      <c r="L422" s="4"/>
      <c r="M422" s="69"/>
      <c r="N422" s="69"/>
      <c r="O422" s="69"/>
      <c r="P422" s="69"/>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row>
    <row r="423" spans="1:60" ht="28" hidden="1">
      <c r="A423" s="121">
        <v>2718330</v>
      </c>
      <c r="B423" s="121" t="s">
        <v>1281</v>
      </c>
      <c r="C423" s="121" t="s">
        <v>1627</v>
      </c>
      <c r="D423" s="280" t="s">
        <v>267</v>
      </c>
      <c r="E423" s="115"/>
      <c r="F423" s="115"/>
      <c r="G423" s="115"/>
      <c r="H423" s="115"/>
      <c r="I423" s="115"/>
      <c r="J423" s="115"/>
      <c r="K423" s="818">
        <f t="shared" si="10"/>
        <v>0</v>
      </c>
      <c r="L423" s="4"/>
      <c r="M423" s="69"/>
      <c r="N423" s="69"/>
      <c r="O423" s="69"/>
      <c r="P423" s="69"/>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row>
    <row r="424" spans="1:60" ht="28" hidden="1">
      <c r="A424" s="123">
        <v>2718340</v>
      </c>
      <c r="B424" s="121" t="s">
        <v>1282</v>
      </c>
      <c r="C424" s="121" t="s">
        <v>268</v>
      </c>
      <c r="D424" s="280" t="s">
        <v>1543</v>
      </c>
      <c r="E424" s="109"/>
      <c r="F424" s="109"/>
      <c r="G424" s="109"/>
      <c r="H424" s="109"/>
      <c r="I424" s="109"/>
      <c r="J424" s="109"/>
      <c r="K424" s="818">
        <f t="shared" si="10"/>
        <v>0</v>
      </c>
      <c r="L424" s="4"/>
      <c r="M424" s="69"/>
      <c r="N424" s="69"/>
      <c r="O424" s="69"/>
      <c r="P424" s="69"/>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row>
    <row r="425" spans="1:60" ht="86.25" hidden="1" customHeight="1">
      <c r="A425" s="127" t="s">
        <v>1103</v>
      </c>
      <c r="B425" s="127" t="s">
        <v>1104</v>
      </c>
      <c r="C425" s="127" t="s">
        <v>1102</v>
      </c>
      <c r="D425" s="187" t="s">
        <v>971</v>
      </c>
      <c r="E425" s="844" t="s">
        <v>194</v>
      </c>
      <c r="F425" s="844"/>
      <c r="G425" s="109"/>
      <c r="H425" s="109"/>
      <c r="I425" s="109">
        <f>5436245-5436245</f>
        <v>0</v>
      </c>
      <c r="J425" s="109"/>
      <c r="K425" s="818">
        <f t="shared" si="10"/>
        <v>0</v>
      </c>
      <c r="L425" s="4"/>
      <c r="M425" s="69"/>
      <c r="N425" s="69"/>
      <c r="O425" s="69"/>
      <c r="P425" s="69"/>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row>
    <row r="426" spans="1:60" ht="84" hidden="1" customHeight="1">
      <c r="A426" s="133">
        <v>2719720</v>
      </c>
      <c r="B426" s="133" t="s">
        <v>1</v>
      </c>
      <c r="C426" s="133" t="s">
        <v>562</v>
      </c>
      <c r="D426" s="242" t="s">
        <v>851</v>
      </c>
      <c r="E426" s="327" t="s">
        <v>194</v>
      </c>
      <c r="F426" s="227"/>
      <c r="G426" s="291"/>
      <c r="H426" s="291"/>
      <c r="I426" s="291"/>
      <c r="J426" s="291"/>
      <c r="K426" s="832">
        <f t="shared" si="10"/>
        <v>0</v>
      </c>
      <c r="L426" s="363"/>
      <c r="M426" s="727"/>
      <c r="N426" s="727"/>
      <c r="O426" s="69"/>
      <c r="P426" s="69"/>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row>
    <row r="427" spans="1:60" ht="48" hidden="1" customHeight="1">
      <c r="A427" s="127" t="s">
        <v>667</v>
      </c>
      <c r="B427" s="127" t="s">
        <v>668</v>
      </c>
      <c r="C427" s="127" t="s">
        <v>562</v>
      </c>
      <c r="D427" s="187" t="s">
        <v>669</v>
      </c>
      <c r="E427" s="109"/>
      <c r="F427" s="109"/>
      <c r="G427" s="109"/>
      <c r="H427" s="109"/>
      <c r="I427" s="109"/>
      <c r="J427" s="109"/>
      <c r="K427" s="818">
        <f t="shared" si="10"/>
        <v>0</v>
      </c>
      <c r="L427" s="4"/>
      <c r="M427" s="69"/>
      <c r="N427" s="69"/>
      <c r="O427" s="69"/>
      <c r="P427" s="69"/>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row>
    <row r="428" spans="1:60" ht="54" hidden="1" customHeight="1">
      <c r="A428" s="127">
        <v>2719770</v>
      </c>
      <c r="B428" s="127" t="s">
        <v>1602</v>
      </c>
      <c r="C428" s="127" t="s">
        <v>648</v>
      </c>
      <c r="D428" s="187" t="s">
        <v>1251</v>
      </c>
      <c r="E428" s="327" t="s">
        <v>194</v>
      </c>
      <c r="F428" s="108"/>
      <c r="G428" s="108"/>
      <c r="H428" s="108"/>
      <c r="I428" s="108"/>
      <c r="J428" s="108"/>
      <c r="K428" s="818">
        <f t="shared" si="10"/>
        <v>0</v>
      </c>
      <c r="L428" s="4"/>
      <c r="M428" s="69"/>
      <c r="N428" s="69"/>
      <c r="O428" s="69"/>
      <c r="P428" s="69"/>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row>
    <row r="429" spans="1:60" ht="14" hidden="1">
      <c r="A429" s="127"/>
      <c r="B429" s="127"/>
      <c r="C429" s="127"/>
      <c r="D429" s="187" t="s">
        <v>1023</v>
      </c>
      <c r="E429" s="108"/>
      <c r="F429" s="108"/>
      <c r="G429" s="108"/>
      <c r="H429" s="108"/>
      <c r="I429" s="108"/>
      <c r="J429" s="108"/>
      <c r="K429" s="818">
        <f t="shared" si="10"/>
        <v>0</v>
      </c>
      <c r="L429" s="4"/>
      <c r="M429" s="69"/>
      <c r="N429" s="69"/>
      <c r="O429" s="69"/>
      <c r="P429" s="69"/>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row>
    <row r="430" spans="1:60" ht="42" hidden="1">
      <c r="A430" s="127"/>
      <c r="B430" s="127"/>
      <c r="C430" s="127"/>
      <c r="D430" s="280" t="s">
        <v>715</v>
      </c>
      <c r="E430" s="108"/>
      <c r="F430" s="108"/>
      <c r="G430" s="108"/>
      <c r="H430" s="108"/>
      <c r="I430" s="108"/>
      <c r="J430" s="108"/>
      <c r="K430" s="818">
        <f t="shared" si="10"/>
        <v>0</v>
      </c>
      <c r="L430" s="4"/>
      <c r="M430" s="69"/>
      <c r="N430" s="69"/>
      <c r="O430" s="69"/>
      <c r="P430" s="69"/>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row>
    <row r="431" spans="1:60" ht="42" hidden="1">
      <c r="A431" s="127"/>
      <c r="B431" s="127"/>
      <c r="C431" s="127"/>
      <c r="D431" s="257" t="s">
        <v>165</v>
      </c>
      <c r="E431" s="108"/>
      <c r="F431" s="108"/>
      <c r="G431" s="108"/>
      <c r="H431" s="108"/>
      <c r="I431" s="108"/>
      <c r="J431" s="108"/>
      <c r="K431" s="818">
        <f t="shared" si="10"/>
        <v>0</v>
      </c>
      <c r="L431" s="4"/>
      <c r="M431" s="69"/>
      <c r="N431" s="69"/>
      <c r="O431" s="69"/>
      <c r="P431" s="69"/>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row>
    <row r="432" spans="1:60" ht="28" hidden="1">
      <c r="A432" s="123">
        <v>2719800</v>
      </c>
      <c r="B432" s="121" t="s">
        <v>758</v>
      </c>
      <c r="C432" s="121" t="s">
        <v>1363</v>
      </c>
      <c r="D432" s="281" t="s">
        <v>271</v>
      </c>
      <c r="E432" s="109"/>
      <c r="F432" s="109"/>
      <c r="G432" s="109"/>
      <c r="H432" s="109"/>
      <c r="I432" s="109"/>
      <c r="J432" s="109"/>
      <c r="K432" s="818">
        <f t="shared" si="10"/>
        <v>0</v>
      </c>
      <c r="L432" s="4"/>
      <c r="M432" s="69"/>
      <c r="N432" s="69"/>
      <c r="O432" s="69"/>
      <c r="P432" s="69"/>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row>
    <row r="433" spans="1:60" ht="28" hidden="1">
      <c r="A433" s="123"/>
      <c r="B433" s="128"/>
      <c r="C433" s="128"/>
      <c r="D433" s="273" t="s">
        <v>768</v>
      </c>
      <c r="E433" s="137"/>
      <c r="F433" s="137"/>
      <c r="G433" s="137"/>
      <c r="H433" s="137"/>
      <c r="I433" s="137"/>
      <c r="J433" s="137"/>
      <c r="K433" s="818">
        <f t="shared" si="10"/>
        <v>0</v>
      </c>
      <c r="L433" s="4"/>
      <c r="M433" s="69"/>
      <c r="N433" s="69"/>
      <c r="O433" s="69"/>
      <c r="P433" s="69"/>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row>
    <row r="434" spans="1:60" ht="51" hidden="1" customHeight="1">
      <c r="A434" s="292" t="s">
        <v>80</v>
      </c>
      <c r="B434" s="292" t="s">
        <v>81</v>
      </c>
      <c r="C434" s="292"/>
      <c r="D434" s="819" t="s">
        <v>208</v>
      </c>
      <c r="E434" s="107">
        <f>+E437+E436+E435+E439+E438</f>
        <v>0</v>
      </c>
      <c r="F434" s="107"/>
      <c r="G434" s="107">
        <f>+G437+G436+G435+G439+G438</f>
        <v>0</v>
      </c>
      <c r="H434" s="107">
        <f>+H437+H436+H435+H439+H438</f>
        <v>0</v>
      </c>
      <c r="I434" s="107">
        <f>+I437+I436+I435+I439+I438</f>
        <v>0</v>
      </c>
      <c r="J434" s="107">
        <f>+J437+J436+J435+J439+J438</f>
        <v>0</v>
      </c>
      <c r="K434" s="818">
        <f t="shared" si="10"/>
        <v>0</v>
      </c>
      <c r="L434" s="4"/>
      <c r="M434" s="69"/>
      <c r="N434" s="69"/>
      <c r="O434" s="69"/>
      <c r="P434" s="69"/>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row>
    <row r="435" spans="1:60" ht="28" hidden="1">
      <c r="A435" s="127">
        <v>2818311</v>
      </c>
      <c r="B435" s="127" t="s">
        <v>1314</v>
      </c>
      <c r="C435" s="127" t="s">
        <v>650</v>
      </c>
      <c r="D435" s="240" t="s">
        <v>1315</v>
      </c>
      <c r="E435" s="108">
        <f>300000-300000</f>
        <v>0</v>
      </c>
      <c r="F435" s="108"/>
      <c r="G435" s="108">
        <f>300000-300000</f>
        <v>0</v>
      </c>
      <c r="H435" s="108">
        <f>300000-300000</f>
        <v>0</v>
      </c>
      <c r="I435" s="108">
        <f>300000-300000</f>
        <v>0</v>
      </c>
      <c r="J435" s="108">
        <f>300000-300000</f>
        <v>0</v>
      </c>
      <c r="K435" s="818">
        <f t="shared" si="10"/>
        <v>0</v>
      </c>
      <c r="L435" s="4"/>
      <c r="M435" s="69"/>
      <c r="N435" s="69"/>
      <c r="O435" s="69"/>
      <c r="P435" s="69"/>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row>
    <row r="436" spans="1:60" ht="15.5" hidden="1">
      <c r="A436" s="133">
        <v>2818312</v>
      </c>
      <c r="B436" s="133" t="s">
        <v>227</v>
      </c>
      <c r="C436" s="133" t="s">
        <v>43</v>
      </c>
      <c r="D436" s="187" t="s">
        <v>847</v>
      </c>
      <c r="E436" s="108"/>
      <c r="F436" s="108"/>
      <c r="G436" s="108"/>
      <c r="H436" s="108"/>
      <c r="I436" s="108"/>
      <c r="J436" s="108"/>
      <c r="K436" s="818">
        <f t="shared" si="10"/>
        <v>0</v>
      </c>
      <c r="L436" s="4"/>
      <c r="M436" s="69"/>
      <c r="N436" s="69"/>
      <c r="O436" s="69"/>
      <c r="P436" s="69"/>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row>
    <row r="437" spans="1:60" ht="51" hidden="1" customHeight="1">
      <c r="A437" s="133">
        <v>2818320</v>
      </c>
      <c r="B437" s="133" t="s">
        <v>1280</v>
      </c>
      <c r="C437" s="133" t="s">
        <v>42</v>
      </c>
      <c r="D437" s="240" t="s">
        <v>1044</v>
      </c>
      <c r="E437" s="108"/>
      <c r="F437" s="108"/>
      <c r="G437" s="108"/>
      <c r="H437" s="108"/>
      <c r="I437" s="108"/>
      <c r="J437" s="108"/>
      <c r="K437" s="818">
        <f t="shared" si="10"/>
        <v>0</v>
      </c>
      <c r="L437" s="4"/>
      <c r="M437" s="69"/>
      <c r="N437" s="69"/>
      <c r="O437" s="69"/>
      <c r="P437" s="69"/>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row>
    <row r="438" spans="1:60" ht="51" hidden="1" customHeight="1">
      <c r="A438" s="133" t="s">
        <v>1450</v>
      </c>
      <c r="B438" s="133" t="s">
        <v>1281</v>
      </c>
      <c r="C438" s="133" t="s">
        <v>814</v>
      </c>
      <c r="D438" s="240" t="s">
        <v>1451</v>
      </c>
      <c r="E438" s="108"/>
      <c r="F438" s="108"/>
      <c r="G438" s="108"/>
      <c r="H438" s="108"/>
      <c r="I438" s="108"/>
      <c r="J438" s="108"/>
      <c r="K438" s="818">
        <f t="shared" si="10"/>
        <v>0</v>
      </c>
      <c r="L438" s="4"/>
      <c r="M438" s="69"/>
      <c r="N438" s="69"/>
      <c r="O438" s="69"/>
      <c r="P438" s="69"/>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row>
    <row r="439" spans="1:60" ht="51" hidden="1" customHeight="1">
      <c r="A439" s="133" t="s">
        <v>750</v>
      </c>
      <c r="B439" s="133" t="s">
        <v>1282</v>
      </c>
      <c r="C439" s="133" t="s">
        <v>52</v>
      </c>
      <c r="D439" s="240" t="s">
        <v>1543</v>
      </c>
      <c r="E439" s="108"/>
      <c r="F439" s="108"/>
      <c r="G439" s="108"/>
      <c r="H439" s="108"/>
      <c r="I439" s="108"/>
      <c r="J439" s="108"/>
      <c r="K439" s="818">
        <f t="shared" si="10"/>
        <v>0</v>
      </c>
      <c r="L439" s="4"/>
      <c r="M439" s="69"/>
      <c r="N439" s="69"/>
      <c r="O439" s="69"/>
      <c r="P439" s="69"/>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row>
    <row r="440" spans="1:60" ht="54" hidden="1" customHeight="1">
      <c r="A440" s="292" t="s">
        <v>957</v>
      </c>
      <c r="B440" s="292" t="s">
        <v>958</v>
      </c>
      <c r="C440" s="292"/>
      <c r="D440" s="657" t="s">
        <v>951</v>
      </c>
      <c r="E440" s="107">
        <f>++E441+E443+E445</f>
        <v>0</v>
      </c>
      <c r="F440" s="107"/>
      <c r="G440" s="107">
        <f>++G441+G443+G445</f>
        <v>0</v>
      </c>
      <c r="H440" s="107">
        <f>++H441+H443+H445</f>
        <v>0</v>
      </c>
      <c r="I440" s="107">
        <f>++I441+I443+I445</f>
        <v>0</v>
      </c>
      <c r="J440" s="107">
        <f>++J441+J443+J445</f>
        <v>0</v>
      </c>
      <c r="K440" s="818">
        <f t="shared" ref="K440:K503" si="12">SUM(E440:J440)</f>
        <v>0</v>
      </c>
      <c r="M440" s="47"/>
      <c r="N440" s="47"/>
      <c r="O440" s="47"/>
      <c r="P440" s="47"/>
    </row>
    <row r="441" spans="1:60" ht="54" hidden="1" customHeight="1">
      <c r="A441" s="133">
        <v>2918110</v>
      </c>
      <c r="B441" s="133" t="s">
        <v>818</v>
      </c>
      <c r="C441" s="133" t="s">
        <v>852</v>
      </c>
      <c r="D441" s="254" t="s">
        <v>1160</v>
      </c>
      <c r="E441" s="108"/>
      <c r="F441" s="108"/>
      <c r="G441" s="108"/>
      <c r="H441" s="108"/>
      <c r="I441" s="108"/>
      <c r="J441" s="108"/>
      <c r="K441" s="818">
        <f t="shared" si="12"/>
        <v>0</v>
      </c>
      <c r="M441" s="47"/>
      <c r="N441" s="47"/>
      <c r="O441" s="47"/>
      <c r="P441" s="47"/>
    </row>
    <row r="442" spans="1:60" ht="15.5" hidden="1">
      <c r="A442" s="128"/>
      <c r="B442" s="128"/>
      <c r="C442" s="128"/>
      <c r="D442" s="243"/>
      <c r="E442" s="137"/>
      <c r="F442" s="137"/>
      <c r="G442" s="137"/>
      <c r="H442" s="137"/>
      <c r="I442" s="137"/>
      <c r="J442" s="137"/>
      <c r="K442" s="818">
        <f t="shared" si="12"/>
        <v>0</v>
      </c>
      <c r="M442" s="47"/>
      <c r="N442" s="47"/>
      <c r="O442" s="47"/>
      <c r="P442" s="47"/>
    </row>
    <row r="443" spans="1:60" ht="46.9" hidden="1" customHeight="1">
      <c r="A443" s="133">
        <v>2918120</v>
      </c>
      <c r="B443" s="133" t="s">
        <v>1614</v>
      </c>
      <c r="C443" s="133" t="s">
        <v>231</v>
      </c>
      <c r="D443" s="254" t="s">
        <v>584</v>
      </c>
      <c r="E443" s="108"/>
      <c r="F443" s="108"/>
      <c r="G443" s="108"/>
      <c r="H443" s="108"/>
      <c r="I443" s="108"/>
      <c r="J443" s="108"/>
      <c r="K443" s="818">
        <f t="shared" si="12"/>
        <v>0</v>
      </c>
      <c r="M443" s="47"/>
      <c r="N443" s="47"/>
      <c r="O443" s="47"/>
      <c r="P443" s="47"/>
    </row>
    <row r="444" spans="1:60" ht="40.5" hidden="1">
      <c r="A444" s="128"/>
      <c r="B444" s="125"/>
      <c r="C444" s="125"/>
      <c r="D444" s="256" t="s">
        <v>1159</v>
      </c>
      <c r="E444" s="115"/>
      <c r="F444" s="115"/>
      <c r="G444" s="115"/>
      <c r="H444" s="115"/>
      <c r="I444" s="115"/>
      <c r="J444" s="115"/>
      <c r="K444" s="818">
        <f t="shared" si="12"/>
        <v>0</v>
      </c>
      <c r="M444" s="47"/>
      <c r="N444" s="47"/>
      <c r="O444" s="47"/>
      <c r="P444" s="47"/>
    </row>
    <row r="445" spans="1:60" s="301" customFormat="1" ht="64.150000000000006" hidden="1" customHeight="1">
      <c r="A445" s="123">
        <v>2919800</v>
      </c>
      <c r="B445" s="123" t="s">
        <v>758</v>
      </c>
      <c r="C445" s="123" t="s">
        <v>1363</v>
      </c>
      <c r="D445" s="187" t="s">
        <v>853</v>
      </c>
      <c r="E445" s="138"/>
      <c r="F445" s="138"/>
      <c r="G445" s="138"/>
      <c r="H445" s="138"/>
      <c r="I445" s="138"/>
      <c r="J445" s="138"/>
      <c r="K445" s="818">
        <f t="shared" si="12"/>
        <v>0</v>
      </c>
      <c r="L445" s="297"/>
      <c r="M445" s="298"/>
      <c r="N445" s="298"/>
      <c r="O445" s="298"/>
      <c r="P445" s="298"/>
      <c r="Q445" s="297"/>
      <c r="R445" s="299"/>
      <c r="S445" s="299"/>
      <c r="T445" s="299"/>
      <c r="U445" s="299"/>
      <c r="V445" s="299"/>
      <c r="W445" s="299"/>
      <c r="X445" s="299"/>
      <c r="Y445" s="299"/>
      <c r="Z445" s="299"/>
      <c r="AA445" s="299"/>
      <c r="AB445" s="299"/>
      <c r="AC445" s="299"/>
      <c r="AD445" s="299"/>
      <c r="AE445" s="299"/>
      <c r="AF445" s="299"/>
      <c r="AG445" s="299"/>
      <c r="AH445" s="299"/>
      <c r="AI445" s="299"/>
      <c r="AJ445" s="299"/>
      <c r="AK445" s="299"/>
      <c r="AL445" s="299"/>
      <c r="AM445" s="300"/>
      <c r="AN445" s="300"/>
      <c r="AO445" s="300"/>
      <c r="AP445" s="300"/>
      <c r="AQ445" s="300"/>
      <c r="AR445" s="300"/>
      <c r="AS445" s="300"/>
      <c r="AT445" s="300"/>
      <c r="AU445" s="300"/>
      <c r="AV445" s="300"/>
      <c r="AW445" s="300"/>
      <c r="AX445" s="300"/>
      <c r="AY445" s="300"/>
      <c r="AZ445" s="300"/>
      <c r="BA445" s="300"/>
      <c r="BB445" s="300"/>
      <c r="BC445" s="300"/>
      <c r="BD445" s="300"/>
      <c r="BE445" s="300"/>
      <c r="BF445" s="300"/>
      <c r="BG445" s="300"/>
      <c r="BH445" s="300"/>
    </row>
    <row r="446" spans="1:60" ht="46.15" hidden="1" customHeight="1">
      <c r="A446" s="292" t="s">
        <v>961</v>
      </c>
      <c r="B446" s="292" t="s">
        <v>962</v>
      </c>
      <c r="C446" s="292"/>
      <c r="D446" s="819" t="s">
        <v>1640</v>
      </c>
      <c r="E446" s="107">
        <f>+E448+E451+E452+E458+E457+E468+E470+E459+E477+E474+E472+E473+E475+E481+E462+E466+E460+E469+E456+E526+E476+E471+E467</f>
        <v>0</v>
      </c>
      <c r="F446" s="107"/>
      <c r="G446" s="107">
        <f>+G448+G451+G452+G458+G457+G468+G470+G459+G477+G474+G472+G473+G475+G481+G462+G466+G460+G469+G456+G526+G476+G471+G467</f>
        <v>0</v>
      </c>
      <c r="H446" s="107">
        <f>+H448+H451+H452+H458+H457+H468+H470+H459+H477+H474+H472+H473+H475+H481+H462+H466+H460+H469+H456+H526+H476+H471+H467</f>
        <v>0</v>
      </c>
      <c r="I446" s="107">
        <f>+I448+I451+I452+I458+I457+I468+I470+I459+I477+I474+I472+I473+I475+I481+I462+I466+I460+I469+I456+I526+I476+I471+I467</f>
        <v>0</v>
      </c>
      <c r="J446" s="107">
        <f>+J448+J451+J452+J458+J457+J468+J470+J459+J477+J474+J472+J473+J475+J481+J462+J466+J460+J469+J456+J526+J476+J471+J467</f>
        <v>0</v>
      </c>
      <c r="K446" s="818">
        <f t="shared" si="12"/>
        <v>0</v>
      </c>
      <c r="M446" s="47"/>
      <c r="N446" s="47"/>
      <c r="O446" s="47"/>
      <c r="P446" s="47"/>
    </row>
    <row r="447" spans="1:60" ht="28" hidden="1">
      <c r="A447" s="128"/>
      <c r="B447" s="128"/>
      <c r="C447" s="128"/>
      <c r="D447" s="261" t="s">
        <v>726</v>
      </c>
      <c r="E447" s="107"/>
      <c r="F447" s="107"/>
      <c r="G447" s="107"/>
      <c r="H447" s="107"/>
      <c r="I447" s="107"/>
      <c r="J447" s="107"/>
      <c r="K447" s="818">
        <f t="shared" si="12"/>
        <v>0</v>
      </c>
      <c r="M447" s="47"/>
      <c r="N447" s="47"/>
      <c r="O447" s="47"/>
      <c r="P447" s="47"/>
    </row>
    <row r="448" spans="1:60" s="314" customFormat="1" ht="45" hidden="1" customHeight="1">
      <c r="A448" s="121"/>
      <c r="B448" s="121"/>
      <c r="C448" s="121"/>
      <c r="D448" s="316" t="s">
        <v>279</v>
      </c>
      <c r="E448" s="109"/>
      <c r="F448" s="109"/>
      <c r="G448" s="109"/>
      <c r="H448" s="109"/>
      <c r="I448" s="109"/>
      <c r="J448" s="109"/>
      <c r="K448" s="818">
        <f t="shared" si="12"/>
        <v>0</v>
      </c>
      <c r="L448" s="310"/>
      <c r="M448" s="311"/>
      <c r="N448" s="311"/>
      <c r="O448" s="311"/>
      <c r="P448" s="311"/>
      <c r="Q448" s="310"/>
      <c r="R448" s="312"/>
      <c r="S448" s="312"/>
      <c r="T448" s="312"/>
      <c r="U448" s="312"/>
      <c r="V448" s="312"/>
      <c r="W448" s="312"/>
      <c r="X448" s="312"/>
      <c r="Y448" s="312"/>
      <c r="Z448" s="312"/>
      <c r="AA448" s="312"/>
      <c r="AB448" s="312"/>
      <c r="AC448" s="312"/>
      <c r="AD448" s="312"/>
      <c r="AE448" s="312"/>
      <c r="AF448" s="312"/>
      <c r="AG448" s="312"/>
      <c r="AH448" s="312"/>
      <c r="AI448" s="312"/>
      <c r="AJ448" s="312"/>
      <c r="AK448" s="312"/>
      <c r="AL448" s="312"/>
      <c r="AM448" s="313"/>
      <c r="AN448" s="313"/>
      <c r="AO448" s="313"/>
      <c r="AP448" s="313"/>
      <c r="AQ448" s="313"/>
      <c r="AR448" s="313"/>
      <c r="AS448" s="313"/>
      <c r="AT448" s="313"/>
      <c r="AU448" s="313"/>
      <c r="AV448" s="313"/>
      <c r="AW448" s="313"/>
      <c r="AX448" s="313"/>
      <c r="AY448" s="313"/>
      <c r="AZ448" s="313"/>
      <c r="BA448" s="313"/>
      <c r="BB448" s="313"/>
      <c r="BC448" s="313"/>
      <c r="BD448" s="313"/>
      <c r="BE448" s="313"/>
      <c r="BF448" s="313"/>
      <c r="BG448" s="313"/>
      <c r="BH448" s="313"/>
    </row>
    <row r="449" spans="1:17" ht="15.5" hidden="1">
      <c r="A449" s="128"/>
      <c r="B449" s="128"/>
      <c r="C449" s="128"/>
      <c r="D449" s="255" t="s">
        <v>1500</v>
      </c>
      <c r="E449" s="137"/>
      <c r="F449" s="137"/>
      <c r="G449" s="137"/>
      <c r="H449" s="137"/>
      <c r="I449" s="137"/>
      <c r="J449" s="137"/>
      <c r="K449" s="818">
        <f t="shared" si="12"/>
        <v>0</v>
      </c>
      <c r="M449" s="47"/>
      <c r="N449" s="47"/>
      <c r="O449" s="47"/>
      <c r="P449" s="47"/>
    </row>
    <row r="450" spans="1:17" ht="15.5" hidden="1">
      <c r="A450" s="128"/>
      <c r="B450" s="128"/>
      <c r="C450" s="128"/>
      <c r="D450" s="255" t="s">
        <v>1501</v>
      </c>
      <c r="E450" s="137"/>
      <c r="F450" s="137"/>
      <c r="G450" s="137"/>
      <c r="H450" s="137"/>
      <c r="I450" s="137"/>
      <c r="J450" s="137"/>
      <c r="K450" s="818">
        <f t="shared" si="12"/>
        <v>0</v>
      </c>
      <c r="M450" s="47"/>
      <c r="N450" s="47"/>
      <c r="O450" s="47"/>
      <c r="P450" s="47"/>
    </row>
    <row r="451" spans="1:17" ht="15.5" hidden="1">
      <c r="A451" s="123">
        <v>3713070</v>
      </c>
      <c r="B451" s="121" t="s">
        <v>314</v>
      </c>
      <c r="C451" s="121" t="s">
        <v>1215</v>
      </c>
      <c r="D451" s="258" t="s">
        <v>437</v>
      </c>
      <c r="E451" s="109"/>
      <c r="F451" s="109"/>
      <c r="G451" s="109"/>
      <c r="H451" s="109"/>
      <c r="I451" s="109"/>
      <c r="J451" s="109"/>
      <c r="K451" s="818">
        <f t="shared" si="12"/>
        <v>0</v>
      </c>
      <c r="M451" s="47"/>
      <c r="N451" s="47"/>
      <c r="O451" s="47"/>
      <c r="P451" s="47"/>
    </row>
    <row r="452" spans="1:17" ht="14" hidden="1">
      <c r="A452" s="121">
        <v>3713230</v>
      </c>
      <c r="B452" s="121" t="s">
        <v>319</v>
      </c>
      <c r="C452" s="121" t="s">
        <v>378</v>
      </c>
      <c r="D452" s="258" t="s">
        <v>629</v>
      </c>
      <c r="E452" s="137"/>
      <c r="F452" s="137"/>
      <c r="G452" s="137"/>
      <c r="H452" s="137"/>
      <c r="I452" s="137"/>
      <c r="J452" s="137"/>
      <c r="K452" s="818">
        <f t="shared" si="12"/>
        <v>0</v>
      </c>
      <c r="L452" s="15"/>
      <c r="M452" s="23"/>
      <c r="N452" s="23"/>
      <c r="O452" s="23"/>
      <c r="P452" s="23"/>
      <c r="Q452" s="15"/>
    </row>
    <row r="453" spans="1:17" ht="57.5" hidden="1">
      <c r="A453" s="128"/>
      <c r="B453" s="128"/>
      <c r="C453" s="128"/>
      <c r="D453" s="294" t="s">
        <v>511</v>
      </c>
      <c r="E453" s="137"/>
      <c r="F453" s="137"/>
      <c r="G453" s="137"/>
      <c r="H453" s="137"/>
      <c r="I453" s="137"/>
      <c r="J453" s="137"/>
      <c r="K453" s="818">
        <f t="shared" si="12"/>
        <v>0</v>
      </c>
      <c r="L453" s="15"/>
      <c r="M453" s="23"/>
      <c r="N453" s="23"/>
      <c r="O453" s="23"/>
      <c r="P453" s="23"/>
      <c r="Q453" s="15"/>
    </row>
    <row r="454" spans="1:17" ht="23" hidden="1">
      <c r="A454" s="128"/>
      <c r="B454" s="128"/>
      <c r="C454" s="128"/>
      <c r="D454" s="255" t="s">
        <v>1619</v>
      </c>
      <c r="E454" s="137"/>
      <c r="F454" s="137"/>
      <c r="G454" s="137"/>
      <c r="H454" s="137"/>
      <c r="I454" s="137"/>
      <c r="J454" s="137"/>
      <c r="K454" s="818">
        <f t="shared" si="12"/>
        <v>0</v>
      </c>
      <c r="L454" s="15"/>
      <c r="M454" s="23"/>
      <c r="N454" s="23"/>
      <c r="O454" s="23"/>
      <c r="P454" s="23"/>
      <c r="Q454" s="15"/>
    </row>
    <row r="455" spans="1:17" ht="34.5" hidden="1">
      <c r="A455" s="128"/>
      <c r="B455" s="128"/>
      <c r="C455" s="128"/>
      <c r="D455" s="255" t="s">
        <v>373</v>
      </c>
      <c r="E455" s="137"/>
      <c r="F455" s="137"/>
      <c r="G455" s="137"/>
      <c r="H455" s="137"/>
      <c r="I455" s="137"/>
      <c r="J455" s="137"/>
      <c r="K455" s="818">
        <f t="shared" si="12"/>
        <v>0</v>
      </c>
      <c r="L455" s="15"/>
      <c r="M455" s="23"/>
      <c r="N455" s="23"/>
      <c r="O455" s="23"/>
      <c r="P455" s="23"/>
      <c r="Q455" s="15"/>
    </row>
    <row r="456" spans="1:17" ht="14" hidden="1">
      <c r="A456" s="127">
        <v>3713740</v>
      </c>
      <c r="B456" s="127" t="s">
        <v>1544</v>
      </c>
      <c r="C456" s="127" t="s">
        <v>232</v>
      </c>
      <c r="D456" s="241" t="s">
        <v>1456</v>
      </c>
      <c r="E456" s="108"/>
      <c r="F456" s="108"/>
      <c r="G456" s="108"/>
      <c r="H456" s="108"/>
      <c r="I456" s="108"/>
      <c r="J456" s="108"/>
      <c r="K456" s="818">
        <f t="shared" si="12"/>
        <v>0</v>
      </c>
      <c r="L456" s="15"/>
      <c r="M456" s="23"/>
      <c r="N456" s="23"/>
      <c r="O456" s="23"/>
      <c r="P456" s="23"/>
      <c r="Q456" s="15"/>
    </row>
    <row r="457" spans="1:17" ht="26" hidden="1">
      <c r="A457" s="123">
        <v>3713770</v>
      </c>
      <c r="B457" s="123" t="s">
        <v>807</v>
      </c>
      <c r="C457" s="123" t="s">
        <v>806</v>
      </c>
      <c r="D457" s="282" t="s">
        <v>1093</v>
      </c>
      <c r="E457" s="137"/>
      <c r="F457" s="137"/>
      <c r="G457" s="137"/>
      <c r="H457" s="137"/>
      <c r="I457" s="137"/>
      <c r="J457" s="137"/>
      <c r="K457" s="818">
        <f t="shared" si="12"/>
        <v>0</v>
      </c>
      <c r="L457" s="15"/>
      <c r="M457" s="23"/>
      <c r="N457" s="23"/>
      <c r="O457" s="23"/>
      <c r="P457" s="23"/>
      <c r="Q457" s="15"/>
    </row>
    <row r="458" spans="1:17" ht="14" hidden="1">
      <c r="A458" s="127">
        <v>3713790</v>
      </c>
      <c r="B458" s="127" t="s">
        <v>809</v>
      </c>
      <c r="C458" s="127" t="s">
        <v>324</v>
      </c>
      <c r="D458" s="240" t="s">
        <v>1593</v>
      </c>
      <c r="E458" s="108"/>
      <c r="F458" s="108"/>
      <c r="G458" s="108"/>
      <c r="H458" s="108"/>
      <c r="I458" s="108"/>
      <c r="J458" s="108"/>
      <c r="K458" s="818">
        <f t="shared" si="12"/>
        <v>0</v>
      </c>
      <c r="L458" s="15"/>
      <c r="M458" s="23"/>
      <c r="N458" s="23"/>
      <c r="O458" s="23"/>
      <c r="P458" s="23"/>
      <c r="Q458" s="15"/>
    </row>
    <row r="459" spans="1:17" ht="56" hidden="1">
      <c r="A459" s="123">
        <v>3716084</v>
      </c>
      <c r="B459" s="127" t="s">
        <v>1150</v>
      </c>
      <c r="C459" s="127" t="s">
        <v>1149</v>
      </c>
      <c r="D459" s="254" t="s">
        <v>159</v>
      </c>
      <c r="E459" s="108"/>
      <c r="F459" s="108"/>
      <c r="G459" s="108"/>
      <c r="H459" s="108"/>
      <c r="I459" s="108"/>
      <c r="J459" s="108"/>
      <c r="K459" s="818">
        <f t="shared" si="12"/>
        <v>0</v>
      </c>
      <c r="L459" s="15"/>
      <c r="M459" s="23"/>
      <c r="N459" s="23"/>
      <c r="O459" s="23"/>
      <c r="P459" s="23"/>
      <c r="Q459" s="15"/>
    </row>
    <row r="460" spans="1:17" ht="14" hidden="1">
      <c r="A460" s="127">
        <v>3717300</v>
      </c>
      <c r="B460" s="127" t="s">
        <v>276</v>
      </c>
      <c r="C460" s="127" t="s">
        <v>649</v>
      </c>
      <c r="D460" s="240" t="s">
        <v>277</v>
      </c>
      <c r="E460" s="108"/>
      <c r="F460" s="108"/>
      <c r="G460" s="108"/>
      <c r="H460" s="108"/>
      <c r="I460" s="108"/>
      <c r="J460" s="108"/>
      <c r="K460" s="818">
        <f t="shared" si="12"/>
        <v>0</v>
      </c>
      <c r="M460" s="47"/>
      <c r="N460" s="47"/>
      <c r="O460" s="47"/>
      <c r="P460" s="47"/>
    </row>
    <row r="461" spans="1:17" ht="28" hidden="1">
      <c r="A461" s="127">
        <v>3717340</v>
      </c>
      <c r="B461" s="127" t="s">
        <v>598</v>
      </c>
      <c r="C461" s="127" t="s">
        <v>651</v>
      </c>
      <c r="D461" s="275" t="s">
        <v>805</v>
      </c>
      <c r="E461" s="109"/>
      <c r="F461" s="109"/>
      <c r="G461" s="109"/>
      <c r="H461" s="109"/>
      <c r="I461" s="109"/>
      <c r="J461" s="109"/>
      <c r="K461" s="818">
        <f t="shared" si="12"/>
        <v>0</v>
      </c>
      <c r="M461" s="47"/>
      <c r="N461" s="47"/>
      <c r="O461" s="47"/>
      <c r="P461" s="47"/>
    </row>
    <row r="462" spans="1:17" ht="28" hidden="1">
      <c r="A462" s="127">
        <v>3717440</v>
      </c>
      <c r="B462" s="127" t="s">
        <v>228</v>
      </c>
      <c r="C462" s="127" t="s">
        <v>44</v>
      </c>
      <c r="D462" s="240" t="s">
        <v>158</v>
      </c>
      <c r="E462" s="139"/>
      <c r="F462" s="139"/>
      <c r="G462" s="139"/>
      <c r="H462" s="139"/>
      <c r="I462" s="139"/>
      <c r="J462" s="139"/>
      <c r="K462" s="818">
        <f t="shared" si="12"/>
        <v>0</v>
      </c>
      <c r="M462" s="47"/>
      <c r="N462" s="47"/>
      <c r="O462" s="47"/>
      <c r="P462" s="47"/>
    </row>
    <row r="463" spans="1:17" ht="14" hidden="1">
      <c r="A463" s="140"/>
      <c r="B463" s="127"/>
      <c r="C463" s="127"/>
      <c r="D463" s="240" t="s">
        <v>574</v>
      </c>
      <c r="E463" s="141"/>
      <c r="F463" s="141"/>
      <c r="G463" s="141"/>
      <c r="H463" s="141"/>
      <c r="I463" s="141"/>
      <c r="J463" s="141"/>
      <c r="K463" s="818">
        <f t="shared" si="12"/>
        <v>0</v>
      </c>
      <c r="M463" s="47"/>
      <c r="N463" s="47"/>
      <c r="O463" s="47"/>
      <c r="P463" s="47"/>
    </row>
    <row r="464" spans="1:17" ht="70" hidden="1">
      <c r="A464" s="140"/>
      <c r="B464" s="127"/>
      <c r="C464" s="127"/>
      <c r="D464" s="240" t="s">
        <v>96</v>
      </c>
      <c r="E464" s="141"/>
      <c r="F464" s="141"/>
      <c r="G464" s="141"/>
      <c r="H464" s="141"/>
      <c r="I464" s="141"/>
      <c r="J464" s="141"/>
      <c r="K464" s="818">
        <f t="shared" si="12"/>
        <v>0</v>
      </c>
      <c r="M464" s="47"/>
      <c r="N464" s="47"/>
      <c r="O464" s="47"/>
      <c r="P464" s="47"/>
    </row>
    <row r="465" spans="1:60" ht="42" hidden="1">
      <c r="A465" s="140"/>
      <c r="B465" s="127"/>
      <c r="C465" s="127"/>
      <c r="D465" s="240" t="s">
        <v>573</v>
      </c>
      <c r="E465" s="141"/>
      <c r="F465" s="141"/>
      <c r="G465" s="141"/>
      <c r="H465" s="141"/>
      <c r="I465" s="141"/>
      <c r="J465" s="141"/>
      <c r="K465" s="818">
        <f t="shared" si="12"/>
        <v>0</v>
      </c>
      <c r="M465" s="47"/>
      <c r="N465" s="47"/>
      <c r="O465" s="47"/>
      <c r="P465" s="47"/>
    </row>
    <row r="466" spans="1:60" ht="58.5" hidden="1" customHeight="1">
      <c r="A466" s="133" t="s">
        <v>21</v>
      </c>
      <c r="B466" s="133" t="s">
        <v>22</v>
      </c>
      <c r="C466" s="133" t="s">
        <v>59</v>
      </c>
      <c r="D466" s="240" t="s">
        <v>943</v>
      </c>
      <c r="E466" s="105"/>
      <c r="F466" s="105"/>
      <c r="G466" s="105"/>
      <c r="H466" s="105"/>
      <c r="I466" s="105"/>
      <c r="J466" s="105"/>
      <c r="K466" s="818">
        <f t="shared" si="12"/>
        <v>0</v>
      </c>
      <c r="M466" s="47"/>
      <c r="N466" s="47"/>
      <c r="O466" s="47"/>
      <c r="P466" s="47"/>
    </row>
    <row r="467" spans="1:60" ht="46.5" hidden="1" customHeight="1">
      <c r="A467" s="121"/>
      <c r="B467" s="121"/>
      <c r="C467" s="121"/>
      <c r="D467" s="316" t="s">
        <v>279</v>
      </c>
      <c r="E467" s="109"/>
      <c r="F467" s="109"/>
      <c r="G467" s="109"/>
      <c r="H467" s="109"/>
      <c r="I467" s="109"/>
      <c r="J467" s="109"/>
      <c r="K467" s="818">
        <f t="shared" si="12"/>
        <v>0</v>
      </c>
      <c r="M467" s="47"/>
      <c r="N467" s="47"/>
      <c r="O467" s="47"/>
      <c r="P467" s="47"/>
    </row>
    <row r="468" spans="1:60" ht="46.5" hidden="1" outlineLevel="1">
      <c r="A468" s="123">
        <v>3718110</v>
      </c>
      <c r="B468" s="123" t="s">
        <v>818</v>
      </c>
      <c r="C468" s="123" t="s">
        <v>852</v>
      </c>
      <c r="D468" s="283" t="s">
        <v>269</v>
      </c>
      <c r="E468" s="110"/>
      <c r="F468" s="110"/>
      <c r="G468" s="110"/>
      <c r="H468" s="110"/>
      <c r="I468" s="110"/>
      <c r="J468" s="110"/>
      <c r="K468" s="818">
        <f t="shared" si="12"/>
        <v>0</v>
      </c>
      <c r="L468" s="30"/>
      <c r="M468" s="67"/>
      <c r="N468" s="67"/>
      <c r="O468" s="67"/>
      <c r="P468" s="67"/>
      <c r="Q468" s="30"/>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row>
    <row r="469" spans="1:60" ht="28" hidden="1" outlineLevel="1">
      <c r="A469" s="123">
        <v>3718311</v>
      </c>
      <c r="B469" s="123" t="s">
        <v>1314</v>
      </c>
      <c r="C469" s="123" t="s">
        <v>650</v>
      </c>
      <c r="D469" s="278" t="s">
        <v>588</v>
      </c>
      <c r="E469" s="110"/>
      <c r="F469" s="110"/>
      <c r="G469" s="110"/>
      <c r="H469" s="110"/>
      <c r="I469" s="110"/>
      <c r="J469" s="110"/>
      <c r="K469" s="818">
        <f t="shared" si="12"/>
        <v>0</v>
      </c>
      <c r="L469" s="30"/>
      <c r="M469" s="47"/>
      <c r="N469" s="47"/>
      <c r="O469" s="47"/>
      <c r="P469" s="47"/>
      <c r="Q469" s="30"/>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row>
    <row r="470" spans="1:60" ht="14" hidden="1">
      <c r="A470" s="127">
        <v>3718862</v>
      </c>
      <c r="B470" s="127" t="s">
        <v>1217</v>
      </c>
      <c r="C470" s="127" t="s">
        <v>1216</v>
      </c>
      <c r="D470" s="284" t="s">
        <v>1218</v>
      </c>
      <c r="E470" s="141"/>
      <c r="F470" s="141"/>
      <c r="G470" s="141"/>
      <c r="H470" s="141"/>
      <c r="I470" s="141"/>
      <c r="J470" s="141"/>
      <c r="K470" s="818">
        <f t="shared" si="12"/>
        <v>0</v>
      </c>
      <c r="L470" s="30"/>
      <c r="M470" s="47"/>
      <c r="N470" s="47"/>
      <c r="O470" s="47"/>
      <c r="P470" s="47"/>
      <c r="Q470" s="30"/>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row>
    <row r="471" spans="1:60" ht="114" hidden="1" customHeight="1">
      <c r="A471" s="133" t="s">
        <v>1018</v>
      </c>
      <c r="B471" s="133" t="s">
        <v>1019</v>
      </c>
      <c r="C471" s="133" t="s">
        <v>1020</v>
      </c>
      <c r="D471" s="187" t="s">
        <v>23</v>
      </c>
      <c r="E471" s="108"/>
      <c r="F471" s="108"/>
      <c r="G471" s="108"/>
      <c r="H471" s="108"/>
      <c r="I471" s="108"/>
      <c r="J471" s="108"/>
      <c r="K471" s="818">
        <f t="shared" si="12"/>
        <v>0</v>
      </c>
      <c r="L471" s="30"/>
      <c r="M471" s="47"/>
      <c r="N471" s="47"/>
      <c r="O471" s="47"/>
      <c r="P471" s="47"/>
      <c r="Q471" s="30"/>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row>
    <row r="472" spans="1:60" ht="207.75" hidden="1" customHeight="1">
      <c r="A472" s="133">
        <v>3719210</v>
      </c>
      <c r="B472" s="133" t="s">
        <v>660</v>
      </c>
      <c r="C472" s="133" t="s">
        <v>61</v>
      </c>
      <c r="D472" s="187" t="s">
        <v>24</v>
      </c>
      <c r="E472" s="108"/>
      <c r="F472" s="108"/>
      <c r="G472" s="108"/>
      <c r="H472" s="108"/>
      <c r="I472" s="108"/>
      <c r="J472" s="108"/>
      <c r="K472" s="818">
        <f t="shared" si="12"/>
        <v>0</v>
      </c>
      <c r="M472" s="47"/>
      <c r="N472" s="47"/>
      <c r="O472" s="47"/>
      <c r="P472" s="47"/>
    </row>
    <row r="473" spans="1:60" ht="129" hidden="1" customHeight="1">
      <c r="A473" s="133">
        <v>3719220</v>
      </c>
      <c r="B473" s="133" t="s">
        <v>661</v>
      </c>
      <c r="C473" s="133" t="s">
        <v>62</v>
      </c>
      <c r="D473" s="187" t="s">
        <v>572</v>
      </c>
      <c r="E473" s="108"/>
      <c r="F473" s="108"/>
      <c r="G473" s="108"/>
      <c r="H473" s="108"/>
      <c r="I473" s="108"/>
      <c r="J473" s="108"/>
      <c r="K473" s="818">
        <f t="shared" si="12"/>
        <v>0</v>
      </c>
      <c r="M473" s="47"/>
      <c r="N473" s="47"/>
      <c r="O473" s="47"/>
      <c r="P473" s="47"/>
    </row>
    <row r="474" spans="1:60" ht="309" hidden="1" customHeight="1">
      <c r="A474" s="133">
        <v>3719230</v>
      </c>
      <c r="B474" s="133" t="s">
        <v>659</v>
      </c>
      <c r="C474" s="133" t="s">
        <v>60</v>
      </c>
      <c r="D474" s="187" t="s">
        <v>25</v>
      </c>
      <c r="E474" s="108"/>
      <c r="F474" s="108"/>
      <c r="G474" s="108"/>
      <c r="H474" s="108"/>
      <c r="I474" s="108"/>
      <c r="J474" s="108"/>
      <c r="K474" s="818">
        <f t="shared" si="12"/>
        <v>0</v>
      </c>
      <c r="M474" s="47"/>
      <c r="N474" s="47"/>
      <c r="O474" s="47"/>
      <c r="P474" s="47"/>
    </row>
    <row r="475" spans="1:60" ht="45" hidden="1" customHeight="1">
      <c r="A475" s="123">
        <v>3719410</v>
      </c>
      <c r="B475" s="121" t="s">
        <v>956</v>
      </c>
      <c r="C475" s="121" t="s">
        <v>398</v>
      </c>
      <c r="D475" s="285" t="s">
        <v>1609</v>
      </c>
      <c r="E475" s="109"/>
      <c r="F475" s="109"/>
      <c r="G475" s="109"/>
      <c r="H475" s="109"/>
      <c r="I475" s="109"/>
      <c r="J475" s="109"/>
      <c r="K475" s="818">
        <f t="shared" si="12"/>
        <v>0</v>
      </c>
      <c r="M475" s="47"/>
      <c r="N475" s="47"/>
      <c r="O475" s="47"/>
      <c r="P475" s="47"/>
    </row>
    <row r="476" spans="1:60" ht="60" hidden="1" customHeight="1">
      <c r="A476" s="123">
        <v>3719540</v>
      </c>
      <c r="B476" s="123" t="s">
        <v>216</v>
      </c>
      <c r="C476" s="123" t="s">
        <v>215</v>
      </c>
      <c r="D476" s="187" t="s">
        <v>971</v>
      </c>
      <c r="E476" s="109"/>
      <c r="F476" s="109"/>
      <c r="G476" s="109"/>
      <c r="H476" s="109"/>
      <c r="I476" s="109"/>
      <c r="J476" s="109"/>
      <c r="K476" s="818">
        <f t="shared" si="12"/>
        <v>0</v>
      </c>
      <c r="M476" s="47"/>
      <c r="N476" s="47"/>
      <c r="O476" s="47"/>
      <c r="P476" s="47"/>
    </row>
    <row r="477" spans="1:60" ht="56" hidden="1">
      <c r="A477" s="123">
        <v>3719710</v>
      </c>
      <c r="B477" s="127" t="s">
        <v>955</v>
      </c>
      <c r="C477" s="127" t="s">
        <v>1474</v>
      </c>
      <c r="D477" s="240" t="s">
        <v>341</v>
      </c>
      <c r="E477" s="108"/>
      <c r="F477" s="108"/>
      <c r="G477" s="108"/>
      <c r="H477" s="108"/>
      <c r="I477" s="108"/>
      <c r="J477" s="108"/>
      <c r="K477" s="818">
        <f t="shared" si="12"/>
        <v>0</v>
      </c>
      <c r="M477" s="47"/>
      <c r="N477" s="47"/>
      <c r="O477" s="47"/>
      <c r="P477" s="47"/>
    </row>
    <row r="478" spans="1:60" ht="15.5" hidden="1">
      <c r="A478" s="128"/>
      <c r="B478" s="121"/>
      <c r="C478" s="121"/>
      <c r="D478" s="262" t="s">
        <v>1496</v>
      </c>
      <c r="E478" s="110"/>
      <c r="F478" s="110"/>
      <c r="G478" s="110"/>
      <c r="H478" s="110"/>
      <c r="I478" s="110"/>
      <c r="J478" s="110"/>
      <c r="K478" s="818">
        <f t="shared" si="12"/>
        <v>0</v>
      </c>
      <c r="M478" s="47"/>
      <c r="N478" s="47"/>
      <c r="O478" s="47"/>
      <c r="P478" s="47"/>
    </row>
    <row r="479" spans="1:60" ht="28" hidden="1">
      <c r="A479" s="128"/>
      <c r="B479" s="127"/>
      <c r="C479" s="127"/>
      <c r="D479" s="240" t="s">
        <v>1151</v>
      </c>
      <c r="E479" s="105"/>
      <c r="F479" s="105"/>
      <c r="G479" s="105"/>
      <c r="H479" s="105"/>
      <c r="I479" s="105"/>
      <c r="J479" s="105"/>
      <c r="K479" s="818">
        <f t="shared" si="12"/>
        <v>0</v>
      </c>
      <c r="M479" s="47"/>
      <c r="N479" s="47"/>
      <c r="O479" s="47"/>
      <c r="P479" s="47"/>
    </row>
    <row r="480" spans="1:60" ht="28" hidden="1">
      <c r="A480" s="128"/>
      <c r="B480" s="127"/>
      <c r="C480" s="127"/>
      <c r="D480" s="254" t="s">
        <v>760</v>
      </c>
      <c r="E480" s="105"/>
      <c r="F480" s="105"/>
      <c r="G480" s="105"/>
      <c r="H480" s="105"/>
      <c r="I480" s="105"/>
      <c r="J480" s="105"/>
      <c r="K480" s="818">
        <f t="shared" si="12"/>
        <v>0</v>
      </c>
      <c r="M480" s="47"/>
      <c r="N480" s="47"/>
      <c r="O480" s="47"/>
      <c r="P480" s="47"/>
    </row>
    <row r="481" spans="1:16" ht="46.15" hidden="1" customHeight="1">
      <c r="A481" s="133">
        <v>3719770</v>
      </c>
      <c r="B481" s="133" t="s">
        <v>1602</v>
      </c>
      <c r="C481" s="133" t="s">
        <v>648</v>
      </c>
      <c r="D481" s="240" t="s">
        <v>1251</v>
      </c>
      <c r="E481" s="108"/>
      <c r="F481" s="108"/>
      <c r="G481" s="108"/>
      <c r="H481" s="108"/>
      <c r="I481" s="108"/>
      <c r="J481" s="108"/>
      <c r="K481" s="818">
        <f t="shared" si="12"/>
        <v>0</v>
      </c>
      <c r="M481" s="47"/>
      <c r="N481" s="47"/>
      <c r="O481" s="47"/>
      <c r="P481" s="47"/>
    </row>
    <row r="482" spans="1:16" ht="29.5" hidden="1" customHeight="1">
      <c r="A482" s="128"/>
      <c r="B482" s="128"/>
      <c r="C482" s="128"/>
      <c r="D482" s="240" t="s">
        <v>574</v>
      </c>
      <c r="E482" s="108"/>
      <c r="F482" s="108"/>
      <c r="G482" s="108"/>
      <c r="H482" s="108"/>
      <c r="I482" s="108"/>
      <c r="J482" s="108"/>
      <c r="K482" s="818">
        <f t="shared" si="12"/>
        <v>0</v>
      </c>
      <c r="M482" s="47"/>
      <c r="N482" s="47"/>
      <c r="O482" s="47"/>
      <c r="P482" s="47"/>
    </row>
    <row r="483" spans="1:16" ht="64.150000000000006" hidden="1" customHeight="1">
      <c r="A483" s="128"/>
      <c r="B483" s="128"/>
      <c r="C483" s="128"/>
      <c r="D483" s="240" t="s">
        <v>718</v>
      </c>
      <c r="E483" s="113"/>
      <c r="F483" s="113"/>
      <c r="G483" s="113"/>
      <c r="H483" s="113"/>
      <c r="I483" s="113"/>
      <c r="J483" s="113"/>
      <c r="K483" s="818">
        <f t="shared" si="12"/>
        <v>0</v>
      </c>
      <c r="M483" s="47"/>
      <c r="N483" s="47"/>
      <c r="O483" s="47"/>
      <c r="P483" s="47"/>
    </row>
    <row r="484" spans="1:16" ht="15.5" hidden="1">
      <c r="A484" s="128"/>
      <c r="B484" s="127"/>
      <c r="C484" s="127"/>
      <c r="D484" s="262" t="s">
        <v>33</v>
      </c>
      <c r="E484" s="113"/>
      <c r="F484" s="113"/>
      <c r="G484" s="113"/>
      <c r="H484" s="113"/>
      <c r="I484" s="113"/>
      <c r="J484" s="113"/>
      <c r="K484" s="818">
        <f t="shared" si="12"/>
        <v>0</v>
      </c>
      <c r="M484" s="47"/>
      <c r="N484" s="47"/>
      <c r="O484" s="47"/>
      <c r="P484" s="47"/>
    </row>
    <row r="485" spans="1:16" ht="15.5" hidden="1">
      <c r="A485" s="128"/>
      <c r="B485" s="127"/>
      <c r="C485" s="127"/>
      <c r="D485" s="262" t="s">
        <v>949</v>
      </c>
      <c r="E485" s="113"/>
      <c r="F485" s="113"/>
      <c r="G485" s="113"/>
      <c r="H485" s="113"/>
      <c r="I485" s="113"/>
      <c r="J485" s="113"/>
      <c r="K485" s="818">
        <f t="shared" si="12"/>
        <v>0</v>
      </c>
      <c r="M485" s="47"/>
      <c r="N485" s="47"/>
      <c r="O485" s="47"/>
      <c r="P485" s="47"/>
    </row>
    <row r="486" spans="1:16" ht="28" hidden="1">
      <c r="A486" s="128"/>
      <c r="B486" s="127"/>
      <c r="C486" s="127"/>
      <c r="D486" s="262" t="s">
        <v>1502</v>
      </c>
      <c r="E486" s="113"/>
      <c r="F486" s="113"/>
      <c r="G486" s="113"/>
      <c r="H486" s="113"/>
      <c r="I486" s="113"/>
      <c r="J486" s="113"/>
      <c r="K486" s="818">
        <f t="shared" si="12"/>
        <v>0</v>
      </c>
      <c r="M486" s="47"/>
      <c r="N486" s="47"/>
      <c r="O486" s="47"/>
      <c r="P486" s="47"/>
    </row>
    <row r="487" spans="1:16" ht="42" hidden="1">
      <c r="A487" s="128"/>
      <c r="B487" s="127"/>
      <c r="C487" s="127"/>
      <c r="D487" s="262" t="s">
        <v>456</v>
      </c>
      <c r="E487" s="113"/>
      <c r="F487" s="113"/>
      <c r="G487" s="113"/>
      <c r="H487" s="113"/>
      <c r="I487" s="113"/>
      <c r="J487" s="113"/>
      <c r="K487" s="818">
        <f t="shared" si="12"/>
        <v>0</v>
      </c>
      <c r="M487" s="47"/>
      <c r="N487" s="47"/>
      <c r="O487" s="47"/>
      <c r="P487" s="47"/>
    </row>
    <row r="488" spans="1:16" ht="15.5" hidden="1">
      <c r="A488" s="128"/>
      <c r="B488" s="127"/>
      <c r="C488" s="127"/>
      <c r="D488" s="262" t="s">
        <v>457</v>
      </c>
      <c r="E488" s="113"/>
      <c r="F488" s="113"/>
      <c r="G488" s="113"/>
      <c r="H488" s="113"/>
      <c r="I488" s="113"/>
      <c r="J488" s="113"/>
      <c r="K488" s="818">
        <f t="shared" si="12"/>
        <v>0</v>
      </c>
      <c r="M488" s="47"/>
      <c r="N488" s="47"/>
      <c r="O488" s="47"/>
      <c r="P488" s="47"/>
    </row>
    <row r="489" spans="1:16" ht="42" hidden="1">
      <c r="A489" s="128"/>
      <c r="B489" s="127"/>
      <c r="C489" s="127"/>
      <c r="D489" s="273" t="s">
        <v>245</v>
      </c>
      <c r="E489" s="113"/>
      <c r="F489" s="113"/>
      <c r="G489" s="113"/>
      <c r="H489" s="113"/>
      <c r="I489" s="113"/>
      <c r="J489" s="113"/>
      <c r="K489" s="818">
        <f t="shared" si="12"/>
        <v>0</v>
      </c>
      <c r="M489" s="47"/>
      <c r="N489" s="47"/>
      <c r="O489" s="47"/>
      <c r="P489" s="47"/>
    </row>
    <row r="490" spans="1:16" ht="42" hidden="1">
      <c r="A490" s="128"/>
      <c r="B490" s="127"/>
      <c r="C490" s="127"/>
      <c r="D490" s="273" t="s">
        <v>464</v>
      </c>
      <c r="E490" s="113"/>
      <c r="F490" s="113"/>
      <c r="G490" s="113"/>
      <c r="H490" s="113"/>
      <c r="I490" s="113"/>
      <c r="J490" s="113"/>
      <c r="K490" s="818">
        <f t="shared" si="12"/>
        <v>0</v>
      </c>
      <c r="M490" s="47"/>
      <c r="N490" s="47"/>
      <c r="O490" s="47"/>
      <c r="P490" s="47"/>
    </row>
    <row r="491" spans="1:16" ht="15.5" hidden="1">
      <c r="A491" s="128"/>
      <c r="B491" s="127"/>
      <c r="C491" s="127"/>
      <c r="D491" s="273" t="s">
        <v>811</v>
      </c>
      <c r="E491" s="113"/>
      <c r="F491" s="113"/>
      <c r="G491" s="113"/>
      <c r="H491" s="113"/>
      <c r="I491" s="113"/>
      <c r="J491" s="113"/>
      <c r="K491" s="818">
        <f t="shared" si="12"/>
        <v>0</v>
      </c>
      <c r="M491" s="47"/>
      <c r="N491" s="47"/>
      <c r="O491" s="47"/>
      <c r="P491" s="47"/>
    </row>
    <row r="492" spans="1:16" ht="28" hidden="1">
      <c r="A492" s="128"/>
      <c r="B492" s="127"/>
      <c r="C492" s="127"/>
      <c r="D492" s="286" t="s">
        <v>132</v>
      </c>
      <c r="E492" s="113"/>
      <c r="F492" s="113"/>
      <c r="G492" s="113"/>
      <c r="H492" s="113"/>
      <c r="I492" s="113"/>
      <c r="J492" s="113"/>
      <c r="K492" s="818">
        <f t="shared" si="12"/>
        <v>0</v>
      </c>
      <c r="M492" s="47"/>
      <c r="N492" s="47"/>
      <c r="O492" s="47"/>
      <c r="P492" s="47"/>
    </row>
    <row r="493" spans="1:16" ht="42" hidden="1">
      <c r="A493" s="128"/>
      <c r="B493" s="127"/>
      <c r="C493" s="127"/>
      <c r="D493" s="240" t="s">
        <v>1070</v>
      </c>
      <c r="E493" s="113"/>
      <c r="F493" s="113"/>
      <c r="G493" s="113"/>
      <c r="H493" s="113"/>
      <c r="I493" s="113"/>
      <c r="J493" s="113"/>
      <c r="K493" s="818">
        <f t="shared" si="12"/>
        <v>0</v>
      </c>
      <c r="M493" s="47"/>
      <c r="N493" s="47"/>
      <c r="O493" s="47"/>
      <c r="P493" s="47"/>
    </row>
    <row r="494" spans="1:16" ht="28" hidden="1">
      <c r="A494" s="128"/>
      <c r="B494" s="127"/>
      <c r="C494" s="127"/>
      <c r="D494" s="262" t="s">
        <v>1060</v>
      </c>
      <c r="E494" s="113"/>
      <c r="F494" s="113"/>
      <c r="G494" s="113"/>
      <c r="H494" s="113"/>
      <c r="I494" s="113"/>
      <c r="J494" s="113"/>
      <c r="K494" s="818">
        <f t="shared" si="12"/>
        <v>0</v>
      </c>
      <c r="M494" s="47"/>
      <c r="N494" s="47"/>
      <c r="O494" s="47"/>
      <c r="P494" s="47"/>
    </row>
    <row r="495" spans="1:16" ht="28" hidden="1">
      <c r="A495" s="128"/>
      <c r="B495" s="127"/>
      <c r="C495" s="127"/>
      <c r="D495" s="262" t="s">
        <v>915</v>
      </c>
      <c r="E495" s="113"/>
      <c r="F495" s="113"/>
      <c r="G495" s="113"/>
      <c r="H495" s="113"/>
      <c r="I495" s="113"/>
      <c r="J495" s="113"/>
      <c r="K495" s="818">
        <f t="shared" si="12"/>
        <v>0</v>
      </c>
      <c r="M495" s="47"/>
      <c r="N495" s="47"/>
      <c r="O495" s="47"/>
      <c r="P495" s="47"/>
    </row>
    <row r="496" spans="1:16" ht="15.5" hidden="1">
      <c r="A496" s="128"/>
      <c r="B496" s="127"/>
      <c r="C496" s="127"/>
      <c r="D496" s="287" t="s">
        <v>248</v>
      </c>
      <c r="E496" s="113"/>
      <c r="F496" s="113"/>
      <c r="G496" s="113"/>
      <c r="H496" s="113"/>
      <c r="I496" s="113"/>
      <c r="J496" s="113"/>
      <c r="K496" s="818">
        <f t="shared" si="12"/>
        <v>0</v>
      </c>
      <c r="M496" s="47"/>
      <c r="N496" s="47"/>
      <c r="O496" s="47"/>
      <c r="P496" s="47"/>
    </row>
    <row r="497" spans="1:16" ht="28" hidden="1">
      <c r="A497" s="128"/>
      <c r="B497" s="127"/>
      <c r="C497" s="127"/>
      <c r="D497" s="273" t="s">
        <v>1431</v>
      </c>
      <c r="E497" s="113"/>
      <c r="F497" s="113"/>
      <c r="G497" s="113"/>
      <c r="H497" s="113"/>
      <c r="I497" s="113"/>
      <c r="J497" s="113"/>
      <c r="K497" s="818">
        <f t="shared" si="12"/>
        <v>0</v>
      </c>
      <c r="M497" s="47"/>
      <c r="N497" s="47"/>
      <c r="O497" s="47"/>
      <c r="P497" s="47"/>
    </row>
    <row r="498" spans="1:16" ht="28" hidden="1">
      <c r="A498" s="128"/>
      <c r="B498" s="127"/>
      <c r="C498" s="127"/>
      <c r="D498" s="273" t="s">
        <v>1148</v>
      </c>
      <c r="E498" s="113"/>
      <c r="F498" s="113"/>
      <c r="G498" s="113"/>
      <c r="H498" s="113"/>
      <c r="I498" s="113"/>
      <c r="J498" s="113"/>
      <c r="K498" s="818">
        <f t="shared" si="12"/>
        <v>0</v>
      </c>
      <c r="M498" s="47"/>
      <c r="N498" s="47"/>
      <c r="O498" s="47"/>
      <c r="P498" s="47"/>
    </row>
    <row r="499" spans="1:16" ht="28" hidden="1">
      <c r="A499" s="128"/>
      <c r="B499" s="127"/>
      <c r="C499" s="127"/>
      <c r="D499" s="273" t="s">
        <v>642</v>
      </c>
      <c r="E499" s="113"/>
      <c r="F499" s="113"/>
      <c r="G499" s="113"/>
      <c r="H499" s="113"/>
      <c r="I499" s="113"/>
      <c r="J499" s="113"/>
      <c r="K499" s="818">
        <f t="shared" si="12"/>
        <v>0</v>
      </c>
      <c r="M499" s="47"/>
      <c r="N499" s="47"/>
      <c r="O499" s="47"/>
      <c r="P499" s="47"/>
    </row>
    <row r="500" spans="1:16" ht="42" hidden="1">
      <c r="A500" s="128"/>
      <c r="B500" s="127"/>
      <c r="C500" s="127"/>
      <c r="D500" s="273" t="s">
        <v>167</v>
      </c>
      <c r="E500" s="113"/>
      <c r="F500" s="113"/>
      <c r="G500" s="113"/>
      <c r="H500" s="113"/>
      <c r="I500" s="113"/>
      <c r="J500" s="113"/>
      <c r="K500" s="818">
        <f t="shared" si="12"/>
        <v>0</v>
      </c>
      <c r="M500" s="47"/>
      <c r="N500" s="47"/>
      <c r="O500" s="47"/>
      <c r="P500" s="47"/>
    </row>
    <row r="501" spans="1:16" ht="28" hidden="1">
      <c r="A501" s="128"/>
      <c r="B501" s="127"/>
      <c r="C501" s="127"/>
      <c r="D501" s="262" t="s">
        <v>247</v>
      </c>
      <c r="E501" s="113"/>
      <c r="F501" s="113"/>
      <c r="G501" s="113"/>
      <c r="H501" s="113"/>
      <c r="I501" s="113"/>
      <c r="J501" s="113"/>
      <c r="K501" s="818">
        <f t="shared" si="12"/>
        <v>0</v>
      </c>
      <c r="M501" s="47"/>
      <c r="N501" s="47"/>
      <c r="O501" s="47"/>
      <c r="P501" s="47"/>
    </row>
    <row r="502" spans="1:16" ht="56" hidden="1">
      <c r="A502" s="128"/>
      <c r="B502" s="127"/>
      <c r="C502" s="127"/>
      <c r="D502" s="273" t="s">
        <v>1615</v>
      </c>
      <c r="E502" s="113"/>
      <c r="F502" s="113"/>
      <c r="G502" s="113"/>
      <c r="H502" s="113"/>
      <c r="I502" s="113"/>
      <c r="J502" s="113"/>
      <c r="K502" s="818">
        <f t="shared" si="12"/>
        <v>0</v>
      </c>
      <c r="M502" s="47"/>
      <c r="N502" s="47"/>
      <c r="O502" s="47"/>
      <c r="P502" s="47"/>
    </row>
    <row r="503" spans="1:16" ht="28" hidden="1">
      <c r="A503" s="128"/>
      <c r="B503" s="127"/>
      <c r="C503" s="127"/>
      <c r="D503" s="273" t="s">
        <v>640</v>
      </c>
      <c r="E503" s="113"/>
      <c r="F503" s="113"/>
      <c r="G503" s="113"/>
      <c r="H503" s="113"/>
      <c r="I503" s="113"/>
      <c r="J503" s="113"/>
      <c r="K503" s="818">
        <f t="shared" si="12"/>
        <v>0</v>
      </c>
      <c r="M503" s="47"/>
      <c r="N503" s="47"/>
      <c r="O503" s="47"/>
      <c r="P503" s="47"/>
    </row>
    <row r="504" spans="1:16" ht="42" hidden="1">
      <c r="A504" s="128"/>
      <c r="B504" s="127"/>
      <c r="C504" s="127"/>
      <c r="D504" s="273" t="s">
        <v>1147</v>
      </c>
      <c r="E504" s="113"/>
      <c r="F504" s="113"/>
      <c r="G504" s="113"/>
      <c r="H504" s="113"/>
      <c r="I504" s="113"/>
      <c r="J504" s="113"/>
      <c r="K504" s="818">
        <f t="shared" ref="K504:K527" si="13">SUM(E504:J504)</f>
        <v>0</v>
      </c>
      <c r="M504" s="47"/>
      <c r="N504" s="47"/>
      <c r="O504" s="47"/>
      <c r="P504" s="47"/>
    </row>
    <row r="505" spans="1:16" ht="56" hidden="1">
      <c r="A505" s="128"/>
      <c r="B505" s="127"/>
      <c r="C505" s="127"/>
      <c r="D505" s="273" t="s">
        <v>740</v>
      </c>
      <c r="E505" s="113"/>
      <c r="F505" s="113"/>
      <c r="G505" s="113"/>
      <c r="H505" s="113"/>
      <c r="I505" s="113"/>
      <c r="J505" s="113"/>
      <c r="K505" s="818">
        <f t="shared" si="13"/>
        <v>0</v>
      </c>
      <c r="M505" s="47"/>
      <c r="N505" s="47"/>
      <c r="O505" s="47"/>
      <c r="P505" s="47"/>
    </row>
    <row r="506" spans="1:16" ht="28" hidden="1">
      <c r="A506" s="128"/>
      <c r="B506" s="127"/>
      <c r="C506" s="127"/>
      <c r="D506" s="288" t="s">
        <v>858</v>
      </c>
      <c r="E506" s="252"/>
      <c r="F506" s="252"/>
      <c r="G506" s="252"/>
      <c r="H506" s="252"/>
      <c r="I506" s="252"/>
      <c r="J506" s="252"/>
      <c r="K506" s="818">
        <f t="shared" si="13"/>
        <v>0</v>
      </c>
      <c r="M506" s="47"/>
      <c r="N506" s="47"/>
      <c r="O506" s="47"/>
      <c r="P506" s="47"/>
    </row>
    <row r="507" spans="1:16" ht="42" hidden="1">
      <c r="A507" s="128"/>
      <c r="B507" s="127"/>
      <c r="C507" s="127"/>
      <c r="D507" s="240" t="s">
        <v>645</v>
      </c>
      <c r="E507" s="252"/>
      <c r="F507" s="252"/>
      <c r="G507" s="252"/>
      <c r="H507" s="252"/>
      <c r="I507" s="252"/>
      <c r="J507" s="252"/>
      <c r="K507" s="818">
        <f t="shared" si="13"/>
        <v>0</v>
      </c>
      <c r="M507" s="47"/>
      <c r="N507" s="47"/>
      <c r="O507" s="47"/>
      <c r="P507" s="47"/>
    </row>
    <row r="508" spans="1:16" ht="18" hidden="1">
      <c r="A508" s="128"/>
      <c r="B508" s="127"/>
      <c r="C508" s="127"/>
      <c r="D508" s="104"/>
      <c r="E508" s="108"/>
      <c r="F508" s="108"/>
      <c r="G508" s="108"/>
      <c r="H508" s="108"/>
      <c r="I508" s="108"/>
      <c r="J508" s="108"/>
      <c r="K508" s="818">
        <f t="shared" si="13"/>
        <v>0</v>
      </c>
      <c r="M508" s="47"/>
      <c r="N508" s="47"/>
      <c r="O508" s="47"/>
      <c r="P508" s="47"/>
    </row>
    <row r="509" spans="1:16" ht="15.5" hidden="1">
      <c r="A509" s="128"/>
      <c r="B509" s="127"/>
      <c r="C509" s="127"/>
      <c r="D509" s="273"/>
      <c r="E509" s="108"/>
      <c r="F509" s="108"/>
      <c r="G509" s="108"/>
      <c r="H509" s="108"/>
      <c r="I509" s="108"/>
      <c r="J509" s="108"/>
      <c r="K509" s="818">
        <f t="shared" si="13"/>
        <v>0</v>
      </c>
      <c r="M509" s="47"/>
      <c r="N509" s="47"/>
      <c r="O509" s="47"/>
      <c r="P509" s="47"/>
    </row>
    <row r="510" spans="1:16" ht="28" hidden="1">
      <c r="A510" s="128"/>
      <c r="B510" s="127"/>
      <c r="C510" s="127"/>
      <c r="D510" s="262" t="s">
        <v>903</v>
      </c>
      <c r="E510" s="108"/>
      <c r="F510" s="108"/>
      <c r="G510" s="108"/>
      <c r="H510" s="108"/>
      <c r="I510" s="108"/>
      <c r="J510" s="108"/>
      <c r="K510" s="818">
        <f t="shared" si="13"/>
        <v>0</v>
      </c>
      <c r="M510" s="47"/>
      <c r="N510" s="47"/>
      <c r="O510" s="47"/>
      <c r="P510" s="47"/>
    </row>
    <row r="511" spans="1:16" ht="42" hidden="1">
      <c r="A511" s="128"/>
      <c r="B511" s="127"/>
      <c r="C511" s="127"/>
      <c r="D511" s="257" t="s">
        <v>1246</v>
      </c>
      <c r="E511" s="108"/>
      <c r="F511" s="108"/>
      <c r="G511" s="108"/>
      <c r="H511" s="108"/>
      <c r="I511" s="108"/>
      <c r="J511" s="108"/>
      <c r="K511" s="818">
        <f t="shared" si="13"/>
        <v>0</v>
      </c>
      <c r="M511" s="47"/>
      <c r="N511" s="47"/>
      <c r="O511" s="47"/>
      <c r="P511" s="47"/>
    </row>
    <row r="512" spans="1:16" ht="15.5" hidden="1">
      <c r="A512" s="128"/>
      <c r="B512" s="127"/>
      <c r="C512" s="127"/>
      <c r="D512" s="273"/>
      <c r="E512" s="108"/>
      <c r="F512" s="108"/>
      <c r="G512" s="108"/>
      <c r="H512" s="108"/>
      <c r="I512" s="108"/>
      <c r="J512" s="108"/>
      <c r="K512" s="818">
        <f t="shared" si="13"/>
        <v>0</v>
      </c>
      <c r="M512" s="47"/>
      <c r="N512" s="47"/>
      <c r="O512" s="47"/>
      <c r="P512" s="47"/>
    </row>
    <row r="513" spans="1:60" ht="56" hidden="1">
      <c r="A513" s="128"/>
      <c r="B513" s="127"/>
      <c r="C513" s="127"/>
      <c r="D513" s="240" t="s">
        <v>310</v>
      </c>
      <c r="E513" s="113"/>
      <c r="F513" s="113"/>
      <c r="G513" s="113"/>
      <c r="H513" s="113"/>
      <c r="I513" s="113"/>
      <c r="J513" s="113"/>
      <c r="K513" s="818">
        <f t="shared" si="13"/>
        <v>0</v>
      </c>
      <c r="M513" s="47"/>
      <c r="N513" s="47"/>
      <c r="O513" s="47"/>
      <c r="P513" s="47"/>
    </row>
    <row r="514" spans="1:60" ht="84" hidden="1">
      <c r="A514" s="128"/>
      <c r="B514" s="127"/>
      <c r="C514" s="127"/>
      <c r="D514" s="271" t="s">
        <v>1031</v>
      </c>
      <c r="E514" s="108"/>
      <c r="F514" s="108"/>
      <c r="G514" s="108"/>
      <c r="H514" s="108"/>
      <c r="I514" s="108"/>
      <c r="J514" s="108"/>
      <c r="K514" s="818">
        <f t="shared" si="13"/>
        <v>0</v>
      </c>
      <c r="M514" s="47"/>
      <c r="N514" s="47"/>
      <c r="O514" s="47"/>
      <c r="P514" s="47"/>
    </row>
    <row r="515" spans="1:60" ht="84" hidden="1">
      <c r="A515" s="128"/>
      <c r="B515" s="127"/>
      <c r="C515" s="127"/>
      <c r="D515" s="240" t="s">
        <v>306</v>
      </c>
      <c r="E515" s="113"/>
      <c r="F515" s="113"/>
      <c r="G515" s="113"/>
      <c r="H515" s="113"/>
      <c r="I515" s="113"/>
      <c r="J515" s="113"/>
      <c r="K515" s="818">
        <f t="shared" si="13"/>
        <v>0</v>
      </c>
      <c r="M515" s="47"/>
      <c r="N515" s="47"/>
      <c r="O515" s="47"/>
      <c r="P515" s="47"/>
    </row>
    <row r="516" spans="1:60" ht="42" hidden="1">
      <c r="A516" s="128"/>
      <c r="B516" s="127"/>
      <c r="C516" s="127"/>
      <c r="D516" s="241" t="s">
        <v>940</v>
      </c>
      <c r="E516" s="108"/>
      <c r="F516" s="108"/>
      <c r="G516" s="108"/>
      <c r="H516" s="108"/>
      <c r="I516" s="108"/>
      <c r="J516" s="108"/>
      <c r="K516" s="818">
        <f t="shared" si="13"/>
        <v>0</v>
      </c>
      <c r="M516" s="47"/>
      <c r="N516" s="47"/>
      <c r="O516" s="47"/>
      <c r="P516" s="47"/>
    </row>
    <row r="517" spans="1:60" ht="28" hidden="1">
      <c r="A517" s="128"/>
      <c r="B517" s="127"/>
      <c r="C517" s="127"/>
      <c r="D517" s="271" t="s">
        <v>503</v>
      </c>
      <c r="E517" s="108"/>
      <c r="F517" s="108"/>
      <c r="G517" s="108"/>
      <c r="H517" s="108"/>
      <c r="I517" s="108"/>
      <c r="J517" s="108"/>
      <c r="K517" s="818">
        <f t="shared" si="13"/>
        <v>0</v>
      </c>
      <c r="M517" s="47"/>
      <c r="N517" s="47"/>
      <c r="O517" s="47"/>
      <c r="P517" s="47"/>
    </row>
    <row r="518" spans="1:60" ht="15.5" hidden="1">
      <c r="A518" s="128"/>
      <c r="B518" s="127"/>
      <c r="C518" s="127"/>
      <c r="D518" s="240" t="s">
        <v>454</v>
      </c>
      <c r="E518" s="108"/>
      <c r="F518" s="108"/>
      <c r="G518" s="108"/>
      <c r="H518" s="108"/>
      <c r="I518" s="108"/>
      <c r="J518" s="108"/>
      <c r="K518" s="818">
        <f t="shared" si="13"/>
        <v>0</v>
      </c>
      <c r="M518" s="47"/>
      <c r="N518" s="47"/>
      <c r="O518" s="47"/>
      <c r="P518" s="47"/>
    </row>
    <row r="519" spans="1:60" ht="28" hidden="1">
      <c r="A519" s="128"/>
      <c r="B519" s="127"/>
      <c r="C519" s="127"/>
      <c r="D519" s="240" t="s">
        <v>1168</v>
      </c>
      <c r="E519" s="108"/>
      <c r="F519" s="108"/>
      <c r="G519" s="108"/>
      <c r="H519" s="108"/>
      <c r="I519" s="108"/>
      <c r="J519" s="108"/>
      <c r="K519" s="818">
        <f t="shared" si="13"/>
        <v>0</v>
      </c>
      <c r="M519" s="47"/>
      <c r="N519" s="47"/>
      <c r="O519" s="47"/>
      <c r="P519" s="47"/>
    </row>
    <row r="520" spans="1:60" ht="28" hidden="1">
      <c r="A520" s="128"/>
      <c r="B520" s="127"/>
      <c r="C520" s="127"/>
      <c r="D520" s="280" t="s">
        <v>118</v>
      </c>
      <c r="E520" s="108"/>
      <c r="F520" s="108"/>
      <c r="G520" s="108"/>
      <c r="H520" s="108"/>
      <c r="I520" s="108"/>
      <c r="J520" s="108"/>
      <c r="K520" s="818">
        <f t="shared" si="13"/>
        <v>0</v>
      </c>
      <c r="M520" s="47"/>
      <c r="N520" s="47"/>
      <c r="O520" s="47"/>
      <c r="P520" s="47"/>
    </row>
    <row r="521" spans="1:60" ht="28" hidden="1">
      <c r="A521" s="128"/>
      <c r="B521" s="127"/>
      <c r="C521" s="127"/>
      <c r="D521" s="289" t="s">
        <v>1050</v>
      </c>
      <c r="E521" s="119"/>
      <c r="F521" s="119"/>
      <c r="G521" s="119"/>
      <c r="H521" s="119"/>
      <c r="I521" s="119"/>
      <c r="J521" s="119"/>
      <c r="K521" s="818">
        <f t="shared" si="13"/>
        <v>0</v>
      </c>
      <c r="M521" s="47"/>
      <c r="N521" s="47"/>
      <c r="O521" s="47"/>
      <c r="P521" s="47"/>
    </row>
    <row r="522" spans="1:60" ht="42" hidden="1">
      <c r="A522" s="128"/>
      <c r="B522" s="127"/>
      <c r="C522" s="127"/>
      <c r="D522" s="272" t="s">
        <v>266</v>
      </c>
      <c r="E522" s="108"/>
      <c r="F522" s="108"/>
      <c r="G522" s="108"/>
      <c r="H522" s="108"/>
      <c r="I522" s="108"/>
      <c r="J522" s="108"/>
      <c r="K522" s="818">
        <f t="shared" si="13"/>
        <v>0</v>
      </c>
      <c r="M522" s="47"/>
      <c r="N522" s="47"/>
      <c r="O522" s="47"/>
      <c r="P522" s="47"/>
    </row>
    <row r="523" spans="1:60" ht="42" hidden="1">
      <c r="A523" s="128"/>
      <c r="B523" s="127"/>
      <c r="C523" s="127"/>
      <c r="D523" s="273" t="s">
        <v>312</v>
      </c>
      <c r="E523" s="108"/>
      <c r="F523" s="108"/>
      <c r="G523" s="108"/>
      <c r="H523" s="108"/>
      <c r="I523" s="108"/>
      <c r="J523" s="108"/>
      <c r="K523" s="818">
        <f t="shared" si="13"/>
        <v>0</v>
      </c>
      <c r="M523" s="47"/>
      <c r="N523" s="47"/>
      <c r="O523" s="47"/>
      <c r="P523" s="47"/>
    </row>
    <row r="524" spans="1:60" ht="84" hidden="1">
      <c r="A524" s="128"/>
      <c r="B524" s="127"/>
      <c r="C524" s="127"/>
      <c r="D524" s="273" t="s">
        <v>1504</v>
      </c>
      <c r="E524" s="108"/>
      <c r="F524" s="108"/>
      <c r="G524" s="108"/>
      <c r="H524" s="108"/>
      <c r="I524" s="108"/>
      <c r="J524" s="108"/>
      <c r="K524" s="818">
        <f t="shared" si="13"/>
        <v>0</v>
      </c>
      <c r="M524" s="47"/>
      <c r="N524" s="47"/>
      <c r="O524" s="47"/>
      <c r="P524" s="47"/>
    </row>
    <row r="525" spans="1:60" ht="70" hidden="1">
      <c r="A525" s="128"/>
      <c r="B525" s="121"/>
      <c r="C525" s="121"/>
      <c r="D525" s="273" t="s">
        <v>1164</v>
      </c>
      <c r="E525" s="109"/>
      <c r="F525" s="109"/>
      <c r="G525" s="109"/>
      <c r="H525" s="109"/>
      <c r="I525" s="109"/>
      <c r="J525" s="109"/>
      <c r="K525" s="818">
        <f t="shared" si="13"/>
        <v>0</v>
      </c>
      <c r="M525" s="47"/>
      <c r="N525" s="47"/>
      <c r="O525" s="47"/>
      <c r="P525" s="47"/>
    </row>
    <row r="526" spans="1:60" ht="67.150000000000006" hidden="1" customHeight="1" outlineLevel="1">
      <c r="A526" s="237">
        <v>3719800</v>
      </c>
      <c r="B526" s="242">
        <v>9800</v>
      </c>
      <c r="C526" s="237" t="s">
        <v>1363</v>
      </c>
      <c r="D526" s="187" t="s">
        <v>853</v>
      </c>
      <c r="E526" s="110"/>
      <c r="F526" s="110"/>
      <c r="G526" s="110"/>
      <c r="H526" s="110"/>
      <c r="I526" s="110"/>
      <c r="J526" s="110"/>
      <c r="K526" s="818">
        <f t="shared" si="13"/>
        <v>0</v>
      </c>
      <c r="L526" s="30"/>
      <c r="M526" s="47"/>
      <c r="N526" s="47"/>
      <c r="O526" s="47"/>
      <c r="P526" s="47"/>
      <c r="Q526" s="30"/>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row>
    <row r="527" spans="1:60" ht="38.5" customHeight="1" collapsed="1">
      <c r="A527" s="987"/>
      <c r="B527" s="987"/>
      <c r="C527" s="133"/>
      <c r="D527" s="324" t="s">
        <v>998</v>
      </c>
      <c r="E527" s="325"/>
      <c r="F527" s="325"/>
      <c r="G527" s="325">
        <f>+G21+G39+G69+G111+G167+G231+G238+G275+G304+G310+G319+G336+G356+G374+G388+G398+G403+G406+G434+G440+G446</f>
        <v>0</v>
      </c>
      <c r="H527" s="663">
        <f>+H21+H39+H69+H111+H167+H231+H238+H275+H304+H310+H319+H336+H356+H374+H388+H398+H403+H406+H434+H440+H446</f>
        <v>0</v>
      </c>
      <c r="I527" s="663">
        <f>+I21+I39+I69+I111+I167+I231+I238+I275+I304+I310+I319+I336+I356+I374+I388+I398+I403+I406+I434+I440+I446</f>
        <v>9482787</v>
      </c>
      <c r="J527" s="325"/>
      <c r="K527" s="713">
        <f t="shared" si="13"/>
        <v>9482787</v>
      </c>
      <c r="L527" s="847"/>
      <c r="M527" s="731"/>
      <c r="N527" s="731"/>
      <c r="O527" s="49"/>
      <c r="P527" s="49"/>
    </row>
    <row r="528" spans="1:60" ht="28" hidden="1">
      <c r="A528" s="986"/>
      <c r="B528" s="1060"/>
      <c r="C528" s="455"/>
      <c r="D528" s="848" t="s">
        <v>726</v>
      </c>
      <c r="E528" s="849"/>
      <c r="F528" s="849"/>
      <c r="G528" s="849">
        <f>+G71+G447+G168</f>
        <v>0</v>
      </c>
      <c r="H528" s="849">
        <f>+H71+H447+H168</f>
        <v>0</v>
      </c>
      <c r="I528" s="849"/>
      <c r="J528" s="119">
        <f>+J71+J447+J168</f>
        <v>0</v>
      </c>
      <c r="K528" s="850">
        <f>+J528</f>
        <v>0</v>
      </c>
      <c r="L528" s="48"/>
      <c r="M528" s="49"/>
      <c r="N528" s="49"/>
      <c r="O528" s="49"/>
      <c r="P528" s="49"/>
    </row>
    <row r="529" spans="1:60" ht="37.5" customHeight="1">
      <c r="A529" s="84"/>
      <c r="B529" s="851"/>
      <c r="C529" s="851"/>
      <c r="D529" s="852"/>
      <c r="E529" s="853"/>
      <c r="F529" s="853"/>
      <c r="G529" s="853"/>
      <c r="H529" s="853"/>
      <c r="I529" s="853"/>
      <c r="J529" s="101"/>
      <c r="K529" s="854">
        <v>1</v>
      </c>
      <c r="L529" s="847"/>
      <c r="M529" s="731"/>
      <c r="N529" s="731"/>
      <c r="O529" s="49"/>
      <c r="P529" s="49"/>
    </row>
    <row r="530" spans="1:60" s="68" customFormat="1" ht="41.25" customHeight="1">
      <c r="A530" s="855"/>
      <c r="B530" s="855"/>
      <c r="C530" s="855"/>
      <c r="D530" s="665"/>
      <c r="E530" s="665"/>
      <c r="F530" s="665"/>
      <c r="G530" s="664"/>
      <c r="H530" s="856"/>
      <c r="I530" s="856"/>
      <c r="J530" s="751"/>
      <c r="K530" s="857">
        <v>1</v>
      </c>
      <c r="L530" s="733"/>
      <c r="M530" s="733"/>
      <c r="N530" s="733"/>
      <c r="O530" s="53"/>
      <c r="P530" s="53"/>
      <c r="Q530" s="53"/>
      <c r="R530" s="54"/>
      <c r="S530" s="54"/>
      <c r="T530" s="54"/>
      <c r="U530" s="54"/>
      <c r="V530" s="54"/>
      <c r="W530" s="54"/>
      <c r="X530" s="54"/>
      <c r="Y530" s="54"/>
      <c r="Z530" s="54"/>
      <c r="AA530" s="54"/>
      <c r="AB530" s="54"/>
      <c r="AC530" s="54"/>
      <c r="AD530" s="54"/>
      <c r="AE530" s="54"/>
      <c r="AF530" s="54"/>
      <c r="AG530" s="54"/>
      <c r="AH530" s="54"/>
      <c r="AI530" s="54"/>
      <c r="AJ530" s="54"/>
      <c r="AK530" s="54"/>
      <c r="AL530" s="54"/>
      <c r="AM530" s="52"/>
      <c r="AN530" s="52"/>
      <c r="AO530" s="52"/>
      <c r="AP530" s="52"/>
      <c r="AQ530" s="52"/>
      <c r="AR530" s="52"/>
      <c r="AS530" s="52"/>
      <c r="AT530" s="52"/>
      <c r="AU530" s="52"/>
      <c r="AV530" s="52"/>
      <c r="AW530" s="52"/>
      <c r="AX530" s="52"/>
      <c r="AY530" s="52"/>
      <c r="AZ530" s="52"/>
      <c r="BA530" s="52"/>
      <c r="BB530" s="52"/>
      <c r="BC530" s="52"/>
      <c r="BD530" s="52"/>
      <c r="BE530" s="52"/>
      <c r="BF530" s="52"/>
      <c r="BG530" s="52"/>
      <c r="BH530" s="52"/>
    </row>
    <row r="531" spans="1:60" s="30" customFormat="1" ht="20" hidden="1">
      <c r="A531" s="70"/>
      <c r="B531" s="70"/>
      <c r="C531" s="70"/>
      <c r="D531" s="71"/>
      <c r="E531" s="72"/>
      <c r="F531" s="72"/>
      <c r="G531" s="72"/>
      <c r="H531" s="120"/>
      <c r="I531" s="120"/>
      <c r="J531" s="72"/>
      <c r="K531" s="858"/>
      <c r="L531" s="28"/>
      <c r="M531" s="28"/>
      <c r="N531" s="26"/>
      <c r="O531" s="26"/>
      <c r="P531" s="28"/>
      <c r="Q531" s="28"/>
      <c r="R531" s="28"/>
      <c r="S531" s="26"/>
      <c r="T531" s="28"/>
      <c r="U531" s="28"/>
      <c r="V531" s="28"/>
      <c r="W531" s="28"/>
      <c r="X531" s="26"/>
      <c r="Y531" s="26"/>
      <c r="Z531" s="28"/>
      <c r="AA531" s="28"/>
      <c r="AB531" s="28"/>
      <c r="AC531" s="26"/>
      <c r="AD531" s="26"/>
      <c r="AE531" s="26"/>
      <c r="AF531" s="26"/>
      <c r="AG531" s="26"/>
      <c r="AH531" s="26"/>
      <c r="AI531" s="26"/>
      <c r="AJ531" s="26"/>
      <c r="AK531" s="26"/>
      <c r="AL531" s="26"/>
    </row>
    <row r="532" spans="1:60" s="26" customFormat="1" hidden="1">
      <c r="A532" s="19"/>
      <c r="B532" s="19"/>
      <c r="C532" s="19"/>
      <c r="D532" s="64"/>
      <c r="E532" s="73"/>
      <c r="F532" s="73"/>
      <c r="G532" s="74"/>
      <c r="H532" s="74"/>
      <c r="I532" s="74"/>
      <c r="J532" s="74"/>
      <c r="K532" s="858"/>
      <c r="L532" s="31"/>
      <c r="M532" s="31"/>
      <c r="N532" s="31"/>
      <c r="O532" s="31"/>
      <c r="P532" s="31"/>
      <c r="Q532" s="31"/>
      <c r="R532" s="31"/>
      <c r="S532" s="31"/>
      <c r="T532" s="31"/>
      <c r="U532" s="28"/>
      <c r="V532" s="28"/>
      <c r="W532" s="28"/>
      <c r="X532" s="28"/>
      <c r="Y532" s="28"/>
      <c r="Z532" s="28"/>
      <c r="AA532" s="28"/>
      <c r="AB532" s="28"/>
      <c r="AC532" s="28"/>
      <c r="AD532" s="974"/>
      <c r="AE532" s="974"/>
      <c r="AF532" s="974"/>
      <c r="AG532" s="974"/>
      <c r="AH532" s="974"/>
      <c r="AI532" s="974"/>
      <c r="AJ532" s="974"/>
      <c r="AK532" s="974"/>
    </row>
    <row r="533" spans="1:60" s="26" customFormat="1" hidden="1">
      <c r="A533" s="27"/>
      <c r="B533" s="27"/>
      <c r="C533" s="27"/>
      <c r="D533" s="61"/>
      <c r="E533" s="32"/>
      <c r="F533" s="32"/>
      <c r="G533" s="32"/>
      <c r="H533" s="32"/>
      <c r="I533" s="32"/>
      <c r="J533" s="32"/>
      <c r="K533" s="858"/>
      <c r="L533" s="32"/>
      <c r="M533" s="32"/>
      <c r="N533" s="32"/>
      <c r="O533" s="32"/>
      <c r="P533" s="32"/>
      <c r="Q533" s="32"/>
      <c r="R533" s="32"/>
      <c r="S533" s="32"/>
      <c r="T533" s="29"/>
      <c r="U533" s="32"/>
      <c r="V533" s="32"/>
      <c r="W533" s="32"/>
      <c r="X533" s="32"/>
      <c r="Y533" s="32"/>
      <c r="Z533" s="32"/>
      <c r="AA533" s="32"/>
      <c r="AB533" s="32"/>
      <c r="AC533" s="32"/>
      <c r="AD533" s="32"/>
      <c r="AE533" s="32"/>
      <c r="AF533" s="32"/>
      <c r="AG533" s="32"/>
    </row>
    <row r="534" spans="1:60" s="26" customFormat="1" hidden="1">
      <c r="A534" s="75"/>
      <c r="B534" s="75"/>
      <c r="C534" s="75"/>
      <c r="D534" s="60"/>
      <c r="E534" s="76"/>
      <c r="F534" s="76"/>
      <c r="G534" s="76"/>
      <c r="H534" s="76"/>
      <c r="I534" s="76"/>
      <c r="J534" s="76"/>
      <c r="K534" s="96"/>
      <c r="L534" s="33"/>
      <c r="M534" s="33"/>
      <c r="N534" s="33"/>
      <c r="O534" s="33"/>
      <c r="P534" s="33"/>
      <c r="Q534" s="33"/>
      <c r="R534" s="33"/>
      <c r="S534" s="33"/>
      <c r="U534" s="33"/>
      <c r="V534" s="28"/>
      <c r="W534" s="28"/>
      <c r="X534" s="28"/>
      <c r="Y534" s="28"/>
      <c r="Z534" s="28"/>
      <c r="AA534" s="28"/>
      <c r="AB534" s="28"/>
      <c r="AC534" s="28"/>
      <c r="AD534" s="28"/>
    </row>
    <row r="535" spans="1:60" s="29" customFormat="1" hidden="1">
      <c r="A535" s="77"/>
      <c r="B535" s="77"/>
      <c r="C535" s="77"/>
      <c r="D535" s="78"/>
      <c r="E535" s="79"/>
      <c r="F535" s="79"/>
      <c r="G535" s="79"/>
      <c r="H535" s="79"/>
      <c r="I535" s="79"/>
      <c r="J535" s="79"/>
      <c r="K535" s="96"/>
      <c r="L535" s="32"/>
      <c r="M535" s="32"/>
      <c r="N535" s="32"/>
      <c r="O535" s="32"/>
      <c r="P535" s="32"/>
      <c r="Q535" s="32"/>
      <c r="R535" s="32"/>
      <c r="S535" s="32"/>
    </row>
    <row r="536" spans="1:60" s="29" customFormat="1" hidden="1">
      <c r="D536" s="63"/>
      <c r="E536" s="34"/>
      <c r="F536" s="34"/>
      <c r="G536" s="32"/>
      <c r="H536" s="32"/>
      <c r="I536" s="32"/>
      <c r="J536" s="34"/>
      <c r="K536" s="96"/>
      <c r="L536" s="34"/>
      <c r="M536" s="34"/>
      <c r="N536" s="34"/>
      <c r="O536" s="34"/>
      <c r="P536" s="34"/>
      <c r="Q536" s="34"/>
      <c r="R536" s="34"/>
      <c r="S536" s="34"/>
      <c r="T536" s="34"/>
      <c r="U536" s="34"/>
      <c r="V536" s="34"/>
      <c r="W536" s="34"/>
      <c r="X536" s="34"/>
      <c r="Y536" s="34"/>
      <c r="Z536" s="34"/>
      <c r="AA536" s="34"/>
      <c r="AB536" s="34"/>
      <c r="AC536" s="34"/>
      <c r="AD536" s="34"/>
      <c r="AE536" s="34"/>
      <c r="AF536" s="34"/>
      <c r="AG536" s="34"/>
      <c r="AH536" s="34"/>
      <c r="AI536" s="34"/>
      <c r="AJ536" s="34"/>
    </row>
    <row r="537" spans="1:60" ht="15" hidden="1">
      <c r="A537" s="18"/>
      <c r="B537" s="18"/>
      <c r="C537" s="18"/>
      <c r="D537" s="60"/>
      <c r="E537" s="97"/>
      <c r="F537" s="97"/>
      <c r="G537" s="97"/>
      <c r="H537" s="97"/>
      <c r="I537" s="97"/>
      <c r="J537" s="97"/>
      <c r="K537" s="858"/>
      <c r="L537" s="97"/>
      <c r="M537" s="97"/>
      <c r="N537" s="97"/>
      <c r="O537" s="97"/>
      <c r="P537" s="97"/>
      <c r="Q537" s="97"/>
      <c r="R537" s="97"/>
      <c r="S537" s="97"/>
      <c r="T537" s="20"/>
      <c r="U537" s="20"/>
      <c r="V537" s="20"/>
      <c r="W537" s="20"/>
      <c r="X537" s="20"/>
      <c r="Y537" s="20"/>
      <c r="Z537" s="20"/>
      <c r="AA537" s="20"/>
      <c r="AB537" s="20"/>
      <c r="AC537" s="20"/>
      <c r="AD537" s="20"/>
      <c r="AE537" s="20"/>
      <c r="AF537" s="20"/>
      <c r="AG537" s="20"/>
      <c r="AH537" s="20"/>
      <c r="AI537" s="20"/>
      <c r="AJ537" s="20"/>
      <c r="AK537" s="19"/>
    </row>
    <row r="538" spans="1:60" s="30" customFormat="1" ht="15" hidden="1">
      <c r="A538" s="18"/>
      <c r="B538" s="18"/>
      <c r="C538" s="18"/>
      <c r="D538" s="60"/>
      <c r="E538" s="80"/>
      <c r="F538" s="80"/>
      <c r="G538" s="80"/>
      <c r="H538" s="80"/>
      <c r="I538" s="80"/>
      <c r="J538" s="80"/>
      <c r="K538" s="96"/>
      <c r="L538" s="36"/>
      <c r="M538" s="36"/>
      <c r="N538" s="36"/>
      <c r="O538" s="36"/>
      <c r="P538" s="36"/>
      <c r="Q538" s="36"/>
      <c r="R538" s="36"/>
      <c r="S538" s="36"/>
      <c r="T538" s="34"/>
      <c r="U538" s="34"/>
      <c r="V538" s="34"/>
      <c r="W538" s="34"/>
      <c r="X538" s="34"/>
      <c r="Y538" s="34"/>
      <c r="Z538" s="34"/>
      <c r="AA538" s="34"/>
      <c r="AB538" s="34"/>
      <c r="AC538" s="34"/>
      <c r="AD538" s="34"/>
      <c r="AE538" s="34"/>
      <c r="AF538" s="34"/>
      <c r="AG538" s="34"/>
      <c r="AH538" s="34"/>
      <c r="AI538" s="34"/>
      <c r="AJ538" s="34"/>
      <c r="AK538" s="26"/>
      <c r="AL538" s="26"/>
    </row>
    <row r="539" spans="1:60" ht="15" hidden="1">
      <c r="A539" s="18"/>
      <c r="B539" s="18"/>
      <c r="C539" s="18"/>
      <c r="D539" s="64"/>
      <c r="E539" s="82"/>
      <c r="F539" s="82"/>
      <c r="G539" s="82"/>
      <c r="H539" s="82"/>
      <c r="I539" s="82"/>
      <c r="J539" s="80"/>
      <c r="K539" s="858"/>
      <c r="L539" s="80"/>
      <c r="M539" s="80"/>
      <c r="N539" s="80"/>
      <c r="O539" s="80"/>
      <c r="P539" s="80"/>
      <c r="Q539" s="80"/>
      <c r="R539" s="80"/>
      <c r="S539" s="80"/>
      <c r="T539" s="20"/>
      <c r="U539" s="20"/>
      <c r="V539" s="20"/>
      <c r="W539" s="20"/>
      <c r="X539" s="20"/>
      <c r="Y539" s="20"/>
      <c r="Z539" s="20"/>
      <c r="AA539" s="20"/>
      <c r="AB539" s="20"/>
      <c r="AC539" s="20"/>
      <c r="AD539" s="20"/>
      <c r="AE539" s="20"/>
      <c r="AF539" s="20"/>
      <c r="AG539" s="20"/>
      <c r="AH539" s="20"/>
      <c r="AI539" s="20"/>
      <c r="AJ539" s="20"/>
      <c r="AK539" s="19"/>
    </row>
    <row r="540" spans="1:60" s="30" customFormat="1" ht="15" hidden="1">
      <c r="A540" s="18"/>
      <c r="B540" s="18"/>
      <c r="C540" s="18"/>
      <c r="D540" s="81"/>
      <c r="E540" s="82"/>
      <c r="F540" s="82"/>
      <c r="G540" s="82"/>
      <c r="H540" s="82"/>
      <c r="I540" s="82"/>
      <c r="J540" s="80"/>
      <c r="K540" s="96"/>
      <c r="L540" s="36"/>
      <c r="M540" s="36"/>
      <c r="N540" s="36"/>
      <c r="O540" s="36"/>
      <c r="P540" s="36"/>
      <c r="Q540" s="36"/>
      <c r="R540" s="36"/>
      <c r="S540" s="36"/>
      <c r="T540" s="34"/>
      <c r="U540" s="34"/>
      <c r="V540" s="34"/>
      <c r="W540" s="34"/>
      <c r="X540" s="34"/>
      <c r="Y540" s="34"/>
      <c r="Z540" s="34"/>
      <c r="AA540" s="34"/>
      <c r="AB540" s="34"/>
      <c r="AC540" s="34"/>
      <c r="AD540" s="34"/>
      <c r="AE540" s="34"/>
      <c r="AF540" s="34"/>
      <c r="AG540" s="34"/>
      <c r="AH540" s="34"/>
      <c r="AI540" s="34"/>
      <c r="AJ540" s="34"/>
      <c r="AK540" s="26"/>
      <c r="AL540" s="26"/>
    </row>
    <row r="541" spans="1:60" s="30" customFormat="1" ht="15" hidden="1">
      <c r="A541" s="18"/>
      <c r="B541" s="18"/>
      <c r="C541" s="18"/>
      <c r="D541" s="64"/>
      <c r="E541" s="82"/>
      <c r="F541" s="82"/>
      <c r="G541" s="82"/>
      <c r="H541" s="82"/>
      <c r="I541" s="82"/>
      <c r="J541" s="80"/>
      <c r="K541" s="96"/>
      <c r="L541" s="36"/>
      <c r="M541" s="36"/>
      <c r="N541" s="36"/>
      <c r="O541" s="36"/>
      <c r="P541" s="36"/>
      <c r="Q541" s="36"/>
      <c r="R541" s="36"/>
      <c r="S541" s="36"/>
      <c r="T541" s="34"/>
      <c r="U541" s="34"/>
      <c r="V541" s="34"/>
      <c r="W541" s="34"/>
      <c r="X541" s="34"/>
      <c r="Y541" s="34"/>
      <c r="Z541" s="34"/>
      <c r="AA541" s="34"/>
      <c r="AB541" s="34"/>
      <c r="AC541" s="34"/>
      <c r="AD541" s="34"/>
      <c r="AE541" s="34"/>
      <c r="AF541" s="34"/>
      <c r="AG541" s="34"/>
      <c r="AH541" s="34"/>
      <c r="AI541" s="34"/>
      <c r="AJ541" s="34"/>
      <c r="AK541" s="26"/>
      <c r="AL541" s="26"/>
    </row>
    <row r="542" spans="1:60" s="30" customFormat="1" ht="15" hidden="1">
      <c r="A542" s="18"/>
      <c r="B542" s="18"/>
      <c r="C542" s="18"/>
      <c r="D542" s="60"/>
      <c r="E542" s="80"/>
      <c r="F542" s="80"/>
      <c r="G542" s="80"/>
      <c r="H542" s="80"/>
      <c r="I542" s="80"/>
      <c r="J542" s="80"/>
      <c r="K542" s="858"/>
      <c r="L542" s="36"/>
      <c r="M542" s="36"/>
      <c r="N542" s="36"/>
      <c r="O542" s="36"/>
      <c r="P542" s="36"/>
      <c r="Q542" s="36"/>
      <c r="R542" s="36"/>
      <c r="S542" s="36"/>
      <c r="T542" s="34"/>
      <c r="U542" s="34"/>
      <c r="V542" s="34"/>
      <c r="W542" s="34"/>
      <c r="X542" s="34"/>
      <c r="Y542" s="34"/>
      <c r="Z542" s="34"/>
      <c r="AA542" s="34"/>
      <c r="AB542" s="34"/>
      <c r="AC542" s="34"/>
      <c r="AD542" s="34"/>
      <c r="AE542" s="34"/>
      <c r="AF542" s="34"/>
      <c r="AG542" s="34"/>
      <c r="AH542" s="34"/>
      <c r="AI542" s="34"/>
      <c r="AJ542" s="34"/>
      <c r="AK542" s="26"/>
      <c r="AL542" s="26"/>
    </row>
    <row r="543" spans="1:60" s="30" customFormat="1" ht="15" hidden="1">
      <c r="A543" s="18"/>
      <c r="B543" s="18"/>
      <c r="C543" s="18"/>
      <c r="D543" s="60"/>
      <c r="E543" s="80"/>
      <c r="F543" s="80"/>
      <c r="G543" s="80"/>
      <c r="H543" s="80"/>
      <c r="I543" s="80"/>
      <c r="J543" s="80"/>
      <c r="K543" s="858"/>
      <c r="L543" s="36"/>
      <c r="M543" s="36"/>
      <c r="N543" s="36"/>
      <c r="O543" s="36"/>
      <c r="P543" s="36"/>
      <c r="Q543" s="36"/>
      <c r="R543" s="36"/>
      <c r="S543" s="36"/>
      <c r="T543" s="34"/>
      <c r="U543" s="34"/>
      <c r="V543" s="34"/>
      <c r="W543" s="34"/>
      <c r="X543" s="34"/>
      <c r="Y543" s="34"/>
      <c r="Z543" s="34"/>
      <c r="AA543" s="34"/>
      <c r="AB543" s="34"/>
      <c r="AC543" s="34"/>
      <c r="AD543" s="34"/>
      <c r="AE543" s="34"/>
      <c r="AF543" s="34"/>
      <c r="AG543" s="34"/>
      <c r="AH543" s="34"/>
      <c r="AI543" s="34"/>
      <c r="AJ543" s="34"/>
      <c r="AK543" s="26"/>
      <c r="AL543" s="26"/>
    </row>
    <row r="544" spans="1:60" s="30" customFormat="1" ht="15" hidden="1">
      <c r="A544" s="18"/>
      <c r="B544" s="18"/>
      <c r="C544" s="18"/>
      <c r="D544" s="60"/>
      <c r="E544" s="80"/>
      <c r="F544" s="80"/>
      <c r="G544" s="80"/>
      <c r="H544" s="80"/>
      <c r="I544" s="80"/>
      <c r="J544" s="80"/>
      <c r="K544" s="96"/>
      <c r="L544" s="36"/>
      <c r="M544" s="36"/>
      <c r="N544" s="36"/>
      <c r="O544" s="36"/>
      <c r="P544" s="36"/>
      <c r="Q544" s="36"/>
      <c r="R544" s="36"/>
      <c r="S544" s="36"/>
      <c r="T544" s="34"/>
      <c r="U544" s="34"/>
      <c r="V544" s="34"/>
      <c r="W544" s="34"/>
      <c r="X544" s="34"/>
      <c r="Y544" s="34"/>
      <c r="Z544" s="34"/>
      <c r="AA544" s="34"/>
      <c r="AB544" s="34"/>
      <c r="AC544" s="34"/>
      <c r="AD544" s="34"/>
      <c r="AE544" s="34"/>
      <c r="AF544" s="34"/>
      <c r="AG544" s="34"/>
      <c r="AH544" s="34"/>
      <c r="AI544" s="34"/>
      <c r="AJ544" s="34"/>
      <c r="AK544" s="26"/>
      <c r="AL544" s="26"/>
    </row>
    <row r="545" spans="1:38" s="30" customFormat="1" ht="15" hidden="1">
      <c r="A545" s="18"/>
      <c r="B545" s="18"/>
      <c r="C545" s="18"/>
      <c r="D545" s="83"/>
      <c r="E545" s="80"/>
      <c r="F545" s="80"/>
      <c r="G545" s="80"/>
      <c r="H545" s="80"/>
      <c r="I545" s="80"/>
      <c r="J545" s="80"/>
      <c r="K545" s="858"/>
      <c r="L545" s="36"/>
      <c r="M545" s="36"/>
      <c r="N545" s="36"/>
      <c r="O545" s="36"/>
      <c r="P545" s="36"/>
      <c r="Q545" s="36"/>
      <c r="R545" s="36"/>
      <c r="S545" s="36"/>
      <c r="T545" s="34"/>
      <c r="U545" s="34"/>
      <c r="V545" s="34"/>
      <c r="W545" s="34"/>
      <c r="X545" s="34"/>
      <c r="Y545" s="34"/>
      <c r="Z545" s="34"/>
      <c r="AA545" s="34"/>
      <c r="AB545" s="34"/>
      <c r="AC545" s="34"/>
      <c r="AD545" s="34"/>
      <c r="AE545" s="34"/>
      <c r="AF545" s="34"/>
      <c r="AG545" s="34"/>
      <c r="AH545" s="34"/>
      <c r="AI545" s="34"/>
      <c r="AJ545" s="34"/>
      <c r="AK545" s="26"/>
      <c r="AL545" s="26"/>
    </row>
    <row r="546" spans="1:38" s="30" customFormat="1" ht="15" hidden="1">
      <c r="A546" s="18"/>
      <c r="B546" s="18"/>
      <c r="C546" s="18"/>
      <c r="D546" s="60"/>
      <c r="E546" s="80"/>
      <c r="F546" s="80"/>
      <c r="G546" s="80"/>
      <c r="H546" s="80"/>
      <c r="I546" s="80"/>
      <c r="J546" s="80"/>
      <c r="K546" s="96"/>
      <c r="L546" s="36"/>
      <c r="M546" s="36"/>
      <c r="N546" s="36"/>
      <c r="O546" s="36"/>
      <c r="P546" s="36"/>
      <c r="Q546" s="36"/>
      <c r="R546" s="36"/>
      <c r="S546" s="36"/>
      <c r="T546" s="34"/>
      <c r="U546" s="34"/>
      <c r="V546" s="34"/>
      <c r="W546" s="34"/>
      <c r="X546" s="34"/>
      <c r="Y546" s="34"/>
      <c r="Z546" s="34"/>
      <c r="AA546" s="34"/>
      <c r="AB546" s="34"/>
      <c r="AC546" s="34"/>
      <c r="AD546" s="34"/>
      <c r="AE546" s="34"/>
      <c r="AF546" s="34"/>
      <c r="AG546" s="34"/>
      <c r="AH546" s="34"/>
      <c r="AI546" s="34"/>
      <c r="AJ546" s="34"/>
      <c r="AK546" s="26"/>
      <c r="AL546" s="26"/>
    </row>
    <row r="547" spans="1:38" s="30" customFormat="1" ht="15" hidden="1">
      <c r="A547" s="35"/>
      <c r="B547" s="35"/>
      <c r="C547" s="35"/>
      <c r="D547" s="62"/>
      <c r="E547" s="100"/>
      <c r="F547" s="100"/>
      <c r="G547" s="36"/>
      <c r="H547" s="36"/>
      <c r="I547" s="36"/>
      <c r="J547" s="36"/>
      <c r="K547" s="858"/>
      <c r="L547" s="36"/>
      <c r="M547" s="36"/>
      <c r="N547" s="36"/>
      <c r="O547" s="36"/>
      <c r="P547" s="36"/>
      <c r="Q547" s="36"/>
      <c r="R547" s="36"/>
      <c r="S547" s="36"/>
      <c r="T547" s="34"/>
      <c r="U547" s="34"/>
      <c r="V547" s="34"/>
      <c r="W547" s="34"/>
      <c r="X547" s="34"/>
      <c r="Y547" s="34"/>
      <c r="Z547" s="34"/>
      <c r="AA547" s="34"/>
      <c r="AB547" s="34"/>
      <c r="AC547" s="34"/>
      <c r="AD547" s="34"/>
      <c r="AE547" s="34"/>
      <c r="AF547" s="34"/>
      <c r="AG547" s="34"/>
      <c r="AH547" s="34"/>
      <c r="AI547" s="34"/>
      <c r="AJ547" s="34"/>
      <c r="AK547" s="26"/>
      <c r="AL547" s="26"/>
    </row>
    <row r="548" spans="1:38" s="30" customFormat="1" ht="15" hidden="1">
      <c r="A548" s="18"/>
      <c r="B548" s="18"/>
      <c r="C548" s="18"/>
      <c r="D548" s="60"/>
      <c r="E548" s="80"/>
      <c r="F548" s="80"/>
      <c r="G548" s="80"/>
      <c r="H548" s="80"/>
      <c r="I548" s="80"/>
      <c r="J548" s="80"/>
      <c r="K548" s="858"/>
      <c r="L548" s="36"/>
      <c r="M548" s="36"/>
      <c r="N548" s="36"/>
      <c r="O548" s="36"/>
      <c r="P548" s="36"/>
      <c r="Q548" s="36"/>
      <c r="R548" s="36"/>
      <c r="S548" s="36"/>
      <c r="T548" s="34"/>
      <c r="U548" s="34"/>
      <c r="V548" s="34"/>
      <c r="W548" s="34"/>
      <c r="X548" s="34"/>
      <c r="Y548" s="34"/>
      <c r="Z548" s="34"/>
      <c r="AA548" s="34"/>
      <c r="AB548" s="34"/>
      <c r="AC548" s="34"/>
      <c r="AD548" s="34"/>
      <c r="AE548" s="34"/>
      <c r="AF548" s="34"/>
      <c r="AG548" s="34"/>
      <c r="AH548" s="34"/>
      <c r="AI548" s="34"/>
      <c r="AJ548" s="34"/>
      <c r="AK548" s="26"/>
      <c r="AL548" s="26"/>
    </row>
    <row r="549" spans="1:38" s="30" customFormat="1" ht="15" hidden="1">
      <c r="A549" s="18"/>
      <c r="B549" s="18"/>
      <c r="C549" s="18"/>
      <c r="D549" s="60"/>
      <c r="E549" s="80"/>
      <c r="F549" s="80"/>
      <c r="G549" s="80"/>
      <c r="H549" s="80"/>
      <c r="I549" s="80"/>
      <c r="J549" s="80"/>
      <c r="K549" s="858"/>
      <c r="L549" s="36"/>
      <c r="M549" s="36"/>
      <c r="N549" s="36"/>
      <c r="O549" s="36"/>
      <c r="P549" s="36"/>
      <c r="Q549" s="36"/>
      <c r="R549" s="36"/>
      <c r="S549" s="36"/>
      <c r="T549" s="34"/>
      <c r="U549" s="34"/>
      <c r="V549" s="34"/>
      <c r="W549" s="34"/>
      <c r="X549" s="34"/>
      <c r="Y549" s="34"/>
      <c r="Z549" s="34"/>
      <c r="AA549" s="34"/>
      <c r="AB549" s="34"/>
      <c r="AC549" s="34"/>
      <c r="AD549" s="34"/>
      <c r="AE549" s="34"/>
      <c r="AF549" s="34"/>
      <c r="AG549" s="34"/>
      <c r="AH549" s="34"/>
      <c r="AI549" s="34"/>
      <c r="AJ549" s="34"/>
      <c r="AK549" s="26"/>
      <c r="AL549" s="26"/>
    </row>
    <row r="550" spans="1:38" s="30" customFormat="1" ht="15" hidden="1">
      <c r="A550" s="18"/>
      <c r="B550" s="18"/>
      <c r="C550" s="18"/>
      <c r="D550" s="60"/>
      <c r="E550" s="80"/>
      <c r="F550" s="80"/>
      <c r="G550" s="80"/>
      <c r="H550" s="80"/>
      <c r="I550" s="80"/>
      <c r="J550" s="80"/>
      <c r="K550" s="858"/>
      <c r="L550" s="36"/>
      <c r="M550" s="36"/>
      <c r="N550" s="36"/>
      <c r="O550" s="36"/>
      <c r="P550" s="36"/>
      <c r="Q550" s="36"/>
      <c r="R550" s="36"/>
      <c r="S550" s="36"/>
      <c r="T550" s="34"/>
      <c r="U550" s="34"/>
      <c r="V550" s="34"/>
      <c r="W550" s="34"/>
      <c r="X550" s="34"/>
      <c r="Y550" s="34"/>
      <c r="Z550" s="34"/>
      <c r="AA550" s="34"/>
      <c r="AB550" s="34"/>
      <c r="AC550" s="34"/>
      <c r="AD550" s="34"/>
      <c r="AE550" s="34"/>
      <c r="AF550" s="34"/>
      <c r="AG550" s="34"/>
      <c r="AH550" s="34"/>
      <c r="AI550" s="34"/>
      <c r="AJ550" s="34"/>
      <c r="AK550" s="26"/>
      <c r="AL550" s="26"/>
    </row>
    <row r="551" spans="1:38" s="30" customFormat="1" ht="15" hidden="1">
      <c r="A551" s="18"/>
      <c r="B551" s="18"/>
      <c r="C551" s="18"/>
      <c r="D551" s="60"/>
      <c r="E551" s="80"/>
      <c r="F551" s="80"/>
      <c r="G551" s="80"/>
      <c r="H551" s="80"/>
      <c r="I551" s="80"/>
      <c r="J551" s="80"/>
      <c r="K551" s="858"/>
      <c r="L551" s="36"/>
      <c r="M551" s="36"/>
      <c r="N551" s="36"/>
      <c r="O551" s="36"/>
      <c r="P551" s="36"/>
      <c r="Q551" s="36"/>
      <c r="R551" s="36"/>
      <c r="S551" s="36"/>
      <c r="T551" s="34"/>
      <c r="U551" s="34"/>
      <c r="V551" s="34"/>
      <c r="W551" s="34"/>
      <c r="X551" s="34"/>
      <c r="Y551" s="34"/>
      <c r="Z551" s="34"/>
      <c r="AA551" s="34"/>
      <c r="AB551" s="34"/>
      <c r="AC551" s="34"/>
      <c r="AD551" s="34"/>
      <c r="AE551" s="34"/>
      <c r="AF551" s="34"/>
      <c r="AG551" s="34"/>
      <c r="AH551" s="34"/>
      <c r="AI551" s="34"/>
      <c r="AJ551" s="34"/>
      <c r="AK551" s="26"/>
      <c r="AL551" s="26"/>
    </row>
    <row r="552" spans="1:38" s="30" customFormat="1" ht="15" hidden="1">
      <c r="A552" s="18"/>
      <c r="B552" s="18"/>
      <c r="C552" s="18"/>
      <c r="D552" s="84"/>
      <c r="E552" s="80"/>
      <c r="F552" s="80"/>
      <c r="G552" s="80"/>
      <c r="H552" s="80"/>
      <c r="I552" s="80"/>
      <c r="J552" s="80"/>
      <c r="K552" s="858"/>
      <c r="L552" s="36"/>
      <c r="M552" s="36"/>
      <c r="N552" s="36"/>
      <c r="O552" s="36"/>
      <c r="P552" s="36"/>
      <c r="Q552" s="36"/>
      <c r="R552" s="36"/>
      <c r="S552" s="36"/>
      <c r="T552" s="34"/>
      <c r="U552" s="34"/>
      <c r="V552" s="34"/>
      <c r="W552" s="34"/>
      <c r="X552" s="34"/>
      <c r="Y552" s="34"/>
      <c r="Z552" s="34"/>
      <c r="AA552" s="34"/>
      <c r="AB552" s="34"/>
      <c r="AC552" s="34"/>
      <c r="AD552" s="34"/>
      <c r="AE552" s="34"/>
      <c r="AF552" s="34"/>
      <c r="AG552" s="34"/>
      <c r="AH552" s="34"/>
      <c r="AI552" s="34"/>
      <c r="AJ552" s="34"/>
      <c r="AK552" s="26"/>
      <c r="AL552" s="26"/>
    </row>
    <row r="553" spans="1:38" ht="15" hidden="1">
      <c r="A553" s="18"/>
      <c r="B553" s="18"/>
      <c r="C553" s="18"/>
      <c r="D553" s="60"/>
      <c r="E553" s="85"/>
      <c r="F553" s="85"/>
      <c r="G553" s="85"/>
      <c r="H553" s="85"/>
      <c r="I553" s="85"/>
      <c r="J553" s="80"/>
      <c r="K553" s="858"/>
      <c r="L553" s="80"/>
      <c r="M553" s="80"/>
      <c r="N553" s="80"/>
      <c r="O553" s="80"/>
      <c r="P553" s="80"/>
      <c r="Q553" s="80"/>
      <c r="R553" s="80"/>
      <c r="S553" s="80"/>
      <c r="T553" s="20"/>
      <c r="U553" s="20"/>
      <c r="V553" s="20"/>
      <c r="W553" s="20"/>
      <c r="X553" s="20"/>
      <c r="Y553" s="20"/>
      <c r="Z553" s="20"/>
      <c r="AA553" s="20"/>
      <c r="AB553" s="20"/>
      <c r="AC553" s="20"/>
      <c r="AD553" s="20"/>
      <c r="AE553" s="20"/>
      <c r="AF553" s="20"/>
      <c r="AG553" s="20"/>
      <c r="AH553" s="20"/>
      <c r="AI553" s="20"/>
      <c r="AJ553" s="20"/>
      <c r="AK553" s="19"/>
    </row>
    <row r="554" spans="1:38" s="30" customFormat="1" ht="15" hidden="1">
      <c r="A554" s="18"/>
      <c r="B554" s="18"/>
      <c r="C554" s="18"/>
      <c r="D554" s="84"/>
      <c r="E554" s="85"/>
      <c r="F554" s="85"/>
      <c r="G554" s="85"/>
      <c r="H554" s="85"/>
      <c r="I554" s="85"/>
      <c r="J554" s="80"/>
      <c r="K554" s="96"/>
      <c r="L554" s="36"/>
      <c r="M554" s="36"/>
      <c r="N554" s="36"/>
      <c r="O554" s="36"/>
      <c r="P554" s="36"/>
      <c r="Q554" s="36"/>
      <c r="R554" s="36"/>
      <c r="S554" s="36"/>
      <c r="T554" s="34"/>
      <c r="U554" s="34"/>
      <c r="V554" s="34"/>
      <c r="W554" s="34"/>
      <c r="X554" s="34"/>
      <c r="Y554" s="34"/>
      <c r="Z554" s="34"/>
      <c r="AA554" s="34"/>
      <c r="AB554" s="34"/>
      <c r="AC554" s="34"/>
      <c r="AD554" s="34"/>
      <c r="AE554" s="34"/>
      <c r="AF554" s="34"/>
      <c r="AG554" s="34"/>
      <c r="AH554" s="34"/>
      <c r="AI554" s="34"/>
      <c r="AJ554" s="34"/>
      <c r="AK554" s="26"/>
      <c r="AL554" s="26"/>
    </row>
    <row r="555" spans="1:38" ht="15" hidden="1">
      <c r="A555" s="18"/>
      <c r="B555" s="18"/>
      <c r="C555" s="18"/>
      <c r="D555" s="60"/>
      <c r="E555" s="85"/>
      <c r="F555" s="85"/>
      <c r="G555" s="85"/>
      <c r="H555" s="85"/>
      <c r="I555" s="85"/>
      <c r="J555" s="80"/>
      <c r="K555" s="96"/>
      <c r="L555" s="80"/>
      <c r="M555" s="80"/>
      <c r="N555" s="80"/>
      <c r="O555" s="80"/>
      <c r="P555" s="80"/>
      <c r="Q555" s="80"/>
      <c r="R555" s="80"/>
      <c r="S555" s="80"/>
      <c r="T555" s="20"/>
      <c r="U555" s="20"/>
      <c r="V555" s="20"/>
      <c r="W555" s="20"/>
      <c r="X555" s="20"/>
      <c r="Y555" s="20"/>
      <c r="Z555" s="20"/>
      <c r="AA555" s="20"/>
      <c r="AB555" s="20"/>
      <c r="AC555" s="20"/>
      <c r="AD555" s="20"/>
      <c r="AE555" s="20"/>
      <c r="AF555" s="20"/>
      <c r="AG555" s="20"/>
      <c r="AH555" s="20"/>
      <c r="AI555" s="20"/>
      <c r="AJ555" s="20"/>
      <c r="AK555" s="19"/>
    </row>
    <row r="556" spans="1:38" s="30" customFormat="1" ht="15" hidden="1">
      <c r="A556" s="18"/>
      <c r="B556" s="18"/>
      <c r="C556" s="18"/>
      <c r="D556" s="83"/>
      <c r="E556" s="86"/>
      <c r="F556" s="86"/>
      <c r="G556" s="86"/>
      <c r="H556" s="86"/>
      <c r="I556" s="86"/>
      <c r="J556" s="86"/>
      <c r="K556" s="96"/>
      <c r="L556" s="39"/>
      <c r="M556" s="39"/>
      <c r="N556" s="39"/>
      <c r="O556" s="39"/>
      <c r="P556" s="39"/>
      <c r="Q556" s="39"/>
      <c r="R556" s="39"/>
      <c r="S556" s="39"/>
      <c r="T556" s="39"/>
      <c r="U556" s="39"/>
      <c r="V556" s="39"/>
      <c r="W556" s="39"/>
      <c r="X556" s="39"/>
      <c r="Y556" s="39"/>
      <c r="Z556" s="39"/>
      <c r="AA556" s="39"/>
      <c r="AB556" s="39"/>
      <c r="AC556" s="39"/>
      <c r="AD556" s="39"/>
      <c r="AE556" s="39"/>
      <c r="AF556" s="34"/>
      <c r="AG556" s="34"/>
      <c r="AH556" s="34"/>
      <c r="AI556" s="34"/>
      <c r="AJ556" s="34"/>
      <c r="AK556" s="26"/>
      <c r="AL556" s="26"/>
    </row>
    <row r="557" spans="1:38" s="30" customFormat="1" ht="15" hidden="1">
      <c r="A557" s="19"/>
      <c r="B557" s="19"/>
      <c r="C557" s="19"/>
      <c r="D557" s="60"/>
      <c r="E557" s="87"/>
      <c r="F557" s="87"/>
      <c r="G557" s="89"/>
      <c r="H557" s="88"/>
      <c r="I557" s="88"/>
      <c r="J557" s="88"/>
      <c r="K557" s="96"/>
      <c r="L557" s="40"/>
      <c r="M557" s="42"/>
      <c r="N557" s="42"/>
      <c r="O557" s="42"/>
      <c r="P557" s="42"/>
      <c r="Q557" s="42"/>
      <c r="R557" s="42"/>
      <c r="S557" s="42"/>
      <c r="T557" s="42"/>
      <c r="U557" s="40"/>
      <c r="V557" s="41"/>
      <c r="W557" s="40"/>
      <c r="X557" s="41"/>
      <c r="Y557" s="40"/>
      <c r="Z557" s="41"/>
      <c r="AA557" s="40"/>
      <c r="AB557" s="41"/>
      <c r="AC557" s="40"/>
      <c r="AD557" s="26"/>
      <c r="AE557" s="26"/>
      <c r="AF557" s="26"/>
      <c r="AG557" s="26"/>
      <c r="AH557" s="26"/>
      <c r="AI557" s="26"/>
      <c r="AJ557" s="26"/>
      <c r="AK557" s="26"/>
      <c r="AL557" s="26"/>
    </row>
    <row r="558" spans="1:38" s="30" customFormat="1" hidden="1">
      <c r="A558" s="19"/>
      <c r="B558" s="19"/>
      <c r="C558" s="19"/>
      <c r="D558" s="84"/>
      <c r="E558" s="85"/>
      <c r="F558" s="85"/>
      <c r="G558" s="85"/>
      <c r="H558" s="98"/>
      <c r="I558" s="98"/>
      <c r="J558" s="99"/>
      <c r="K558" s="858"/>
      <c r="L558" s="42"/>
      <c r="M558" s="42"/>
      <c r="N558" s="42"/>
      <c r="O558" s="42"/>
      <c r="P558" s="42"/>
      <c r="Q558" s="42"/>
      <c r="R558" s="42"/>
      <c r="S558" s="42"/>
      <c r="T558" s="42"/>
      <c r="U558" s="42"/>
      <c r="V558" s="37"/>
      <c r="W558" s="42"/>
      <c r="X558" s="37"/>
      <c r="Y558" s="42"/>
      <c r="Z558" s="37"/>
      <c r="AA558" s="42"/>
      <c r="AB558" s="37"/>
      <c r="AC558" s="42"/>
      <c r="AD558" s="26"/>
      <c r="AE558" s="26"/>
      <c r="AF558" s="26"/>
      <c r="AG558" s="26"/>
      <c r="AH558" s="26"/>
      <c r="AI558" s="26"/>
      <c r="AJ558" s="26"/>
      <c r="AK558" s="26"/>
      <c r="AL558" s="26"/>
    </row>
    <row r="559" spans="1:38" s="38" customFormat="1" hidden="1">
      <c r="A559" s="90"/>
      <c r="B559" s="90"/>
      <c r="C559" s="90"/>
      <c r="D559" s="91"/>
      <c r="E559" s="92"/>
      <c r="F559" s="92"/>
      <c r="G559" s="93"/>
      <c r="H559" s="93"/>
      <c r="I559" s="93"/>
      <c r="J559" s="93"/>
      <c r="K559" s="96"/>
      <c r="L559" s="43"/>
      <c r="M559" s="43"/>
      <c r="N559" s="43"/>
      <c r="O559" s="43"/>
      <c r="P559" s="43"/>
      <c r="Q559" s="43"/>
      <c r="R559" s="43"/>
      <c r="S559" s="43"/>
      <c r="T559" s="43"/>
      <c r="U559" s="43"/>
      <c r="V559" s="43"/>
      <c r="W559" s="43"/>
      <c r="X559" s="43"/>
      <c r="Y559" s="43"/>
      <c r="Z559" s="43"/>
      <c r="AA559" s="43"/>
      <c r="AB559" s="43"/>
      <c r="AC559" s="43"/>
    </row>
    <row r="560" spans="1:38" s="35" customFormat="1" ht="15" hidden="1">
      <c r="A560" s="18"/>
      <c r="B560" s="18"/>
      <c r="C560" s="18"/>
      <c r="D560" s="94"/>
      <c r="E560" s="95"/>
      <c r="F560" s="95"/>
      <c r="G560" s="95"/>
      <c r="H560" s="95"/>
      <c r="I560" s="95"/>
      <c r="J560" s="95"/>
      <c r="K560" s="96"/>
      <c r="L560" s="44"/>
      <c r="M560" s="44"/>
      <c r="N560" s="44"/>
      <c r="O560" s="44"/>
      <c r="P560" s="44"/>
      <c r="Q560" s="44"/>
      <c r="R560" s="44"/>
      <c r="S560" s="44"/>
      <c r="T560" s="44"/>
      <c r="U560" s="44"/>
      <c r="V560" s="44"/>
      <c r="W560" s="44"/>
      <c r="X560" s="44"/>
      <c r="Y560" s="44"/>
      <c r="Z560" s="44"/>
      <c r="AA560" s="44"/>
      <c r="AB560" s="44"/>
      <c r="AC560" s="44"/>
    </row>
    <row r="561" spans="1:60" s="30" customFormat="1" hidden="1">
      <c r="A561" s="19"/>
      <c r="B561" s="19"/>
      <c r="C561" s="19"/>
      <c r="D561" s="60"/>
      <c r="E561" s="96"/>
      <c r="F561" s="96"/>
      <c r="G561" s="19"/>
      <c r="H561" s="19"/>
      <c r="I561" s="19"/>
      <c r="J561" s="19"/>
      <c r="K561" s="858"/>
      <c r="L561" s="26"/>
      <c r="M561" s="26"/>
      <c r="N561" s="26"/>
      <c r="O561" s="26"/>
      <c r="P561" s="26"/>
      <c r="Q561" s="26"/>
      <c r="R561" s="26"/>
      <c r="S561" s="26"/>
      <c r="T561" s="26"/>
      <c r="U561" s="26"/>
      <c r="V561" s="26"/>
      <c r="W561" s="26"/>
      <c r="X561" s="26"/>
      <c r="Y561" s="26"/>
      <c r="Z561" s="26"/>
      <c r="AA561" s="26"/>
      <c r="AB561" s="26"/>
      <c r="AC561" s="26"/>
      <c r="AD561" s="26"/>
      <c r="AE561" s="26"/>
      <c r="AF561" s="26"/>
      <c r="AG561" s="26"/>
      <c r="AH561" s="26"/>
      <c r="AI561" s="26"/>
      <c r="AJ561" s="26"/>
      <c r="AK561" s="26"/>
      <c r="AL561" s="26"/>
    </row>
    <row r="562" spans="1:60" s="30" customFormat="1" hidden="1">
      <c r="A562" s="19"/>
      <c r="B562" s="19"/>
      <c r="C562" s="19"/>
      <c r="D562" s="60"/>
      <c r="E562" s="19"/>
      <c r="F562" s="19"/>
      <c r="G562" s="19"/>
      <c r="H562" s="19"/>
      <c r="I562" s="19"/>
      <c r="J562" s="19"/>
      <c r="K562" s="858"/>
      <c r="L562" s="26"/>
      <c r="M562" s="26"/>
      <c r="N562" s="26"/>
      <c r="O562" s="26"/>
      <c r="P562" s="26"/>
      <c r="Q562" s="26"/>
      <c r="R562" s="26"/>
      <c r="S562" s="26"/>
      <c r="T562" s="26"/>
      <c r="U562" s="26"/>
      <c r="V562" s="26"/>
      <c r="W562" s="26"/>
      <c r="X562" s="26"/>
      <c r="Y562" s="26"/>
      <c r="Z562" s="26"/>
      <c r="AA562" s="26"/>
      <c r="AB562" s="26"/>
      <c r="AC562" s="26"/>
      <c r="AD562" s="26"/>
      <c r="AE562" s="26"/>
      <c r="AF562" s="26"/>
      <c r="AG562" s="26"/>
      <c r="AH562" s="26"/>
      <c r="AI562" s="26"/>
      <c r="AJ562" s="26"/>
      <c r="AK562" s="26"/>
      <c r="AL562" s="26"/>
    </row>
    <row r="563" spans="1:60" s="30" customFormat="1" hidden="1">
      <c r="A563" s="19"/>
      <c r="B563" s="19"/>
      <c r="C563" s="19"/>
      <c r="D563" s="60"/>
      <c r="E563" s="19"/>
      <c r="F563" s="19"/>
      <c r="G563" s="19"/>
      <c r="H563" s="19"/>
      <c r="I563" s="19"/>
      <c r="J563" s="19"/>
      <c r="K563" s="858">
        <f t="shared" ref="K563:K626" si="14">+J563</f>
        <v>0</v>
      </c>
      <c r="L563" s="26"/>
      <c r="M563" s="26"/>
      <c r="N563" s="26"/>
      <c r="O563" s="26"/>
      <c r="P563" s="26"/>
      <c r="Q563" s="26"/>
      <c r="R563" s="26"/>
      <c r="S563" s="26"/>
      <c r="T563" s="26"/>
      <c r="U563" s="26"/>
      <c r="V563" s="26"/>
      <c r="W563" s="26"/>
      <c r="X563" s="26"/>
      <c r="Y563" s="26"/>
      <c r="Z563" s="26"/>
      <c r="AA563" s="26"/>
      <c r="AB563" s="26"/>
      <c r="AC563" s="26"/>
      <c r="AD563" s="26"/>
      <c r="AE563" s="26"/>
      <c r="AF563" s="26"/>
      <c r="AG563" s="26"/>
      <c r="AH563" s="26"/>
      <c r="AI563" s="26"/>
      <c r="AJ563" s="26"/>
      <c r="AK563" s="26"/>
      <c r="AL563" s="26"/>
    </row>
    <row r="564" spans="1:60" s="30" customFormat="1" hidden="1">
      <c r="A564" s="19"/>
      <c r="B564" s="19"/>
      <c r="C564" s="19"/>
      <c r="D564" s="60"/>
      <c r="E564" s="19"/>
      <c r="F564" s="19"/>
      <c r="G564" s="19"/>
      <c r="H564" s="19"/>
      <c r="I564" s="19"/>
      <c r="J564" s="19"/>
      <c r="K564" s="858">
        <f t="shared" si="14"/>
        <v>0</v>
      </c>
      <c r="L564" s="26"/>
      <c r="M564" s="26"/>
      <c r="N564" s="26"/>
      <c r="O564" s="26"/>
      <c r="P564" s="26"/>
      <c r="Q564" s="26"/>
      <c r="R564" s="26"/>
      <c r="S564" s="26"/>
      <c r="T564" s="26"/>
      <c r="U564" s="26"/>
      <c r="V564" s="26"/>
      <c r="W564" s="26"/>
      <c r="X564" s="26"/>
      <c r="Y564" s="26"/>
      <c r="Z564" s="26"/>
      <c r="AA564" s="26"/>
      <c r="AB564" s="26"/>
      <c r="AC564" s="26"/>
      <c r="AD564" s="26"/>
      <c r="AE564" s="26"/>
      <c r="AF564" s="26"/>
      <c r="AG564" s="26"/>
      <c r="AH564" s="26"/>
      <c r="AI564" s="26"/>
      <c r="AJ564" s="26"/>
      <c r="AK564" s="26"/>
      <c r="AL564" s="26"/>
    </row>
    <row r="565" spans="1:60" s="30" customFormat="1" hidden="1">
      <c r="A565" s="19"/>
      <c r="B565" s="19"/>
      <c r="C565" s="19"/>
      <c r="D565" s="60"/>
      <c r="E565" s="19"/>
      <c r="F565" s="19"/>
      <c r="G565" s="19"/>
      <c r="H565" s="19"/>
      <c r="I565" s="19"/>
      <c r="J565" s="19"/>
      <c r="K565" s="858">
        <f t="shared" si="14"/>
        <v>0</v>
      </c>
      <c r="L565" s="26"/>
      <c r="M565" s="26"/>
      <c r="N565" s="26"/>
      <c r="O565" s="26"/>
      <c r="P565" s="26"/>
      <c r="Q565" s="26"/>
      <c r="R565" s="26"/>
      <c r="S565" s="26"/>
      <c r="T565" s="26"/>
      <c r="U565" s="26"/>
      <c r="V565" s="26"/>
      <c r="W565" s="26"/>
      <c r="X565" s="26"/>
      <c r="Y565" s="26"/>
      <c r="Z565" s="26"/>
      <c r="AA565" s="26"/>
      <c r="AB565" s="26"/>
      <c r="AC565" s="26"/>
      <c r="AD565" s="26"/>
      <c r="AE565" s="26"/>
      <c r="AF565" s="26"/>
      <c r="AG565" s="26"/>
      <c r="AH565" s="26"/>
      <c r="AI565" s="26"/>
      <c r="AJ565" s="26"/>
      <c r="AK565" s="26"/>
      <c r="AL565" s="26"/>
    </row>
    <row r="566" spans="1:60" s="30" customFormat="1" hidden="1">
      <c r="A566" s="19"/>
      <c r="B566" s="19"/>
      <c r="C566" s="19"/>
      <c r="D566" s="60"/>
      <c r="E566" s="19"/>
      <c r="F566" s="19"/>
      <c r="G566" s="19"/>
      <c r="H566" s="19"/>
      <c r="I566" s="19"/>
      <c r="J566" s="19"/>
      <c r="K566" s="858">
        <f t="shared" si="14"/>
        <v>0</v>
      </c>
      <c r="L566" s="26"/>
      <c r="M566" s="26"/>
      <c r="N566" s="26"/>
      <c r="O566" s="26"/>
      <c r="P566" s="26"/>
      <c r="Q566" s="26"/>
      <c r="R566" s="26"/>
      <c r="S566" s="26"/>
      <c r="T566" s="26"/>
      <c r="U566" s="26"/>
      <c r="V566" s="26"/>
      <c r="W566" s="26"/>
      <c r="X566" s="26"/>
      <c r="Y566" s="26"/>
      <c r="Z566" s="26"/>
      <c r="AA566" s="26"/>
      <c r="AB566" s="26"/>
      <c r="AC566" s="26"/>
      <c r="AD566" s="26"/>
      <c r="AE566" s="26"/>
      <c r="AF566" s="26"/>
      <c r="AG566" s="26"/>
      <c r="AH566" s="26"/>
      <c r="AI566" s="26"/>
      <c r="AJ566" s="26"/>
      <c r="AK566" s="26"/>
      <c r="AL566" s="26"/>
    </row>
    <row r="567" spans="1:60" s="26" customFormat="1" hidden="1">
      <c r="A567" s="19"/>
      <c r="B567" s="19"/>
      <c r="C567" s="19"/>
      <c r="D567" s="60"/>
      <c r="E567" s="19"/>
      <c r="F567" s="19"/>
      <c r="G567" s="19"/>
      <c r="H567" s="19"/>
      <c r="I567" s="19"/>
      <c r="J567" s="19"/>
      <c r="K567" s="858">
        <f t="shared" si="14"/>
        <v>0</v>
      </c>
    </row>
    <row r="568" spans="1:60" s="26" customFormat="1" hidden="1">
      <c r="A568" s="19"/>
      <c r="B568" s="19"/>
      <c r="C568" s="19"/>
      <c r="D568" s="60"/>
      <c r="E568" s="19"/>
      <c r="F568" s="19"/>
      <c r="G568" s="19"/>
      <c r="H568" s="19"/>
      <c r="I568" s="19"/>
      <c r="J568" s="19"/>
      <c r="K568" s="858">
        <f t="shared" si="14"/>
        <v>0</v>
      </c>
    </row>
    <row r="569" spans="1:60" s="26" customFormat="1" hidden="1">
      <c r="A569" s="19"/>
      <c r="B569" s="19"/>
      <c r="C569" s="19"/>
      <c r="D569" s="60"/>
      <c r="E569" s="19"/>
      <c r="F569" s="19"/>
      <c r="G569" s="19"/>
      <c r="H569" s="19"/>
      <c r="I569" s="19"/>
      <c r="J569" s="19"/>
      <c r="K569" s="858">
        <f t="shared" si="14"/>
        <v>0</v>
      </c>
    </row>
    <row r="570" spans="1:60" s="26" customFormat="1" hidden="1">
      <c r="A570" s="19"/>
      <c r="B570" s="19"/>
      <c r="C570" s="19"/>
      <c r="D570" s="60"/>
      <c r="E570" s="19"/>
      <c r="F570" s="19"/>
      <c r="G570" s="19"/>
      <c r="H570" s="19"/>
      <c r="I570" s="19"/>
      <c r="J570" s="19"/>
      <c r="K570" s="858">
        <f t="shared" si="14"/>
        <v>0</v>
      </c>
    </row>
    <row r="571" spans="1:60" s="26" customFormat="1" hidden="1">
      <c r="A571" s="19"/>
      <c r="B571" s="19"/>
      <c r="C571" s="19"/>
      <c r="D571" s="60"/>
      <c r="E571" s="19"/>
      <c r="F571" s="19"/>
      <c r="G571" s="19"/>
      <c r="H571" s="19"/>
      <c r="I571" s="19"/>
      <c r="J571" s="19"/>
      <c r="K571" s="858">
        <f t="shared" si="14"/>
        <v>0</v>
      </c>
    </row>
    <row r="572" spans="1:60" s="26" customFormat="1" hidden="1">
      <c r="A572" s="19"/>
      <c r="B572" s="19"/>
      <c r="C572" s="19"/>
      <c r="D572" s="60"/>
      <c r="E572" s="19"/>
      <c r="F572" s="19"/>
      <c r="G572" s="19"/>
      <c r="H572" s="19"/>
      <c r="I572" s="19"/>
      <c r="J572" s="19"/>
      <c r="K572" s="858">
        <f t="shared" si="14"/>
        <v>0</v>
      </c>
      <c r="R572" s="15"/>
      <c r="S572" s="15"/>
      <c r="T572" s="15"/>
      <c r="U572" s="15"/>
      <c r="V572" s="15"/>
      <c r="W572" s="15"/>
      <c r="X572" s="15"/>
      <c r="Y572" s="15"/>
      <c r="Z572" s="15"/>
      <c r="AA572" s="15"/>
      <c r="AB572" s="15"/>
      <c r="AC572" s="15"/>
      <c r="AD572" s="15"/>
      <c r="AE572" s="15"/>
      <c r="AF572" s="15"/>
      <c r="AG572" s="15"/>
      <c r="AH572" s="15"/>
      <c r="AI572" s="15"/>
      <c r="AJ572" s="15"/>
      <c r="AK572" s="15"/>
      <c r="AL572" s="15"/>
      <c r="AM572" s="8"/>
      <c r="AN572" s="8"/>
      <c r="AO572" s="8"/>
      <c r="AP572" s="8"/>
      <c r="AQ572" s="8"/>
      <c r="AR572" s="8"/>
      <c r="AS572" s="8"/>
      <c r="AT572" s="8"/>
      <c r="AU572" s="8"/>
      <c r="AV572" s="8"/>
      <c r="AW572" s="8"/>
      <c r="AX572" s="8"/>
      <c r="AY572" s="8"/>
      <c r="AZ572" s="8"/>
      <c r="BA572" s="8"/>
      <c r="BB572" s="8"/>
      <c r="BC572" s="8"/>
      <c r="BD572" s="8"/>
      <c r="BE572" s="8"/>
      <c r="BF572" s="8"/>
      <c r="BG572" s="8"/>
      <c r="BH572" s="8"/>
    </row>
    <row r="573" spans="1:60" s="26" customFormat="1" hidden="1">
      <c r="A573" s="19"/>
      <c r="B573" s="19"/>
      <c r="C573" s="19"/>
      <c r="D573" s="60"/>
      <c r="E573" s="19"/>
      <c r="F573" s="19"/>
      <c r="G573" s="19"/>
      <c r="H573" s="19"/>
      <c r="I573" s="19"/>
      <c r="J573" s="19"/>
      <c r="K573" s="858">
        <f t="shared" si="14"/>
        <v>0</v>
      </c>
      <c r="R573" s="15"/>
      <c r="S573" s="15"/>
      <c r="T573" s="15"/>
      <c r="U573" s="15"/>
      <c r="V573" s="15"/>
      <c r="W573" s="15"/>
      <c r="X573" s="15"/>
      <c r="Y573" s="15"/>
      <c r="Z573" s="15"/>
      <c r="AA573" s="15"/>
      <c r="AB573" s="15"/>
      <c r="AC573" s="15"/>
      <c r="AD573" s="15"/>
      <c r="AE573" s="15"/>
      <c r="AF573" s="15"/>
      <c r="AG573" s="15"/>
      <c r="AH573" s="15"/>
      <c r="AI573" s="15"/>
      <c r="AJ573" s="15"/>
      <c r="AK573" s="15"/>
      <c r="AL573" s="15"/>
      <c r="AM573" s="8"/>
      <c r="AN573" s="8"/>
      <c r="AO573" s="8"/>
      <c r="AP573" s="8"/>
      <c r="AQ573" s="8"/>
      <c r="AR573" s="8"/>
      <c r="AS573" s="8"/>
      <c r="AT573" s="8"/>
      <c r="AU573" s="8"/>
      <c r="AV573" s="8"/>
      <c r="AW573" s="8"/>
      <c r="AX573" s="8"/>
      <c r="AY573" s="8"/>
      <c r="AZ573" s="8"/>
      <c r="BA573" s="8"/>
      <c r="BB573" s="8"/>
      <c r="BC573" s="8"/>
      <c r="BD573" s="8"/>
      <c r="BE573" s="8"/>
      <c r="BF573" s="8"/>
      <c r="BG573" s="8"/>
      <c r="BH573" s="8"/>
    </row>
    <row r="574" spans="1:60" s="26" customFormat="1" hidden="1">
      <c r="A574" s="19"/>
      <c r="B574" s="19"/>
      <c r="C574" s="19"/>
      <c r="D574" s="60"/>
      <c r="E574" s="19"/>
      <c r="F574" s="19"/>
      <c r="G574" s="19"/>
      <c r="H574" s="19"/>
      <c r="I574" s="19"/>
      <c r="J574" s="19"/>
      <c r="K574" s="858">
        <f t="shared" si="14"/>
        <v>0</v>
      </c>
      <c r="R574" s="15"/>
      <c r="S574" s="15"/>
      <c r="T574" s="15"/>
      <c r="U574" s="15"/>
      <c r="V574" s="15"/>
      <c r="W574" s="15"/>
      <c r="X574" s="15"/>
      <c r="Y574" s="15"/>
      <c r="Z574" s="15"/>
      <c r="AA574" s="15"/>
      <c r="AB574" s="15"/>
      <c r="AC574" s="15"/>
      <c r="AD574" s="15"/>
      <c r="AE574" s="15"/>
      <c r="AF574" s="15"/>
      <c r="AG574" s="15"/>
      <c r="AH574" s="15"/>
      <c r="AI574" s="15"/>
      <c r="AJ574" s="15"/>
      <c r="AK574" s="15"/>
      <c r="AL574" s="15"/>
      <c r="AM574" s="8"/>
      <c r="AN574" s="8"/>
      <c r="AO574" s="8"/>
      <c r="AP574" s="8"/>
      <c r="AQ574" s="8"/>
      <c r="AR574" s="8"/>
      <c r="AS574" s="8"/>
      <c r="AT574" s="8"/>
      <c r="AU574" s="8"/>
      <c r="AV574" s="8"/>
      <c r="AW574" s="8"/>
      <c r="AX574" s="8"/>
      <c r="AY574" s="8"/>
      <c r="AZ574" s="8"/>
      <c r="BA574" s="8"/>
      <c r="BB574" s="8"/>
      <c r="BC574" s="8"/>
      <c r="BD574" s="8"/>
      <c r="BE574" s="8"/>
      <c r="BF574" s="8"/>
      <c r="BG574" s="8"/>
      <c r="BH574" s="8"/>
    </row>
    <row r="575" spans="1:60" s="26" customFormat="1" hidden="1">
      <c r="A575" s="19"/>
      <c r="B575" s="19"/>
      <c r="C575" s="19"/>
      <c r="D575" s="60"/>
      <c r="E575" s="19"/>
      <c r="F575" s="19"/>
      <c r="G575" s="19"/>
      <c r="H575" s="19"/>
      <c r="I575" s="19"/>
      <c r="J575" s="19"/>
      <c r="K575" s="858">
        <f t="shared" si="14"/>
        <v>0</v>
      </c>
      <c r="R575" s="15"/>
      <c r="S575" s="15"/>
      <c r="T575" s="15"/>
      <c r="U575" s="15"/>
      <c r="V575" s="15"/>
      <c r="W575" s="15"/>
      <c r="X575" s="15"/>
      <c r="Y575" s="15"/>
      <c r="Z575" s="15"/>
      <c r="AA575" s="15"/>
      <c r="AB575" s="15"/>
      <c r="AC575" s="15"/>
      <c r="AD575" s="15"/>
      <c r="AE575" s="15"/>
      <c r="AF575" s="15"/>
      <c r="AG575" s="15"/>
      <c r="AH575" s="15"/>
      <c r="AI575" s="15"/>
      <c r="AJ575" s="15"/>
      <c r="AK575" s="15"/>
      <c r="AL575" s="15"/>
      <c r="AM575" s="8"/>
      <c r="AN575" s="8"/>
      <c r="AO575" s="8"/>
      <c r="AP575" s="8"/>
      <c r="AQ575" s="8"/>
      <c r="AR575" s="8"/>
      <c r="AS575" s="8"/>
      <c r="AT575" s="8"/>
      <c r="AU575" s="8"/>
      <c r="AV575" s="8"/>
      <c r="AW575" s="8"/>
      <c r="AX575" s="8"/>
      <c r="AY575" s="8"/>
      <c r="AZ575" s="8"/>
      <c r="BA575" s="8"/>
      <c r="BB575" s="8"/>
      <c r="BC575" s="8"/>
      <c r="BD575" s="8"/>
      <c r="BE575" s="8"/>
      <c r="BF575" s="8"/>
      <c r="BG575" s="8"/>
      <c r="BH575" s="8"/>
    </row>
    <row r="576" spans="1:60" s="26" customFormat="1" hidden="1">
      <c r="A576" s="19"/>
      <c r="B576" s="19"/>
      <c r="C576" s="19"/>
      <c r="D576" s="60"/>
      <c r="E576" s="19"/>
      <c r="F576" s="19"/>
      <c r="G576" s="19"/>
      <c r="H576" s="19"/>
      <c r="I576" s="19"/>
      <c r="J576" s="19"/>
      <c r="K576" s="858">
        <f t="shared" si="14"/>
        <v>0</v>
      </c>
      <c r="R576" s="15"/>
      <c r="S576" s="15"/>
      <c r="T576" s="15"/>
      <c r="U576" s="15"/>
      <c r="V576" s="15"/>
      <c r="W576" s="15"/>
      <c r="X576" s="15"/>
      <c r="Y576" s="15"/>
      <c r="Z576" s="15"/>
      <c r="AA576" s="15"/>
      <c r="AB576" s="15"/>
      <c r="AC576" s="15"/>
      <c r="AD576" s="15"/>
      <c r="AE576" s="15"/>
      <c r="AF576" s="15"/>
      <c r="AG576" s="15"/>
      <c r="AH576" s="15"/>
      <c r="AI576" s="15"/>
      <c r="AJ576" s="15"/>
      <c r="AK576" s="15"/>
      <c r="AL576" s="15"/>
      <c r="AM576" s="8"/>
      <c r="AN576" s="8"/>
      <c r="AO576" s="8"/>
      <c r="AP576" s="8"/>
      <c r="AQ576" s="8"/>
      <c r="AR576" s="8"/>
      <c r="AS576" s="8"/>
      <c r="AT576" s="8"/>
      <c r="AU576" s="8"/>
      <c r="AV576" s="8"/>
      <c r="AW576" s="8"/>
      <c r="AX576" s="8"/>
      <c r="AY576" s="8"/>
      <c r="AZ576" s="8"/>
      <c r="BA576" s="8"/>
      <c r="BB576" s="8"/>
      <c r="BC576" s="8"/>
      <c r="BD576" s="8"/>
      <c r="BE576" s="8"/>
      <c r="BF576" s="8"/>
      <c r="BG576" s="8"/>
      <c r="BH576" s="8"/>
    </row>
    <row r="577" spans="1:60" s="26" customFormat="1" hidden="1">
      <c r="A577" s="19"/>
      <c r="B577" s="19"/>
      <c r="C577" s="19"/>
      <c r="D577" s="60"/>
      <c r="E577" s="19"/>
      <c r="F577" s="19"/>
      <c r="G577" s="19"/>
      <c r="H577" s="19"/>
      <c r="I577" s="19"/>
      <c r="J577" s="19"/>
      <c r="K577" s="858">
        <f t="shared" si="14"/>
        <v>0</v>
      </c>
      <c r="R577" s="15"/>
      <c r="S577" s="15"/>
      <c r="T577" s="15"/>
      <c r="U577" s="15"/>
      <c r="V577" s="15"/>
      <c r="W577" s="15"/>
      <c r="X577" s="15"/>
      <c r="Y577" s="15"/>
      <c r="Z577" s="15"/>
      <c r="AA577" s="15"/>
      <c r="AB577" s="15"/>
      <c r="AC577" s="15"/>
      <c r="AD577" s="15"/>
      <c r="AE577" s="15"/>
      <c r="AF577" s="15"/>
      <c r="AG577" s="15"/>
      <c r="AH577" s="15"/>
      <c r="AI577" s="15"/>
      <c r="AJ577" s="15"/>
      <c r="AK577" s="15"/>
      <c r="AL577" s="15"/>
      <c r="AM577" s="8"/>
      <c r="AN577" s="8"/>
      <c r="AO577" s="8"/>
      <c r="AP577" s="8"/>
      <c r="AQ577" s="8"/>
      <c r="AR577" s="8"/>
      <c r="AS577" s="8"/>
      <c r="AT577" s="8"/>
      <c r="AU577" s="8"/>
      <c r="AV577" s="8"/>
      <c r="AW577" s="8"/>
      <c r="AX577" s="8"/>
      <c r="AY577" s="8"/>
      <c r="AZ577" s="8"/>
      <c r="BA577" s="8"/>
      <c r="BB577" s="8"/>
      <c r="BC577" s="8"/>
      <c r="BD577" s="8"/>
      <c r="BE577" s="8"/>
      <c r="BF577" s="8"/>
      <c r="BG577" s="8"/>
      <c r="BH577" s="8"/>
    </row>
    <row r="578" spans="1:60" s="26" customFormat="1" hidden="1">
      <c r="A578" s="19"/>
      <c r="B578" s="19"/>
      <c r="C578" s="19"/>
      <c r="D578" s="60"/>
      <c r="E578" s="19"/>
      <c r="F578" s="19"/>
      <c r="G578" s="19"/>
      <c r="H578" s="19"/>
      <c r="I578" s="19"/>
      <c r="J578" s="19"/>
      <c r="K578" s="858">
        <f t="shared" si="14"/>
        <v>0</v>
      </c>
      <c r="R578" s="15"/>
      <c r="S578" s="15"/>
      <c r="T578" s="15"/>
      <c r="U578" s="15"/>
      <c r="V578" s="15"/>
      <c r="W578" s="15"/>
      <c r="X578" s="15"/>
      <c r="Y578" s="15"/>
      <c r="Z578" s="15"/>
      <c r="AA578" s="15"/>
      <c r="AB578" s="15"/>
      <c r="AC578" s="15"/>
      <c r="AD578" s="15"/>
      <c r="AE578" s="15"/>
      <c r="AF578" s="15"/>
      <c r="AG578" s="15"/>
      <c r="AH578" s="15"/>
      <c r="AI578" s="15"/>
      <c r="AJ578" s="15"/>
      <c r="AK578" s="15"/>
      <c r="AL578" s="15"/>
      <c r="AM578" s="8"/>
      <c r="AN578" s="8"/>
      <c r="AO578" s="8"/>
      <c r="AP578" s="8"/>
      <c r="AQ578" s="8"/>
      <c r="AR578" s="8"/>
      <c r="AS578" s="8"/>
      <c r="AT578" s="8"/>
      <c r="AU578" s="8"/>
      <c r="AV578" s="8"/>
      <c r="AW578" s="8"/>
      <c r="AX578" s="8"/>
      <c r="AY578" s="8"/>
      <c r="AZ578" s="8"/>
      <c r="BA578" s="8"/>
      <c r="BB578" s="8"/>
      <c r="BC578" s="8"/>
      <c r="BD578" s="8"/>
      <c r="BE578" s="8"/>
      <c r="BF578" s="8"/>
      <c r="BG578" s="8"/>
      <c r="BH578" s="8"/>
    </row>
    <row r="579" spans="1:60" s="26" customFormat="1" hidden="1">
      <c r="A579" s="19"/>
      <c r="B579" s="19"/>
      <c r="C579" s="19"/>
      <c r="D579" s="60"/>
      <c r="E579" s="19"/>
      <c r="F579" s="19"/>
      <c r="G579" s="19"/>
      <c r="H579" s="19"/>
      <c r="I579" s="19"/>
      <c r="J579" s="19"/>
      <c r="K579" s="858">
        <f t="shared" si="14"/>
        <v>0</v>
      </c>
      <c r="R579" s="15"/>
      <c r="S579" s="15"/>
      <c r="T579" s="15"/>
      <c r="U579" s="15"/>
      <c r="V579" s="15"/>
      <c r="W579" s="15"/>
      <c r="X579" s="15"/>
      <c r="Y579" s="15"/>
      <c r="Z579" s="15"/>
      <c r="AA579" s="15"/>
      <c r="AB579" s="15"/>
      <c r="AC579" s="15"/>
      <c r="AD579" s="15"/>
      <c r="AE579" s="15"/>
      <c r="AF579" s="15"/>
      <c r="AG579" s="15"/>
      <c r="AH579" s="15"/>
      <c r="AI579" s="15"/>
      <c r="AJ579" s="15"/>
      <c r="AK579" s="15"/>
      <c r="AL579" s="15"/>
      <c r="AM579" s="8"/>
      <c r="AN579" s="8"/>
      <c r="AO579" s="8"/>
      <c r="AP579" s="8"/>
      <c r="AQ579" s="8"/>
      <c r="AR579" s="8"/>
      <c r="AS579" s="8"/>
      <c r="AT579" s="8"/>
      <c r="AU579" s="8"/>
      <c r="AV579" s="8"/>
      <c r="AW579" s="8"/>
      <c r="AX579" s="8"/>
      <c r="AY579" s="8"/>
      <c r="AZ579" s="8"/>
      <c r="BA579" s="8"/>
      <c r="BB579" s="8"/>
      <c r="BC579" s="8"/>
      <c r="BD579" s="8"/>
      <c r="BE579" s="8"/>
      <c r="BF579" s="8"/>
      <c r="BG579" s="8"/>
      <c r="BH579" s="8"/>
    </row>
    <row r="580" spans="1:60" s="26" customFormat="1" hidden="1">
      <c r="A580" s="19"/>
      <c r="B580" s="19"/>
      <c r="C580" s="19"/>
      <c r="D580" s="60"/>
      <c r="E580" s="19"/>
      <c r="F580" s="19"/>
      <c r="G580" s="19"/>
      <c r="H580" s="19"/>
      <c r="I580" s="19"/>
      <c r="J580" s="19"/>
      <c r="K580" s="858">
        <f t="shared" si="14"/>
        <v>0</v>
      </c>
      <c r="R580" s="15"/>
      <c r="S580" s="15"/>
      <c r="T580" s="15"/>
      <c r="U580" s="15"/>
      <c r="V580" s="15"/>
      <c r="W580" s="15"/>
      <c r="X580" s="15"/>
      <c r="Y580" s="15"/>
      <c r="Z580" s="15"/>
      <c r="AA580" s="15"/>
      <c r="AB580" s="15"/>
      <c r="AC580" s="15"/>
      <c r="AD580" s="15"/>
      <c r="AE580" s="15"/>
      <c r="AF580" s="15"/>
      <c r="AG580" s="15"/>
      <c r="AH580" s="15"/>
      <c r="AI580" s="15"/>
      <c r="AJ580" s="15"/>
      <c r="AK580" s="15"/>
      <c r="AL580" s="15"/>
      <c r="AM580" s="8"/>
      <c r="AN580" s="8"/>
      <c r="AO580" s="8"/>
      <c r="AP580" s="8"/>
      <c r="AQ580" s="8"/>
      <c r="AR580" s="8"/>
      <c r="AS580" s="8"/>
      <c r="AT580" s="8"/>
      <c r="AU580" s="8"/>
      <c r="AV580" s="8"/>
      <c r="AW580" s="8"/>
      <c r="AX580" s="8"/>
      <c r="AY580" s="8"/>
      <c r="AZ580" s="8"/>
      <c r="BA580" s="8"/>
      <c r="BB580" s="8"/>
      <c r="BC580" s="8"/>
      <c r="BD580" s="8"/>
      <c r="BE580" s="8"/>
      <c r="BF580" s="8"/>
      <c r="BG580" s="8"/>
      <c r="BH580" s="8"/>
    </row>
    <row r="581" spans="1:60" s="26" customFormat="1" hidden="1">
      <c r="A581" s="19"/>
      <c r="B581" s="19"/>
      <c r="C581" s="19"/>
      <c r="D581" s="60"/>
      <c r="E581" s="19"/>
      <c r="F581" s="19"/>
      <c r="G581" s="19"/>
      <c r="H581" s="19"/>
      <c r="I581" s="19"/>
      <c r="J581" s="19"/>
      <c r="K581" s="858">
        <f t="shared" si="14"/>
        <v>0</v>
      </c>
      <c r="R581" s="15"/>
      <c r="S581" s="15"/>
      <c r="T581" s="15"/>
      <c r="U581" s="15"/>
      <c r="V581" s="15"/>
      <c r="W581" s="15"/>
      <c r="X581" s="15"/>
      <c r="Y581" s="15"/>
      <c r="Z581" s="15"/>
      <c r="AA581" s="15"/>
      <c r="AB581" s="15"/>
      <c r="AC581" s="15"/>
      <c r="AD581" s="15"/>
      <c r="AE581" s="15"/>
      <c r="AF581" s="15"/>
      <c r="AG581" s="15"/>
      <c r="AH581" s="15"/>
      <c r="AI581" s="15"/>
      <c r="AJ581" s="15"/>
      <c r="AK581" s="15"/>
      <c r="AL581" s="15"/>
      <c r="AM581" s="8"/>
      <c r="AN581" s="8"/>
      <c r="AO581" s="8"/>
      <c r="AP581" s="8"/>
      <c r="AQ581" s="8"/>
      <c r="AR581" s="8"/>
      <c r="AS581" s="8"/>
      <c r="AT581" s="8"/>
      <c r="AU581" s="8"/>
      <c r="AV581" s="8"/>
      <c r="AW581" s="8"/>
      <c r="AX581" s="8"/>
      <c r="AY581" s="8"/>
      <c r="AZ581" s="8"/>
      <c r="BA581" s="8"/>
      <c r="BB581" s="8"/>
      <c r="BC581" s="8"/>
      <c r="BD581" s="8"/>
      <c r="BE581" s="8"/>
      <c r="BF581" s="8"/>
      <c r="BG581" s="8"/>
      <c r="BH581" s="8"/>
    </row>
    <row r="582" spans="1:60" s="26" customFormat="1" hidden="1">
      <c r="A582" s="19"/>
      <c r="B582" s="19"/>
      <c r="C582" s="19"/>
      <c r="D582" s="60"/>
      <c r="E582" s="19"/>
      <c r="F582" s="19"/>
      <c r="G582" s="19"/>
      <c r="H582" s="19"/>
      <c r="I582" s="19"/>
      <c r="J582" s="19"/>
      <c r="K582" s="858">
        <f t="shared" si="14"/>
        <v>0</v>
      </c>
      <c r="R582" s="15"/>
      <c r="S582" s="15"/>
      <c r="T582" s="15"/>
      <c r="U582" s="15"/>
      <c r="V582" s="15"/>
      <c r="W582" s="15"/>
      <c r="X582" s="15"/>
      <c r="Y582" s="15"/>
      <c r="Z582" s="15"/>
      <c r="AA582" s="15"/>
      <c r="AB582" s="15"/>
      <c r="AC582" s="15"/>
      <c r="AD582" s="15"/>
      <c r="AE582" s="15"/>
      <c r="AF582" s="15"/>
      <c r="AG582" s="15"/>
      <c r="AH582" s="15"/>
      <c r="AI582" s="15"/>
      <c r="AJ582" s="15"/>
      <c r="AK582" s="15"/>
      <c r="AL582" s="15"/>
      <c r="AM582" s="8"/>
      <c r="AN582" s="8"/>
      <c r="AO582" s="8"/>
      <c r="AP582" s="8"/>
      <c r="AQ582" s="8"/>
      <c r="AR582" s="8"/>
      <c r="AS582" s="8"/>
      <c r="AT582" s="8"/>
      <c r="AU582" s="8"/>
      <c r="AV582" s="8"/>
      <c r="AW582" s="8"/>
      <c r="AX582" s="8"/>
      <c r="AY582" s="8"/>
      <c r="AZ582" s="8"/>
      <c r="BA582" s="8"/>
      <c r="BB582" s="8"/>
      <c r="BC582" s="8"/>
      <c r="BD582" s="8"/>
      <c r="BE582" s="8"/>
      <c r="BF582" s="8"/>
      <c r="BG582" s="8"/>
      <c r="BH582" s="8"/>
    </row>
    <row r="583" spans="1:60" s="26" customFormat="1" hidden="1">
      <c r="A583" s="19"/>
      <c r="B583" s="19"/>
      <c r="C583" s="19"/>
      <c r="D583" s="60"/>
      <c r="E583" s="19"/>
      <c r="F583" s="19"/>
      <c r="G583" s="19"/>
      <c r="H583" s="19"/>
      <c r="I583" s="19"/>
      <c r="J583" s="19"/>
      <c r="K583" s="858">
        <f t="shared" si="14"/>
        <v>0</v>
      </c>
      <c r="R583" s="15"/>
      <c r="S583" s="15"/>
      <c r="T583" s="15"/>
      <c r="U583" s="15"/>
      <c r="V583" s="15"/>
      <c r="W583" s="15"/>
      <c r="X583" s="15"/>
      <c r="Y583" s="15"/>
      <c r="Z583" s="15"/>
      <c r="AA583" s="15"/>
      <c r="AB583" s="15"/>
      <c r="AC583" s="15"/>
      <c r="AD583" s="15"/>
      <c r="AE583" s="15"/>
      <c r="AF583" s="15"/>
      <c r="AG583" s="15"/>
      <c r="AH583" s="15"/>
      <c r="AI583" s="15"/>
      <c r="AJ583" s="15"/>
      <c r="AK583" s="15"/>
      <c r="AL583" s="15"/>
      <c r="AM583" s="8"/>
      <c r="AN583" s="8"/>
      <c r="AO583" s="8"/>
      <c r="AP583" s="8"/>
      <c r="AQ583" s="8"/>
      <c r="AR583" s="8"/>
      <c r="AS583" s="8"/>
      <c r="AT583" s="8"/>
      <c r="AU583" s="8"/>
      <c r="AV583" s="8"/>
      <c r="AW583" s="8"/>
      <c r="AX583" s="8"/>
      <c r="AY583" s="8"/>
      <c r="AZ583" s="8"/>
      <c r="BA583" s="8"/>
      <c r="BB583" s="8"/>
      <c r="BC583" s="8"/>
      <c r="BD583" s="8"/>
      <c r="BE583" s="8"/>
      <c r="BF583" s="8"/>
      <c r="BG583" s="8"/>
      <c r="BH583" s="8"/>
    </row>
    <row r="584" spans="1:60" s="26" customFormat="1" hidden="1">
      <c r="A584" s="19"/>
      <c r="B584" s="19"/>
      <c r="C584" s="19"/>
      <c r="D584" s="60"/>
      <c r="E584" s="19"/>
      <c r="F584" s="19"/>
      <c r="G584" s="19"/>
      <c r="H584" s="19"/>
      <c r="I584" s="19"/>
      <c r="J584" s="19"/>
      <c r="K584" s="858">
        <f t="shared" si="14"/>
        <v>0</v>
      </c>
      <c r="R584" s="15"/>
      <c r="S584" s="15"/>
      <c r="T584" s="15"/>
      <c r="U584" s="15"/>
      <c r="V584" s="15"/>
      <c r="W584" s="15"/>
      <c r="X584" s="15"/>
      <c r="Y584" s="15"/>
      <c r="Z584" s="15"/>
      <c r="AA584" s="15"/>
      <c r="AB584" s="15"/>
      <c r="AC584" s="15"/>
      <c r="AD584" s="15"/>
      <c r="AE584" s="15"/>
      <c r="AF584" s="15"/>
      <c r="AG584" s="15"/>
      <c r="AH584" s="15"/>
      <c r="AI584" s="15"/>
      <c r="AJ584" s="15"/>
      <c r="AK584" s="15"/>
      <c r="AL584" s="15"/>
      <c r="AM584" s="8"/>
      <c r="AN584" s="8"/>
      <c r="AO584" s="8"/>
      <c r="AP584" s="8"/>
      <c r="AQ584" s="8"/>
      <c r="AR584" s="8"/>
      <c r="AS584" s="8"/>
      <c r="AT584" s="8"/>
      <c r="AU584" s="8"/>
      <c r="AV584" s="8"/>
      <c r="AW584" s="8"/>
      <c r="AX584" s="8"/>
      <c r="AY584" s="8"/>
      <c r="AZ584" s="8"/>
      <c r="BA584" s="8"/>
      <c r="BB584" s="8"/>
      <c r="BC584" s="8"/>
      <c r="BD584" s="8"/>
      <c r="BE584" s="8"/>
      <c r="BF584" s="8"/>
      <c r="BG584" s="8"/>
      <c r="BH584" s="8"/>
    </row>
    <row r="585" spans="1:60" s="26" customFormat="1" hidden="1">
      <c r="A585" s="19"/>
      <c r="B585" s="19"/>
      <c r="C585" s="19"/>
      <c r="D585" s="60"/>
      <c r="E585" s="19"/>
      <c r="F585" s="19"/>
      <c r="G585" s="19"/>
      <c r="H585" s="19"/>
      <c r="I585" s="19"/>
      <c r="J585" s="19"/>
      <c r="K585" s="858">
        <f t="shared" si="14"/>
        <v>0</v>
      </c>
      <c r="R585" s="15"/>
      <c r="S585" s="15"/>
      <c r="T585" s="15"/>
      <c r="U585" s="15"/>
      <c r="V585" s="15"/>
      <c r="W585" s="15"/>
      <c r="X585" s="15"/>
      <c r="Y585" s="15"/>
      <c r="Z585" s="15"/>
      <c r="AA585" s="15"/>
      <c r="AB585" s="15"/>
      <c r="AC585" s="15"/>
      <c r="AD585" s="15"/>
      <c r="AE585" s="15"/>
      <c r="AF585" s="15"/>
      <c r="AG585" s="15"/>
      <c r="AH585" s="15"/>
      <c r="AI585" s="15"/>
      <c r="AJ585" s="15"/>
      <c r="AK585" s="15"/>
      <c r="AL585" s="15"/>
      <c r="AM585" s="8"/>
      <c r="AN585" s="8"/>
      <c r="AO585" s="8"/>
      <c r="AP585" s="8"/>
      <c r="AQ585" s="8"/>
      <c r="AR585" s="8"/>
      <c r="AS585" s="8"/>
      <c r="AT585" s="8"/>
      <c r="AU585" s="8"/>
      <c r="AV585" s="8"/>
      <c r="AW585" s="8"/>
      <c r="AX585" s="8"/>
      <c r="AY585" s="8"/>
      <c r="AZ585" s="8"/>
      <c r="BA585" s="8"/>
      <c r="BB585" s="8"/>
      <c r="BC585" s="8"/>
      <c r="BD585" s="8"/>
      <c r="BE585" s="8"/>
      <c r="BF585" s="8"/>
      <c r="BG585" s="8"/>
      <c r="BH585" s="8"/>
    </row>
    <row r="586" spans="1:60" s="26" customFormat="1" hidden="1">
      <c r="A586" s="19"/>
      <c r="B586" s="19"/>
      <c r="C586" s="19"/>
      <c r="D586" s="60"/>
      <c r="E586" s="19"/>
      <c r="F586" s="19"/>
      <c r="G586" s="19"/>
      <c r="H586" s="19"/>
      <c r="I586" s="19"/>
      <c r="J586" s="19"/>
      <c r="K586" s="858">
        <f t="shared" si="14"/>
        <v>0</v>
      </c>
      <c r="R586" s="15"/>
      <c r="S586" s="15"/>
      <c r="T586" s="15"/>
      <c r="U586" s="15"/>
      <c r="V586" s="15"/>
      <c r="W586" s="15"/>
      <c r="X586" s="15"/>
      <c r="Y586" s="15"/>
      <c r="Z586" s="15"/>
      <c r="AA586" s="15"/>
      <c r="AB586" s="15"/>
      <c r="AC586" s="15"/>
      <c r="AD586" s="15"/>
      <c r="AE586" s="15"/>
      <c r="AF586" s="15"/>
      <c r="AG586" s="15"/>
      <c r="AH586" s="15"/>
      <c r="AI586" s="15"/>
      <c r="AJ586" s="15"/>
      <c r="AK586" s="15"/>
      <c r="AL586" s="15"/>
      <c r="AM586" s="8"/>
      <c r="AN586" s="8"/>
      <c r="AO586" s="8"/>
      <c r="AP586" s="8"/>
      <c r="AQ586" s="8"/>
      <c r="AR586" s="8"/>
      <c r="AS586" s="8"/>
      <c r="AT586" s="8"/>
      <c r="AU586" s="8"/>
      <c r="AV586" s="8"/>
      <c r="AW586" s="8"/>
      <c r="AX586" s="8"/>
      <c r="AY586" s="8"/>
      <c r="AZ586" s="8"/>
      <c r="BA586" s="8"/>
      <c r="BB586" s="8"/>
      <c r="BC586" s="8"/>
      <c r="BD586" s="8"/>
      <c r="BE586" s="8"/>
      <c r="BF586" s="8"/>
      <c r="BG586" s="8"/>
      <c r="BH586" s="8"/>
    </row>
    <row r="587" spans="1:60" s="26" customFormat="1" hidden="1">
      <c r="A587" s="19"/>
      <c r="B587" s="19"/>
      <c r="C587" s="19"/>
      <c r="D587" s="60"/>
      <c r="E587" s="19"/>
      <c r="F587" s="19"/>
      <c r="G587" s="19"/>
      <c r="H587" s="19"/>
      <c r="I587" s="19"/>
      <c r="J587" s="19"/>
      <c r="K587" s="858">
        <f t="shared" si="14"/>
        <v>0</v>
      </c>
      <c r="R587" s="15"/>
      <c r="S587" s="15"/>
      <c r="T587" s="15"/>
      <c r="U587" s="15"/>
      <c r="V587" s="15"/>
      <c r="W587" s="15"/>
      <c r="X587" s="15"/>
      <c r="Y587" s="15"/>
      <c r="Z587" s="15"/>
      <c r="AA587" s="15"/>
      <c r="AB587" s="15"/>
      <c r="AC587" s="15"/>
      <c r="AD587" s="15"/>
      <c r="AE587" s="15"/>
      <c r="AF587" s="15"/>
      <c r="AG587" s="15"/>
      <c r="AH587" s="15"/>
      <c r="AI587" s="15"/>
      <c r="AJ587" s="15"/>
      <c r="AK587" s="15"/>
      <c r="AL587" s="15"/>
      <c r="AM587" s="8"/>
      <c r="AN587" s="8"/>
      <c r="AO587" s="8"/>
      <c r="AP587" s="8"/>
      <c r="AQ587" s="8"/>
      <c r="AR587" s="8"/>
      <c r="AS587" s="8"/>
      <c r="AT587" s="8"/>
      <c r="AU587" s="8"/>
      <c r="AV587" s="8"/>
      <c r="AW587" s="8"/>
      <c r="AX587" s="8"/>
      <c r="AY587" s="8"/>
      <c r="AZ587" s="8"/>
      <c r="BA587" s="8"/>
      <c r="BB587" s="8"/>
      <c r="BC587" s="8"/>
      <c r="BD587" s="8"/>
      <c r="BE587" s="8"/>
      <c r="BF587" s="8"/>
      <c r="BG587" s="8"/>
      <c r="BH587" s="8"/>
    </row>
    <row r="588" spans="1:60" s="26" customFormat="1" hidden="1">
      <c r="A588" s="19"/>
      <c r="B588" s="19"/>
      <c r="C588" s="19"/>
      <c r="D588" s="60"/>
      <c r="E588" s="19"/>
      <c r="F588" s="19"/>
      <c r="G588" s="19"/>
      <c r="H588" s="19"/>
      <c r="I588" s="19"/>
      <c r="J588" s="19"/>
      <c r="K588" s="858">
        <f t="shared" si="14"/>
        <v>0</v>
      </c>
    </row>
    <row r="589" spans="1:60" s="26" customFormat="1" hidden="1">
      <c r="A589" s="19"/>
      <c r="B589" s="19"/>
      <c r="C589" s="19"/>
      <c r="D589" s="60"/>
      <c r="E589" s="19"/>
      <c r="F589" s="19"/>
      <c r="G589" s="19"/>
      <c r="H589" s="19"/>
      <c r="I589" s="19"/>
      <c r="J589" s="19"/>
      <c r="K589" s="858">
        <f t="shared" si="14"/>
        <v>0</v>
      </c>
    </row>
    <row r="590" spans="1:60" s="26" customFormat="1" hidden="1">
      <c r="A590" s="19"/>
      <c r="B590" s="19"/>
      <c r="C590" s="19"/>
      <c r="D590" s="60"/>
      <c r="E590" s="19"/>
      <c r="F590" s="19"/>
      <c r="G590" s="19"/>
      <c r="H590" s="19"/>
      <c r="I590" s="19"/>
      <c r="J590" s="19"/>
      <c r="K590" s="858">
        <f t="shared" si="14"/>
        <v>0</v>
      </c>
    </row>
    <row r="591" spans="1:60" s="26" customFormat="1" hidden="1">
      <c r="A591" s="19"/>
      <c r="B591" s="19"/>
      <c r="C591" s="19"/>
      <c r="D591" s="60"/>
      <c r="E591" s="19"/>
      <c r="F591" s="19"/>
      <c r="G591" s="19"/>
      <c r="H591" s="19"/>
      <c r="I591" s="19"/>
      <c r="J591" s="19"/>
      <c r="K591" s="858">
        <f t="shared" si="14"/>
        <v>0</v>
      </c>
    </row>
    <row r="592" spans="1:60" s="26" customFormat="1" hidden="1">
      <c r="A592" s="19"/>
      <c r="B592" s="19"/>
      <c r="C592" s="19"/>
      <c r="D592" s="60"/>
      <c r="E592" s="19"/>
      <c r="F592" s="19"/>
      <c r="G592" s="19"/>
      <c r="H592" s="19"/>
      <c r="I592" s="19"/>
      <c r="J592" s="19"/>
      <c r="K592" s="858">
        <f t="shared" si="14"/>
        <v>0</v>
      </c>
    </row>
    <row r="593" spans="1:38" s="26" customFormat="1" hidden="1">
      <c r="A593" s="19"/>
      <c r="B593" s="19"/>
      <c r="C593" s="19"/>
      <c r="D593" s="60"/>
      <c r="E593" s="19"/>
      <c r="F593" s="19"/>
      <c r="G593" s="19"/>
      <c r="H593" s="19"/>
      <c r="I593" s="19"/>
      <c r="J593" s="19"/>
      <c r="K593" s="858">
        <f t="shared" si="14"/>
        <v>0</v>
      </c>
    </row>
    <row r="594" spans="1:38" s="30" customFormat="1" hidden="1">
      <c r="A594" s="4"/>
      <c r="B594" s="4"/>
      <c r="C594" s="4"/>
      <c r="D594" s="59"/>
      <c r="E594" s="4"/>
      <c r="F594" s="4"/>
      <c r="G594" s="4"/>
      <c r="H594" s="4"/>
      <c r="I594" s="4"/>
      <c r="J594" s="4"/>
      <c r="K594" s="858">
        <f t="shared" si="14"/>
        <v>0</v>
      </c>
      <c r="L594" s="26"/>
      <c r="M594" s="26"/>
      <c r="N594" s="26"/>
      <c r="O594" s="26"/>
      <c r="P594" s="26"/>
      <c r="Q594" s="26"/>
      <c r="R594" s="26"/>
      <c r="S594" s="26"/>
      <c r="T594" s="26"/>
      <c r="U594" s="26"/>
      <c r="V594" s="26"/>
      <c r="W594" s="26"/>
      <c r="X594" s="26"/>
      <c r="Y594" s="26"/>
      <c r="Z594" s="26"/>
      <c r="AA594" s="26"/>
      <c r="AB594" s="26"/>
      <c r="AC594" s="26"/>
      <c r="AD594" s="26"/>
      <c r="AE594" s="26"/>
      <c r="AF594" s="26"/>
      <c r="AG594" s="26"/>
      <c r="AH594" s="26"/>
      <c r="AI594" s="26"/>
      <c r="AJ594" s="26"/>
      <c r="AK594" s="26"/>
      <c r="AL594" s="26"/>
    </row>
    <row r="595" spans="1:38" s="30" customFormat="1" hidden="1">
      <c r="A595" s="4"/>
      <c r="B595" s="4"/>
      <c r="C595" s="4"/>
      <c r="D595" s="59"/>
      <c r="E595" s="4"/>
      <c r="F595" s="4"/>
      <c r="G595" s="4"/>
      <c r="H595" s="4"/>
      <c r="I595" s="4"/>
      <c r="J595" s="4"/>
      <c r="K595" s="858">
        <f t="shared" si="14"/>
        <v>0</v>
      </c>
      <c r="L595" s="26"/>
      <c r="M595" s="26"/>
      <c r="N595" s="26"/>
      <c r="O595" s="26"/>
      <c r="P595" s="26"/>
      <c r="Q595" s="26"/>
      <c r="R595" s="26"/>
      <c r="S595" s="26"/>
      <c r="T595" s="26"/>
      <c r="U595" s="26"/>
      <c r="V595" s="26"/>
      <c r="W595" s="26"/>
      <c r="X595" s="26"/>
      <c r="Y595" s="26"/>
      <c r="Z595" s="26"/>
      <c r="AA595" s="26"/>
      <c r="AB595" s="26"/>
      <c r="AC595" s="26"/>
      <c r="AD595" s="26"/>
      <c r="AE595" s="26"/>
      <c r="AF595" s="26"/>
      <c r="AG595" s="26"/>
      <c r="AH595" s="26"/>
      <c r="AI595" s="26"/>
      <c r="AJ595" s="26"/>
      <c r="AK595" s="26"/>
      <c r="AL595" s="26"/>
    </row>
    <row r="596" spans="1:38" s="30" customFormat="1" hidden="1">
      <c r="A596" s="4"/>
      <c r="B596" s="4"/>
      <c r="C596" s="4"/>
      <c r="D596" s="59"/>
      <c r="E596" s="4"/>
      <c r="F596" s="4"/>
      <c r="G596" s="4"/>
      <c r="H596" s="4"/>
      <c r="I596" s="4"/>
      <c r="J596" s="4"/>
      <c r="K596" s="858">
        <f t="shared" si="14"/>
        <v>0</v>
      </c>
      <c r="L596" s="26"/>
      <c r="M596" s="26"/>
      <c r="N596" s="26"/>
      <c r="O596" s="26"/>
      <c r="P596" s="26"/>
      <c r="Q596" s="26"/>
      <c r="R596" s="26"/>
      <c r="S596" s="26"/>
      <c r="T596" s="26"/>
      <c r="U596" s="26"/>
      <c r="V596" s="26"/>
      <c r="W596" s="26"/>
      <c r="X596" s="26"/>
      <c r="Y596" s="26"/>
      <c r="Z596" s="26"/>
      <c r="AA596" s="26"/>
      <c r="AB596" s="26"/>
      <c r="AC596" s="26"/>
      <c r="AD596" s="26"/>
      <c r="AE596" s="26"/>
      <c r="AF596" s="26"/>
      <c r="AG596" s="26"/>
      <c r="AH596" s="26"/>
      <c r="AI596" s="26"/>
      <c r="AJ596" s="26"/>
      <c r="AK596" s="26"/>
      <c r="AL596" s="26"/>
    </row>
    <row r="597" spans="1:38" s="30" customFormat="1" hidden="1">
      <c r="A597" s="4"/>
      <c r="B597" s="4"/>
      <c r="C597" s="4"/>
      <c r="D597" s="59"/>
      <c r="E597" s="4"/>
      <c r="F597" s="4"/>
      <c r="G597" s="4"/>
      <c r="H597" s="4"/>
      <c r="I597" s="4"/>
      <c r="J597" s="4"/>
      <c r="K597" s="858">
        <f t="shared" si="14"/>
        <v>0</v>
      </c>
      <c r="L597" s="26"/>
      <c r="M597" s="26"/>
      <c r="N597" s="26"/>
      <c r="O597" s="26"/>
      <c r="P597" s="26"/>
      <c r="Q597" s="26"/>
      <c r="R597" s="26"/>
      <c r="S597" s="26"/>
      <c r="T597" s="26"/>
      <c r="U597" s="26"/>
      <c r="V597" s="26"/>
      <c r="W597" s="26"/>
      <c r="X597" s="26"/>
      <c r="Y597" s="26"/>
      <c r="Z597" s="26"/>
      <c r="AA597" s="26"/>
      <c r="AB597" s="26"/>
      <c r="AC597" s="26"/>
      <c r="AD597" s="26"/>
      <c r="AE597" s="26"/>
      <c r="AF597" s="26"/>
      <c r="AG597" s="26"/>
      <c r="AH597" s="26"/>
      <c r="AI597" s="26"/>
      <c r="AJ597" s="26"/>
      <c r="AK597" s="26"/>
      <c r="AL597" s="26"/>
    </row>
    <row r="598" spans="1:38" s="30" customFormat="1" hidden="1">
      <c r="A598" s="4"/>
      <c r="B598" s="4"/>
      <c r="C598" s="4"/>
      <c r="D598" s="59"/>
      <c r="E598" s="4"/>
      <c r="F598" s="4"/>
      <c r="G598" s="4"/>
      <c r="H598" s="4"/>
      <c r="I598" s="4"/>
      <c r="J598" s="4"/>
      <c r="K598" s="858">
        <f t="shared" si="14"/>
        <v>0</v>
      </c>
      <c r="L598" s="26"/>
      <c r="M598" s="26"/>
      <c r="N598" s="26"/>
      <c r="O598" s="26"/>
      <c r="P598" s="26"/>
      <c r="Q598" s="26"/>
      <c r="R598" s="26"/>
      <c r="S598" s="26"/>
      <c r="T598" s="26"/>
      <c r="U598" s="26"/>
      <c r="V598" s="26"/>
      <c r="W598" s="26"/>
      <c r="X598" s="26"/>
      <c r="Y598" s="26"/>
      <c r="Z598" s="26"/>
      <c r="AA598" s="26"/>
      <c r="AB598" s="26"/>
      <c r="AC598" s="26"/>
      <c r="AD598" s="26"/>
      <c r="AE598" s="26"/>
      <c r="AF598" s="26"/>
      <c r="AG598" s="26"/>
      <c r="AH598" s="26"/>
      <c r="AI598" s="26"/>
      <c r="AJ598" s="26"/>
      <c r="AK598" s="26"/>
      <c r="AL598" s="26"/>
    </row>
    <row r="599" spans="1:38" s="30" customFormat="1" hidden="1">
      <c r="A599" s="4"/>
      <c r="B599" s="4"/>
      <c r="C599" s="4"/>
      <c r="D599" s="59"/>
      <c r="E599" s="4"/>
      <c r="F599" s="4"/>
      <c r="G599" s="4"/>
      <c r="H599" s="4"/>
      <c r="I599" s="4"/>
      <c r="J599" s="4"/>
      <c r="K599" s="858">
        <f t="shared" si="14"/>
        <v>0</v>
      </c>
      <c r="L599" s="26"/>
      <c r="M599" s="26"/>
      <c r="N599" s="26"/>
      <c r="O599" s="26"/>
      <c r="P599" s="26"/>
      <c r="Q599" s="26"/>
      <c r="R599" s="26"/>
      <c r="S599" s="26"/>
      <c r="T599" s="26"/>
      <c r="U599" s="26"/>
      <c r="V599" s="26"/>
      <c r="W599" s="26"/>
      <c r="X599" s="26"/>
      <c r="Y599" s="26"/>
      <c r="Z599" s="26"/>
      <c r="AA599" s="26"/>
      <c r="AB599" s="26"/>
      <c r="AC599" s="26"/>
      <c r="AD599" s="26"/>
      <c r="AE599" s="26"/>
      <c r="AF599" s="26"/>
      <c r="AG599" s="26"/>
      <c r="AH599" s="26"/>
      <c r="AI599" s="26"/>
      <c r="AJ599" s="26"/>
      <c r="AK599" s="26"/>
      <c r="AL599" s="26"/>
    </row>
    <row r="600" spans="1:38" s="30" customFormat="1" hidden="1">
      <c r="A600" s="4"/>
      <c r="B600" s="4"/>
      <c r="C600" s="4"/>
      <c r="D600" s="59"/>
      <c r="E600" s="4"/>
      <c r="F600" s="4"/>
      <c r="G600" s="4"/>
      <c r="H600" s="4"/>
      <c r="I600" s="4"/>
      <c r="J600" s="4"/>
      <c r="K600" s="858">
        <f t="shared" si="14"/>
        <v>0</v>
      </c>
      <c r="L600" s="26"/>
      <c r="M600" s="26"/>
      <c r="N600" s="26"/>
      <c r="O600" s="26"/>
      <c r="P600" s="26"/>
      <c r="Q600" s="26"/>
      <c r="R600" s="26"/>
      <c r="S600" s="26"/>
      <c r="T600" s="26"/>
      <c r="U600" s="26"/>
      <c r="V600" s="26"/>
      <c r="W600" s="26"/>
      <c r="X600" s="26"/>
      <c r="Y600" s="26"/>
      <c r="Z600" s="26"/>
      <c r="AA600" s="26"/>
      <c r="AB600" s="26"/>
      <c r="AC600" s="26"/>
      <c r="AD600" s="26"/>
      <c r="AE600" s="26"/>
      <c r="AF600" s="26"/>
      <c r="AG600" s="26"/>
      <c r="AH600" s="26"/>
      <c r="AI600" s="26"/>
      <c r="AJ600" s="26"/>
      <c r="AK600" s="26"/>
      <c r="AL600" s="26"/>
    </row>
    <row r="601" spans="1:38" s="30" customFormat="1" hidden="1">
      <c r="A601" s="4"/>
      <c r="B601" s="4"/>
      <c r="C601" s="4"/>
      <c r="D601" s="59"/>
      <c r="E601" s="4"/>
      <c r="F601" s="4"/>
      <c r="G601" s="4"/>
      <c r="H601" s="4"/>
      <c r="I601" s="4"/>
      <c r="J601" s="4"/>
      <c r="K601" s="858">
        <f t="shared" si="14"/>
        <v>0</v>
      </c>
      <c r="L601" s="26"/>
      <c r="M601" s="26"/>
      <c r="N601" s="26"/>
      <c r="O601" s="26"/>
      <c r="P601" s="26"/>
      <c r="Q601" s="26"/>
      <c r="R601" s="26"/>
      <c r="S601" s="26"/>
      <c r="T601" s="26"/>
      <c r="U601" s="26"/>
      <c r="V601" s="26"/>
      <c r="W601" s="26"/>
      <c r="X601" s="26"/>
      <c r="Y601" s="26"/>
      <c r="Z601" s="26"/>
      <c r="AA601" s="26"/>
      <c r="AB601" s="26"/>
      <c r="AC601" s="26"/>
      <c r="AD601" s="26"/>
      <c r="AE601" s="26"/>
      <c r="AF601" s="26"/>
      <c r="AG601" s="26"/>
      <c r="AH601" s="26"/>
      <c r="AI601" s="26"/>
      <c r="AJ601" s="26"/>
      <c r="AK601" s="26"/>
      <c r="AL601" s="26"/>
    </row>
    <row r="602" spans="1:38" s="30" customFormat="1" hidden="1">
      <c r="A602" s="4"/>
      <c r="B602" s="4"/>
      <c r="C602" s="4"/>
      <c r="D602" s="59"/>
      <c r="E602" s="4"/>
      <c r="F602" s="4"/>
      <c r="G602" s="4"/>
      <c r="H602" s="4"/>
      <c r="I602" s="4"/>
      <c r="J602" s="4"/>
      <c r="K602" s="858">
        <f t="shared" si="14"/>
        <v>0</v>
      </c>
      <c r="L602" s="26"/>
      <c r="M602" s="26"/>
      <c r="N602" s="26"/>
      <c r="O602" s="26"/>
      <c r="P602" s="26"/>
      <c r="Q602" s="26"/>
      <c r="R602" s="26"/>
      <c r="S602" s="26"/>
      <c r="T602" s="26"/>
      <c r="U602" s="26"/>
      <c r="V602" s="26"/>
      <c r="W602" s="26"/>
      <c r="X602" s="26"/>
      <c r="Y602" s="26"/>
      <c r="Z602" s="26"/>
      <c r="AA602" s="26"/>
      <c r="AB602" s="26"/>
      <c r="AC602" s="26"/>
      <c r="AD602" s="26"/>
      <c r="AE602" s="26"/>
      <c r="AF602" s="26"/>
      <c r="AG602" s="26"/>
      <c r="AH602" s="26"/>
      <c r="AI602" s="26"/>
      <c r="AJ602" s="26"/>
      <c r="AK602" s="26"/>
      <c r="AL602" s="26"/>
    </row>
    <row r="603" spans="1:38" s="30" customFormat="1" hidden="1">
      <c r="A603" s="4"/>
      <c r="B603" s="4"/>
      <c r="C603" s="4"/>
      <c r="D603" s="59"/>
      <c r="E603" s="4"/>
      <c r="F603" s="4"/>
      <c r="G603" s="4"/>
      <c r="H603" s="4"/>
      <c r="I603" s="4"/>
      <c r="J603" s="4"/>
      <c r="K603" s="858">
        <f t="shared" si="14"/>
        <v>0</v>
      </c>
      <c r="L603" s="26"/>
      <c r="M603" s="26"/>
      <c r="N603" s="26"/>
      <c r="O603" s="26"/>
      <c r="P603" s="26"/>
      <c r="Q603" s="26"/>
      <c r="R603" s="26"/>
      <c r="S603" s="26"/>
      <c r="T603" s="26"/>
      <c r="U603" s="26"/>
      <c r="V603" s="26"/>
      <c r="W603" s="26"/>
      <c r="X603" s="26"/>
      <c r="Y603" s="26"/>
      <c r="Z603" s="26"/>
      <c r="AA603" s="26"/>
      <c r="AB603" s="26"/>
      <c r="AC603" s="26"/>
      <c r="AD603" s="26"/>
      <c r="AE603" s="26"/>
      <c r="AF603" s="26"/>
      <c r="AG603" s="26"/>
      <c r="AH603" s="26"/>
      <c r="AI603" s="26"/>
      <c r="AJ603" s="26"/>
      <c r="AK603" s="26"/>
      <c r="AL603" s="26"/>
    </row>
    <row r="604" spans="1:38" s="30" customFormat="1" hidden="1">
      <c r="A604" s="4"/>
      <c r="B604" s="4"/>
      <c r="C604" s="4"/>
      <c r="D604" s="59"/>
      <c r="E604" s="4"/>
      <c r="F604" s="4"/>
      <c r="G604" s="4"/>
      <c r="H604" s="4"/>
      <c r="I604" s="4"/>
      <c r="J604" s="4"/>
      <c r="K604" s="858">
        <f t="shared" si="14"/>
        <v>0</v>
      </c>
      <c r="L604" s="26"/>
      <c r="M604" s="26"/>
      <c r="N604" s="26"/>
      <c r="O604" s="26"/>
      <c r="P604" s="26"/>
      <c r="Q604" s="26"/>
      <c r="R604" s="26"/>
      <c r="S604" s="26"/>
      <c r="T604" s="26"/>
      <c r="U604" s="26"/>
      <c r="V604" s="26"/>
      <c r="W604" s="26"/>
      <c r="X604" s="26"/>
      <c r="Y604" s="26"/>
      <c r="Z604" s="26"/>
      <c r="AA604" s="26"/>
      <c r="AB604" s="26"/>
      <c r="AC604" s="26"/>
      <c r="AD604" s="26"/>
      <c r="AE604" s="26"/>
      <c r="AF604" s="26"/>
      <c r="AG604" s="26"/>
      <c r="AH604" s="26"/>
      <c r="AI604" s="26"/>
      <c r="AJ604" s="26"/>
      <c r="AK604" s="26"/>
      <c r="AL604" s="26"/>
    </row>
    <row r="605" spans="1:38" s="30" customFormat="1" hidden="1">
      <c r="A605" s="4"/>
      <c r="B605" s="4"/>
      <c r="C605" s="4"/>
      <c r="D605" s="59"/>
      <c r="E605" s="4"/>
      <c r="F605" s="4"/>
      <c r="G605" s="4"/>
      <c r="H605" s="4"/>
      <c r="I605" s="4"/>
      <c r="J605" s="4"/>
      <c r="K605" s="858">
        <f t="shared" si="14"/>
        <v>0</v>
      </c>
      <c r="L605" s="26"/>
      <c r="M605" s="26"/>
      <c r="N605" s="26"/>
      <c r="O605" s="26"/>
      <c r="P605" s="26"/>
      <c r="Q605" s="26"/>
      <c r="R605" s="26"/>
      <c r="S605" s="26"/>
      <c r="T605" s="26"/>
      <c r="U605" s="26"/>
      <c r="V605" s="26"/>
      <c r="W605" s="26"/>
      <c r="X605" s="26"/>
      <c r="Y605" s="26"/>
      <c r="Z605" s="26"/>
      <c r="AA605" s="26"/>
      <c r="AB605" s="26"/>
      <c r="AC605" s="26"/>
      <c r="AD605" s="26"/>
      <c r="AE605" s="26"/>
      <c r="AF605" s="26"/>
      <c r="AG605" s="26"/>
      <c r="AH605" s="26"/>
      <c r="AI605" s="26"/>
      <c r="AJ605" s="26"/>
      <c r="AK605" s="26"/>
      <c r="AL605" s="26"/>
    </row>
    <row r="606" spans="1:38" s="30" customFormat="1" hidden="1">
      <c r="A606" s="4"/>
      <c r="B606" s="4"/>
      <c r="C606" s="4"/>
      <c r="D606" s="59"/>
      <c r="E606" s="4"/>
      <c r="F606" s="4"/>
      <c r="G606" s="4"/>
      <c r="H606" s="4"/>
      <c r="I606" s="4"/>
      <c r="J606" s="4"/>
      <c r="K606" s="858">
        <f t="shared" si="14"/>
        <v>0</v>
      </c>
      <c r="L606" s="26"/>
      <c r="M606" s="26"/>
      <c r="N606" s="26"/>
      <c r="O606" s="26"/>
      <c r="P606" s="26"/>
      <c r="Q606" s="26"/>
      <c r="R606" s="26"/>
      <c r="S606" s="26"/>
      <c r="T606" s="26"/>
      <c r="U606" s="26"/>
      <c r="V606" s="26"/>
      <c r="W606" s="26"/>
      <c r="X606" s="26"/>
      <c r="Y606" s="26"/>
      <c r="Z606" s="26"/>
      <c r="AA606" s="26"/>
      <c r="AB606" s="26"/>
      <c r="AC606" s="26"/>
      <c r="AD606" s="26"/>
      <c r="AE606" s="26"/>
      <c r="AF606" s="26"/>
      <c r="AG606" s="26"/>
      <c r="AH606" s="26"/>
      <c r="AI606" s="26"/>
      <c r="AJ606" s="26"/>
      <c r="AK606" s="26"/>
      <c r="AL606" s="26"/>
    </row>
    <row r="607" spans="1:38" s="30" customFormat="1" hidden="1">
      <c r="A607" s="4"/>
      <c r="B607" s="4"/>
      <c r="C607" s="4"/>
      <c r="D607" s="59"/>
      <c r="E607" s="4"/>
      <c r="F607" s="4"/>
      <c r="G607" s="4"/>
      <c r="H607" s="4"/>
      <c r="I607" s="4"/>
      <c r="J607" s="4"/>
      <c r="K607" s="858">
        <f t="shared" si="14"/>
        <v>0</v>
      </c>
      <c r="L607" s="26"/>
      <c r="M607" s="26"/>
      <c r="N607" s="26"/>
      <c r="O607" s="26"/>
      <c r="P607" s="26"/>
      <c r="Q607" s="26"/>
      <c r="R607" s="26"/>
      <c r="S607" s="26"/>
      <c r="T607" s="26"/>
      <c r="U607" s="26"/>
      <c r="V607" s="26"/>
      <c r="W607" s="26"/>
      <c r="X607" s="26"/>
      <c r="Y607" s="26"/>
      <c r="Z607" s="26"/>
      <c r="AA607" s="26"/>
      <c r="AB607" s="26"/>
      <c r="AC607" s="26"/>
      <c r="AD607" s="26"/>
      <c r="AE607" s="26"/>
      <c r="AF607" s="26"/>
      <c r="AG607" s="26"/>
      <c r="AH607" s="26"/>
      <c r="AI607" s="26"/>
      <c r="AJ607" s="26"/>
      <c r="AK607" s="26"/>
      <c r="AL607" s="26"/>
    </row>
    <row r="608" spans="1:38" s="30" customFormat="1" hidden="1">
      <c r="A608" s="4"/>
      <c r="B608" s="4"/>
      <c r="C608" s="4"/>
      <c r="D608" s="59"/>
      <c r="E608" s="4"/>
      <c r="F608" s="4"/>
      <c r="G608" s="4"/>
      <c r="H608" s="4"/>
      <c r="I608" s="4"/>
      <c r="J608" s="4"/>
      <c r="K608" s="858">
        <f t="shared" si="14"/>
        <v>0</v>
      </c>
      <c r="L608" s="26"/>
      <c r="M608" s="26"/>
      <c r="N608" s="26"/>
      <c r="O608" s="26"/>
      <c r="P608" s="26"/>
      <c r="Q608" s="26"/>
      <c r="R608" s="26"/>
      <c r="S608" s="26"/>
      <c r="T608" s="26"/>
      <c r="U608" s="26"/>
      <c r="V608" s="26"/>
      <c r="W608" s="26"/>
      <c r="X608" s="26"/>
      <c r="Y608" s="26"/>
      <c r="Z608" s="26"/>
      <c r="AA608" s="26"/>
      <c r="AB608" s="26"/>
      <c r="AC608" s="26"/>
      <c r="AD608" s="26"/>
      <c r="AE608" s="26"/>
      <c r="AF608" s="26"/>
      <c r="AG608" s="26"/>
      <c r="AH608" s="26"/>
      <c r="AI608" s="26"/>
      <c r="AJ608" s="26"/>
      <c r="AK608" s="26"/>
      <c r="AL608" s="26"/>
    </row>
    <row r="609" spans="1:38" s="30" customFormat="1" hidden="1">
      <c r="A609" s="4"/>
      <c r="B609" s="4"/>
      <c r="C609" s="4"/>
      <c r="D609" s="59"/>
      <c r="E609" s="4"/>
      <c r="F609" s="4"/>
      <c r="G609" s="4"/>
      <c r="H609" s="4"/>
      <c r="I609" s="4"/>
      <c r="J609" s="4"/>
      <c r="K609" s="858">
        <f t="shared" si="14"/>
        <v>0</v>
      </c>
      <c r="L609" s="26"/>
      <c r="M609" s="26"/>
      <c r="N609" s="26"/>
      <c r="O609" s="26"/>
      <c r="P609" s="26"/>
      <c r="Q609" s="26"/>
      <c r="R609" s="26"/>
      <c r="S609" s="26"/>
      <c r="T609" s="26"/>
      <c r="U609" s="26"/>
      <c r="V609" s="26"/>
      <c r="W609" s="26"/>
      <c r="X609" s="26"/>
      <c r="Y609" s="26"/>
      <c r="Z609" s="26"/>
      <c r="AA609" s="26"/>
      <c r="AB609" s="26"/>
      <c r="AC609" s="26"/>
      <c r="AD609" s="26"/>
      <c r="AE609" s="26"/>
      <c r="AF609" s="26"/>
      <c r="AG609" s="26"/>
      <c r="AH609" s="26"/>
      <c r="AI609" s="26"/>
      <c r="AJ609" s="26"/>
      <c r="AK609" s="26"/>
      <c r="AL609" s="26"/>
    </row>
    <row r="610" spans="1:38" s="30" customFormat="1" hidden="1">
      <c r="A610" s="4"/>
      <c r="B610" s="4"/>
      <c r="C610" s="4"/>
      <c r="D610" s="59"/>
      <c r="E610" s="4"/>
      <c r="F610" s="4"/>
      <c r="G610" s="4"/>
      <c r="H610" s="4"/>
      <c r="I610" s="4"/>
      <c r="J610" s="4"/>
      <c r="K610" s="858">
        <f t="shared" si="14"/>
        <v>0</v>
      </c>
      <c r="L610" s="26"/>
      <c r="M610" s="26"/>
      <c r="N610" s="26"/>
      <c r="O610" s="26"/>
      <c r="P610" s="26"/>
      <c r="Q610" s="26"/>
      <c r="R610" s="26"/>
      <c r="S610" s="26"/>
      <c r="T610" s="26"/>
      <c r="U610" s="26"/>
      <c r="V610" s="26"/>
      <c r="W610" s="26"/>
      <c r="X610" s="26"/>
      <c r="Y610" s="26"/>
      <c r="Z610" s="26"/>
      <c r="AA610" s="26"/>
      <c r="AB610" s="26"/>
      <c r="AC610" s="26"/>
      <c r="AD610" s="26"/>
      <c r="AE610" s="26"/>
      <c r="AF610" s="26"/>
      <c r="AG610" s="26"/>
      <c r="AH610" s="26"/>
      <c r="AI610" s="26"/>
      <c r="AJ610" s="26"/>
      <c r="AK610" s="26"/>
      <c r="AL610" s="26"/>
    </row>
    <row r="611" spans="1:38" s="30" customFormat="1" hidden="1">
      <c r="A611" s="4"/>
      <c r="B611" s="4"/>
      <c r="C611" s="4"/>
      <c r="D611" s="59"/>
      <c r="E611" s="4"/>
      <c r="F611" s="4"/>
      <c r="G611" s="4"/>
      <c r="H611" s="4"/>
      <c r="I611" s="4"/>
      <c r="J611" s="4"/>
      <c r="K611" s="858">
        <f t="shared" si="14"/>
        <v>0</v>
      </c>
      <c r="L611" s="26"/>
      <c r="M611" s="26"/>
      <c r="N611" s="26"/>
      <c r="O611" s="26"/>
      <c r="P611" s="26"/>
      <c r="Q611" s="26"/>
      <c r="R611" s="26"/>
      <c r="S611" s="26"/>
      <c r="T611" s="26"/>
      <c r="U611" s="26"/>
      <c r="V611" s="26"/>
      <c r="W611" s="26"/>
      <c r="X611" s="26"/>
      <c r="Y611" s="26"/>
      <c r="Z611" s="26"/>
      <c r="AA611" s="26"/>
      <c r="AB611" s="26"/>
      <c r="AC611" s="26"/>
      <c r="AD611" s="26"/>
      <c r="AE611" s="26"/>
      <c r="AF611" s="26"/>
      <c r="AG611" s="26"/>
      <c r="AH611" s="26"/>
      <c r="AI611" s="26"/>
      <c r="AJ611" s="26"/>
      <c r="AK611" s="26"/>
      <c r="AL611" s="26"/>
    </row>
    <row r="612" spans="1:38" s="30" customFormat="1" hidden="1">
      <c r="A612" s="4"/>
      <c r="B612" s="4"/>
      <c r="C612" s="4"/>
      <c r="D612" s="59"/>
      <c r="E612" s="4"/>
      <c r="F612" s="4"/>
      <c r="G612" s="4"/>
      <c r="H612" s="4"/>
      <c r="I612" s="4"/>
      <c r="J612" s="4"/>
      <c r="K612" s="858">
        <f t="shared" si="14"/>
        <v>0</v>
      </c>
      <c r="L612" s="26"/>
      <c r="M612" s="26"/>
      <c r="N612" s="26"/>
      <c r="O612" s="26"/>
      <c r="P612" s="26"/>
      <c r="Q612" s="26"/>
      <c r="R612" s="26"/>
      <c r="S612" s="26"/>
      <c r="T612" s="26"/>
      <c r="U612" s="26"/>
      <c r="V612" s="26"/>
      <c r="W612" s="26"/>
      <c r="X612" s="26"/>
      <c r="Y612" s="26"/>
      <c r="Z612" s="26"/>
      <c r="AA612" s="26"/>
      <c r="AB612" s="26"/>
      <c r="AC612" s="26"/>
      <c r="AD612" s="26"/>
      <c r="AE612" s="26"/>
      <c r="AF612" s="26"/>
      <c r="AG612" s="26"/>
      <c r="AH612" s="26"/>
      <c r="AI612" s="26"/>
      <c r="AJ612" s="26"/>
      <c r="AK612" s="26"/>
      <c r="AL612" s="26"/>
    </row>
    <row r="613" spans="1:38" s="30" customFormat="1" hidden="1">
      <c r="A613" s="4"/>
      <c r="B613" s="4"/>
      <c r="C613" s="4"/>
      <c r="D613" s="59"/>
      <c r="E613" s="4"/>
      <c r="F613" s="4"/>
      <c r="G613" s="4"/>
      <c r="H613" s="4"/>
      <c r="I613" s="4"/>
      <c r="J613" s="4"/>
      <c r="K613" s="858">
        <f t="shared" si="14"/>
        <v>0</v>
      </c>
      <c r="L613" s="26"/>
      <c r="M613" s="26"/>
      <c r="N613" s="26"/>
      <c r="O613" s="26"/>
      <c r="P613" s="26"/>
      <c r="Q613" s="26"/>
      <c r="R613" s="26"/>
      <c r="S613" s="26"/>
      <c r="T613" s="26"/>
      <c r="U613" s="26"/>
      <c r="V613" s="26"/>
      <c r="W613" s="26"/>
      <c r="X613" s="26"/>
      <c r="Y613" s="26"/>
      <c r="Z613" s="26"/>
      <c r="AA613" s="26"/>
      <c r="AB613" s="26"/>
      <c r="AC613" s="26"/>
      <c r="AD613" s="26"/>
      <c r="AE613" s="26"/>
      <c r="AF613" s="26"/>
      <c r="AG613" s="26"/>
      <c r="AH613" s="26"/>
      <c r="AI613" s="26"/>
      <c r="AJ613" s="26"/>
      <c r="AK613" s="26"/>
      <c r="AL613" s="26"/>
    </row>
    <row r="614" spans="1:38" s="25" customFormat="1" hidden="1">
      <c r="A614" s="4"/>
      <c r="B614" s="4"/>
      <c r="C614" s="4"/>
      <c r="D614" s="59"/>
      <c r="E614" s="4"/>
      <c r="F614" s="4"/>
      <c r="G614" s="4"/>
      <c r="H614" s="4"/>
      <c r="I614" s="4"/>
      <c r="J614" s="4"/>
      <c r="K614" s="858">
        <f t="shared" si="14"/>
        <v>0</v>
      </c>
      <c r="L614" s="26"/>
      <c r="M614" s="26"/>
      <c r="N614" s="26"/>
      <c r="O614" s="26"/>
      <c r="P614" s="26"/>
      <c r="Q614" s="26"/>
      <c r="R614" s="24"/>
      <c r="S614" s="24"/>
      <c r="T614" s="24"/>
      <c r="U614" s="24"/>
      <c r="V614" s="24"/>
      <c r="W614" s="24"/>
      <c r="X614" s="24"/>
      <c r="Y614" s="24"/>
      <c r="Z614" s="24"/>
      <c r="AA614" s="24"/>
      <c r="AB614" s="24"/>
      <c r="AC614" s="24"/>
      <c r="AD614" s="24"/>
      <c r="AE614" s="24"/>
      <c r="AF614" s="24"/>
      <c r="AG614" s="24"/>
      <c r="AH614" s="24"/>
      <c r="AI614" s="24"/>
      <c r="AJ614" s="24"/>
      <c r="AK614" s="24"/>
      <c r="AL614" s="24"/>
    </row>
    <row r="615" spans="1:38" s="25" customFormat="1" hidden="1">
      <c r="A615" s="4"/>
      <c r="B615" s="4"/>
      <c r="C615" s="4"/>
      <c r="D615" s="59"/>
      <c r="E615" s="4"/>
      <c r="F615" s="4"/>
      <c r="G615" s="4"/>
      <c r="H615" s="4"/>
      <c r="I615" s="4"/>
      <c r="J615" s="4"/>
      <c r="K615" s="858">
        <f t="shared" si="14"/>
        <v>0</v>
      </c>
      <c r="L615" s="26"/>
      <c r="M615" s="26"/>
      <c r="N615" s="26"/>
      <c r="O615" s="26"/>
      <c r="P615" s="26"/>
      <c r="Q615" s="26"/>
      <c r="R615" s="24"/>
      <c r="S615" s="24"/>
      <c r="T615" s="24"/>
      <c r="U615" s="24"/>
      <c r="V615" s="24"/>
      <c r="W615" s="24"/>
      <c r="X615" s="24"/>
      <c r="Y615" s="24"/>
      <c r="Z615" s="24"/>
      <c r="AA615" s="24"/>
      <c r="AB615" s="24"/>
      <c r="AC615" s="24"/>
      <c r="AD615" s="24"/>
      <c r="AE615" s="24"/>
      <c r="AF615" s="24"/>
      <c r="AG615" s="24"/>
      <c r="AH615" s="24"/>
      <c r="AI615" s="24"/>
      <c r="AJ615" s="24"/>
      <c r="AK615" s="24"/>
      <c r="AL615" s="24"/>
    </row>
    <row r="616" spans="1:38" s="25" customFormat="1" hidden="1">
      <c r="A616" s="4"/>
      <c r="B616" s="4"/>
      <c r="C616" s="4"/>
      <c r="D616" s="59"/>
      <c r="E616" s="4"/>
      <c r="F616" s="4"/>
      <c r="G616" s="4"/>
      <c r="H616" s="4"/>
      <c r="I616" s="4"/>
      <c r="J616" s="4"/>
      <c r="K616" s="858">
        <f t="shared" si="14"/>
        <v>0</v>
      </c>
      <c r="L616" s="26"/>
      <c r="M616" s="26"/>
      <c r="N616" s="26"/>
      <c r="O616" s="26"/>
      <c r="P616" s="26"/>
      <c r="Q616" s="26"/>
      <c r="R616" s="24"/>
      <c r="S616" s="24"/>
      <c r="T616" s="24"/>
      <c r="U616" s="24"/>
      <c r="V616" s="24"/>
      <c r="W616" s="24"/>
      <c r="X616" s="24"/>
      <c r="Y616" s="24"/>
      <c r="Z616" s="24"/>
      <c r="AA616" s="24"/>
      <c r="AB616" s="24"/>
      <c r="AC616" s="24"/>
      <c r="AD616" s="24"/>
      <c r="AE616" s="24"/>
      <c r="AF616" s="24"/>
      <c r="AG616" s="24"/>
      <c r="AH616" s="24"/>
      <c r="AI616" s="24"/>
      <c r="AJ616" s="24"/>
      <c r="AK616" s="24"/>
      <c r="AL616" s="24"/>
    </row>
    <row r="617" spans="1:38" s="25" customFormat="1" hidden="1">
      <c r="A617" s="4"/>
      <c r="B617" s="4"/>
      <c r="C617" s="4"/>
      <c r="D617" s="59"/>
      <c r="E617" s="4"/>
      <c r="F617" s="4"/>
      <c r="G617" s="4"/>
      <c r="H617" s="4"/>
      <c r="I617" s="4"/>
      <c r="J617" s="4"/>
      <c r="K617" s="858">
        <f t="shared" si="14"/>
        <v>0</v>
      </c>
      <c r="L617" s="26"/>
      <c r="M617" s="26"/>
      <c r="N617" s="26"/>
      <c r="O617" s="26"/>
      <c r="P617" s="26"/>
      <c r="Q617" s="26"/>
      <c r="R617" s="24"/>
      <c r="S617" s="24"/>
      <c r="T617" s="24"/>
      <c r="U617" s="24"/>
      <c r="V617" s="24"/>
      <c r="W617" s="24"/>
      <c r="X617" s="24"/>
      <c r="Y617" s="24"/>
      <c r="Z617" s="24"/>
      <c r="AA617" s="24"/>
      <c r="AB617" s="24"/>
      <c r="AC617" s="24"/>
      <c r="AD617" s="24"/>
      <c r="AE617" s="24"/>
      <c r="AF617" s="24"/>
      <c r="AG617" s="24"/>
      <c r="AH617" s="24"/>
      <c r="AI617" s="24"/>
      <c r="AJ617" s="24"/>
      <c r="AK617" s="24"/>
      <c r="AL617" s="24"/>
    </row>
    <row r="618" spans="1:38" s="25" customFormat="1" hidden="1">
      <c r="A618" s="4"/>
      <c r="B618" s="4"/>
      <c r="C618" s="4"/>
      <c r="D618" s="59"/>
      <c r="E618" s="4"/>
      <c r="F618" s="4"/>
      <c r="G618" s="4"/>
      <c r="H618" s="4"/>
      <c r="I618" s="4"/>
      <c r="J618" s="4"/>
      <c r="K618" s="858">
        <f t="shared" si="14"/>
        <v>0</v>
      </c>
      <c r="L618" s="26"/>
      <c r="M618" s="26"/>
      <c r="N618" s="26"/>
      <c r="O618" s="26"/>
      <c r="P618" s="26"/>
      <c r="Q618" s="26"/>
      <c r="R618" s="24"/>
      <c r="S618" s="24"/>
      <c r="T618" s="24"/>
      <c r="U618" s="24"/>
      <c r="V618" s="24"/>
      <c r="W618" s="24"/>
      <c r="X618" s="24"/>
      <c r="Y618" s="24"/>
      <c r="Z618" s="24"/>
      <c r="AA618" s="24"/>
      <c r="AB618" s="24"/>
      <c r="AC618" s="24"/>
      <c r="AD618" s="24"/>
      <c r="AE618" s="24"/>
      <c r="AF618" s="24"/>
      <c r="AG618" s="24"/>
      <c r="AH618" s="24"/>
      <c r="AI618" s="24"/>
      <c r="AJ618" s="24"/>
      <c r="AK618" s="24"/>
      <c r="AL618" s="24"/>
    </row>
    <row r="619" spans="1:38" s="25" customFormat="1" hidden="1">
      <c r="A619" s="4"/>
      <c r="B619" s="4"/>
      <c r="C619" s="4"/>
      <c r="D619" s="59"/>
      <c r="E619" s="4"/>
      <c r="F619" s="4"/>
      <c r="G619" s="4"/>
      <c r="H619" s="4"/>
      <c r="I619" s="4"/>
      <c r="J619" s="4"/>
      <c r="K619" s="858">
        <f t="shared" si="14"/>
        <v>0</v>
      </c>
      <c r="L619" s="26"/>
      <c r="M619" s="26"/>
      <c r="N619" s="26"/>
      <c r="O619" s="26"/>
      <c r="P619" s="26"/>
      <c r="Q619" s="26"/>
      <c r="R619" s="24"/>
      <c r="S619" s="24"/>
      <c r="T619" s="24"/>
      <c r="U619" s="24"/>
      <c r="V619" s="24"/>
      <c r="W619" s="24"/>
      <c r="X619" s="24"/>
      <c r="Y619" s="24"/>
      <c r="Z619" s="24"/>
      <c r="AA619" s="24"/>
      <c r="AB619" s="24"/>
      <c r="AC619" s="24"/>
      <c r="AD619" s="24"/>
      <c r="AE619" s="24"/>
      <c r="AF619" s="24"/>
      <c r="AG619" s="24"/>
      <c r="AH619" s="24"/>
      <c r="AI619" s="24"/>
      <c r="AJ619" s="24"/>
      <c r="AK619" s="24"/>
      <c r="AL619" s="24"/>
    </row>
    <row r="620" spans="1:38" s="25" customFormat="1" hidden="1">
      <c r="A620" s="4"/>
      <c r="B620" s="4"/>
      <c r="C620" s="4"/>
      <c r="D620" s="59"/>
      <c r="E620" s="4"/>
      <c r="F620" s="4"/>
      <c r="G620" s="4"/>
      <c r="H620" s="4"/>
      <c r="I620" s="4"/>
      <c r="J620" s="4"/>
      <c r="K620" s="858">
        <f t="shared" si="14"/>
        <v>0</v>
      </c>
      <c r="L620" s="26"/>
      <c r="M620" s="26"/>
      <c r="N620" s="26"/>
      <c r="O620" s="26"/>
      <c r="P620" s="26"/>
      <c r="Q620" s="26"/>
      <c r="R620" s="24"/>
      <c r="S620" s="24"/>
      <c r="T620" s="24"/>
      <c r="U620" s="24"/>
      <c r="V620" s="24"/>
      <c r="W620" s="24"/>
      <c r="X620" s="24"/>
      <c r="Y620" s="24"/>
      <c r="Z620" s="24"/>
      <c r="AA620" s="24"/>
      <c r="AB620" s="24"/>
      <c r="AC620" s="24"/>
      <c r="AD620" s="24"/>
      <c r="AE620" s="24"/>
      <c r="AF620" s="24"/>
      <c r="AG620" s="24"/>
      <c r="AH620" s="24"/>
      <c r="AI620" s="24"/>
      <c r="AJ620" s="24"/>
      <c r="AK620" s="24"/>
      <c r="AL620" s="24"/>
    </row>
    <row r="621" spans="1:38" s="25" customFormat="1" hidden="1">
      <c r="A621" s="4"/>
      <c r="B621" s="4"/>
      <c r="C621" s="4"/>
      <c r="D621" s="59"/>
      <c r="E621" s="4"/>
      <c r="F621" s="4"/>
      <c r="G621" s="4"/>
      <c r="H621" s="4"/>
      <c r="I621" s="4"/>
      <c r="J621" s="4"/>
      <c r="K621" s="858">
        <f t="shared" si="14"/>
        <v>0</v>
      </c>
      <c r="L621" s="26"/>
      <c r="M621" s="26"/>
      <c r="N621" s="26"/>
      <c r="O621" s="26"/>
      <c r="P621" s="26"/>
      <c r="Q621" s="26"/>
      <c r="R621" s="24"/>
      <c r="S621" s="24"/>
      <c r="T621" s="24"/>
      <c r="U621" s="24"/>
      <c r="V621" s="24"/>
      <c r="W621" s="24"/>
      <c r="X621" s="24"/>
      <c r="Y621" s="24"/>
      <c r="Z621" s="24"/>
      <c r="AA621" s="24"/>
      <c r="AB621" s="24"/>
      <c r="AC621" s="24"/>
      <c r="AD621" s="24"/>
      <c r="AE621" s="24"/>
      <c r="AF621" s="24"/>
      <c r="AG621" s="24"/>
      <c r="AH621" s="24"/>
      <c r="AI621" s="24"/>
      <c r="AJ621" s="24"/>
      <c r="AK621" s="24"/>
      <c r="AL621" s="24"/>
    </row>
    <row r="622" spans="1:38" s="25" customFormat="1" hidden="1">
      <c r="A622" s="4"/>
      <c r="B622" s="4"/>
      <c r="C622" s="4"/>
      <c r="D622" s="59"/>
      <c r="E622" s="4"/>
      <c r="F622" s="4"/>
      <c r="G622" s="4"/>
      <c r="H622" s="4"/>
      <c r="I622" s="4"/>
      <c r="J622" s="4"/>
      <c r="K622" s="858">
        <f t="shared" si="14"/>
        <v>0</v>
      </c>
      <c r="L622" s="26"/>
      <c r="M622" s="26"/>
      <c r="N622" s="26"/>
      <c r="O622" s="26"/>
      <c r="P622" s="26"/>
      <c r="Q622" s="26"/>
      <c r="R622" s="24"/>
      <c r="S622" s="24"/>
      <c r="T622" s="24"/>
      <c r="U622" s="24"/>
      <c r="V622" s="24"/>
      <c r="W622" s="24"/>
      <c r="X622" s="24"/>
      <c r="Y622" s="24"/>
      <c r="Z622" s="24"/>
      <c r="AA622" s="24"/>
      <c r="AB622" s="24"/>
      <c r="AC622" s="24"/>
      <c r="AD622" s="24"/>
      <c r="AE622" s="24"/>
      <c r="AF622" s="24"/>
      <c r="AG622" s="24"/>
      <c r="AH622" s="24"/>
      <c r="AI622" s="24"/>
      <c r="AJ622" s="24"/>
      <c r="AK622" s="24"/>
      <c r="AL622" s="24"/>
    </row>
    <row r="623" spans="1:38" s="25" customFormat="1" hidden="1">
      <c r="A623" s="4"/>
      <c r="B623" s="4"/>
      <c r="C623" s="4"/>
      <c r="D623" s="59"/>
      <c r="E623" s="4"/>
      <c r="F623" s="4"/>
      <c r="G623" s="4"/>
      <c r="H623" s="4"/>
      <c r="I623" s="4"/>
      <c r="J623" s="4"/>
      <c r="K623" s="858">
        <f t="shared" si="14"/>
        <v>0</v>
      </c>
      <c r="L623" s="26"/>
      <c r="M623" s="26"/>
      <c r="N623" s="26"/>
      <c r="O623" s="26"/>
      <c r="P623" s="26"/>
      <c r="Q623" s="26"/>
      <c r="R623" s="24"/>
      <c r="S623" s="24"/>
      <c r="T623" s="24"/>
      <c r="U623" s="24"/>
      <c r="V623" s="24"/>
      <c r="W623" s="24"/>
      <c r="X623" s="24"/>
      <c r="Y623" s="24"/>
      <c r="Z623" s="24"/>
      <c r="AA623" s="24"/>
      <c r="AB623" s="24"/>
      <c r="AC623" s="24"/>
      <c r="AD623" s="24"/>
      <c r="AE623" s="24"/>
      <c r="AF623" s="24"/>
      <c r="AG623" s="24"/>
      <c r="AH623" s="24"/>
      <c r="AI623" s="24"/>
      <c r="AJ623" s="24"/>
      <c r="AK623" s="24"/>
      <c r="AL623" s="24"/>
    </row>
    <row r="624" spans="1:38" s="25" customFormat="1" hidden="1">
      <c r="A624" s="4"/>
      <c r="B624" s="4"/>
      <c r="C624" s="4"/>
      <c r="D624" s="59"/>
      <c r="E624" s="4"/>
      <c r="F624" s="4"/>
      <c r="G624" s="4"/>
      <c r="H624" s="4"/>
      <c r="I624" s="4"/>
      <c r="J624" s="4"/>
      <c r="K624" s="858">
        <f t="shared" si="14"/>
        <v>0</v>
      </c>
      <c r="L624" s="26"/>
      <c r="M624" s="26"/>
      <c r="N624" s="26"/>
      <c r="O624" s="26"/>
      <c r="P624" s="26"/>
      <c r="Q624" s="26"/>
      <c r="R624" s="24"/>
      <c r="S624" s="24"/>
      <c r="T624" s="24"/>
      <c r="U624" s="24"/>
      <c r="V624" s="24"/>
      <c r="W624" s="24"/>
      <c r="X624" s="24"/>
      <c r="Y624" s="24"/>
      <c r="Z624" s="24"/>
      <c r="AA624" s="24"/>
      <c r="AB624" s="24"/>
      <c r="AC624" s="24"/>
      <c r="AD624" s="24"/>
      <c r="AE624" s="24"/>
      <c r="AF624" s="24"/>
      <c r="AG624" s="24"/>
      <c r="AH624" s="24"/>
      <c r="AI624" s="24"/>
      <c r="AJ624" s="24"/>
      <c r="AK624" s="24"/>
      <c r="AL624" s="24"/>
    </row>
    <row r="625" spans="1:38" s="25" customFormat="1" hidden="1">
      <c r="A625" s="4"/>
      <c r="B625" s="4"/>
      <c r="C625" s="4"/>
      <c r="D625" s="59"/>
      <c r="E625" s="4"/>
      <c r="F625" s="4"/>
      <c r="G625" s="4"/>
      <c r="H625" s="4"/>
      <c r="I625" s="4"/>
      <c r="J625" s="4"/>
      <c r="K625" s="858">
        <f t="shared" si="14"/>
        <v>0</v>
      </c>
      <c r="L625" s="26"/>
      <c r="M625" s="26"/>
      <c r="N625" s="26"/>
      <c r="O625" s="26"/>
      <c r="P625" s="26"/>
      <c r="Q625" s="26"/>
      <c r="R625" s="24"/>
      <c r="S625" s="24"/>
      <c r="T625" s="24"/>
      <c r="U625" s="24"/>
      <c r="V625" s="24"/>
      <c r="W625" s="24"/>
      <c r="X625" s="24"/>
      <c r="Y625" s="24"/>
      <c r="Z625" s="24"/>
      <c r="AA625" s="24"/>
      <c r="AB625" s="24"/>
      <c r="AC625" s="24"/>
      <c r="AD625" s="24"/>
      <c r="AE625" s="24"/>
      <c r="AF625" s="24"/>
      <c r="AG625" s="24"/>
      <c r="AH625" s="24"/>
      <c r="AI625" s="24"/>
      <c r="AJ625" s="24"/>
      <c r="AK625" s="24"/>
      <c r="AL625" s="24"/>
    </row>
    <row r="626" spans="1:38" s="25" customFormat="1" hidden="1">
      <c r="A626" s="4"/>
      <c r="B626" s="4"/>
      <c r="C626" s="4"/>
      <c r="D626" s="59"/>
      <c r="E626" s="4"/>
      <c r="F626" s="4"/>
      <c r="G626" s="4"/>
      <c r="H626" s="4"/>
      <c r="I626" s="4"/>
      <c r="J626" s="4"/>
      <c r="K626" s="858">
        <f t="shared" si="14"/>
        <v>0</v>
      </c>
      <c r="L626" s="26"/>
      <c r="M626" s="26"/>
      <c r="N626" s="26"/>
      <c r="O626" s="26"/>
      <c r="P626" s="26"/>
      <c r="Q626" s="26"/>
      <c r="R626" s="24"/>
      <c r="S626" s="24"/>
      <c r="T626" s="24"/>
      <c r="U626" s="24"/>
      <c r="V626" s="24"/>
      <c r="W626" s="24"/>
      <c r="X626" s="24"/>
      <c r="Y626" s="24"/>
      <c r="Z626" s="24"/>
      <c r="AA626" s="24"/>
      <c r="AB626" s="24"/>
      <c r="AC626" s="24"/>
      <c r="AD626" s="24"/>
      <c r="AE626" s="24"/>
      <c r="AF626" s="24"/>
      <c r="AG626" s="24"/>
      <c r="AH626" s="24"/>
      <c r="AI626" s="24"/>
      <c r="AJ626" s="24"/>
      <c r="AK626" s="24"/>
      <c r="AL626" s="24"/>
    </row>
    <row r="627" spans="1:38" s="25" customFormat="1" hidden="1">
      <c r="A627" s="4"/>
      <c r="B627" s="4"/>
      <c r="C627" s="4"/>
      <c r="D627" s="59"/>
      <c r="E627" s="4"/>
      <c r="F627" s="4"/>
      <c r="G627" s="4"/>
      <c r="H627" s="4"/>
      <c r="I627" s="4"/>
      <c r="J627" s="4"/>
      <c r="K627" s="858">
        <f t="shared" ref="K627:K690" si="15">+J627</f>
        <v>0</v>
      </c>
      <c r="L627" s="26"/>
      <c r="M627" s="26"/>
      <c r="N627" s="26"/>
      <c r="O627" s="26"/>
      <c r="P627" s="26"/>
      <c r="Q627" s="26"/>
      <c r="R627" s="24"/>
      <c r="S627" s="24"/>
      <c r="T627" s="24"/>
      <c r="U627" s="24"/>
      <c r="V627" s="24"/>
      <c r="W627" s="24"/>
      <c r="X627" s="24"/>
      <c r="Y627" s="24"/>
      <c r="Z627" s="24"/>
      <c r="AA627" s="24"/>
      <c r="AB627" s="24"/>
      <c r="AC627" s="24"/>
      <c r="AD627" s="24"/>
      <c r="AE627" s="24"/>
      <c r="AF627" s="24"/>
      <c r="AG627" s="24"/>
      <c r="AH627" s="24"/>
      <c r="AI627" s="24"/>
      <c r="AJ627" s="24"/>
      <c r="AK627" s="24"/>
      <c r="AL627" s="24"/>
    </row>
    <row r="628" spans="1:38" s="25" customFormat="1" hidden="1">
      <c r="A628" s="4"/>
      <c r="B628" s="4"/>
      <c r="C628" s="4"/>
      <c r="D628" s="59"/>
      <c r="E628" s="4"/>
      <c r="F628" s="4"/>
      <c r="G628" s="4"/>
      <c r="H628" s="4"/>
      <c r="I628" s="4"/>
      <c r="J628" s="4"/>
      <c r="K628" s="858">
        <f t="shared" si="15"/>
        <v>0</v>
      </c>
      <c r="L628" s="26"/>
      <c r="M628" s="26"/>
      <c r="N628" s="26"/>
      <c r="O628" s="26"/>
      <c r="P628" s="26"/>
      <c r="Q628" s="26"/>
      <c r="R628" s="24"/>
      <c r="S628" s="24"/>
      <c r="T628" s="24"/>
      <c r="U628" s="24"/>
      <c r="V628" s="24"/>
      <c r="W628" s="24"/>
      <c r="X628" s="24"/>
      <c r="Y628" s="24"/>
      <c r="Z628" s="24"/>
      <c r="AA628" s="24"/>
      <c r="AB628" s="24"/>
      <c r="AC628" s="24"/>
      <c r="AD628" s="24"/>
      <c r="AE628" s="24"/>
      <c r="AF628" s="24"/>
      <c r="AG628" s="24"/>
      <c r="AH628" s="24"/>
      <c r="AI628" s="24"/>
      <c r="AJ628" s="24"/>
      <c r="AK628" s="24"/>
      <c r="AL628" s="24"/>
    </row>
    <row r="629" spans="1:38" s="25" customFormat="1" hidden="1">
      <c r="A629" s="4"/>
      <c r="B629" s="4"/>
      <c r="C629" s="4"/>
      <c r="D629" s="59"/>
      <c r="E629" s="4"/>
      <c r="F629" s="4"/>
      <c r="G629" s="4"/>
      <c r="H629" s="4"/>
      <c r="I629" s="4"/>
      <c r="J629" s="4"/>
      <c r="K629" s="858">
        <f t="shared" si="15"/>
        <v>0</v>
      </c>
      <c r="L629" s="26"/>
      <c r="M629" s="26"/>
      <c r="N629" s="26"/>
      <c r="O629" s="26"/>
      <c r="P629" s="26"/>
      <c r="Q629" s="26"/>
      <c r="R629" s="24"/>
      <c r="S629" s="24"/>
      <c r="T629" s="24"/>
      <c r="U629" s="24"/>
      <c r="V629" s="24"/>
      <c r="W629" s="24"/>
      <c r="X629" s="24"/>
      <c r="Y629" s="24"/>
      <c r="Z629" s="24"/>
      <c r="AA629" s="24"/>
      <c r="AB629" s="24"/>
      <c r="AC629" s="24"/>
      <c r="AD629" s="24"/>
      <c r="AE629" s="24"/>
      <c r="AF629" s="24"/>
      <c r="AG629" s="24"/>
      <c r="AH629" s="24"/>
      <c r="AI629" s="24"/>
      <c r="AJ629" s="24"/>
      <c r="AK629" s="24"/>
      <c r="AL629" s="24"/>
    </row>
    <row r="630" spans="1:38" s="25" customFormat="1" hidden="1">
      <c r="A630" s="4"/>
      <c r="B630" s="4"/>
      <c r="C630" s="4"/>
      <c r="D630" s="59"/>
      <c r="E630" s="4"/>
      <c r="F630" s="4"/>
      <c r="G630" s="4"/>
      <c r="H630" s="4"/>
      <c r="I630" s="4"/>
      <c r="J630" s="4"/>
      <c r="K630" s="858">
        <f t="shared" si="15"/>
        <v>0</v>
      </c>
      <c r="L630" s="26"/>
      <c r="M630" s="26"/>
      <c r="N630" s="26"/>
      <c r="O630" s="26"/>
      <c r="P630" s="26"/>
      <c r="Q630" s="26"/>
      <c r="R630" s="24"/>
      <c r="S630" s="24"/>
      <c r="T630" s="24"/>
      <c r="U630" s="24"/>
      <c r="V630" s="24"/>
      <c r="W630" s="24"/>
      <c r="X630" s="24"/>
      <c r="Y630" s="24"/>
      <c r="Z630" s="24"/>
      <c r="AA630" s="24"/>
      <c r="AB630" s="24"/>
      <c r="AC630" s="24"/>
      <c r="AD630" s="24"/>
      <c r="AE630" s="24"/>
      <c r="AF630" s="24"/>
      <c r="AG630" s="24"/>
      <c r="AH630" s="24"/>
      <c r="AI630" s="24"/>
      <c r="AJ630" s="24"/>
      <c r="AK630" s="24"/>
      <c r="AL630" s="24"/>
    </row>
    <row r="631" spans="1:38" s="25" customFormat="1" hidden="1">
      <c r="A631" s="4"/>
      <c r="B631" s="4"/>
      <c r="C631" s="4"/>
      <c r="D631" s="59"/>
      <c r="E631" s="4"/>
      <c r="F631" s="4"/>
      <c r="G631" s="4"/>
      <c r="H631" s="4"/>
      <c r="I631" s="4"/>
      <c r="J631" s="4"/>
      <c r="K631" s="858">
        <f t="shared" si="15"/>
        <v>0</v>
      </c>
      <c r="L631" s="26"/>
      <c r="M631" s="26"/>
      <c r="N631" s="26"/>
      <c r="O631" s="26"/>
      <c r="P631" s="26"/>
      <c r="Q631" s="26"/>
      <c r="R631" s="24"/>
      <c r="S631" s="24"/>
      <c r="T631" s="24"/>
      <c r="U631" s="24"/>
      <c r="V631" s="24"/>
      <c r="W631" s="24"/>
      <c r="X631" s="24"/>
      <c r="Y631" s="24"/>
      <c r="Z631" s="24"/>
      <c r="AA631" s="24"/>
      <c r="AB631" s="24"/>
      <c r="AC631" s="24"/>
      <c r="AD631" s="24"/>
      <c r="AE631" s="24"/>
      <c r="AF631" s="24"/>
      <c r="AG631" s="24"/>
      <c r="AH631" s="24"/>
      <c r="AI631" s="24"/>
      <c r="AJ631" s="24"/>
      <c r="AK631" s="24"/>
      <c r="AL631" s="24"/>
    </row>
    <row r="632" spans="1:38" s="25" customFormat="1" hidden="1">
      <c r="A632" s="4"/>
      <c r="B632" s="4"/>
      <c r="C632" s="4"/>
      <c r="D632" s="59"/>
      <c r="E632" s="4"/>
      <c r="F632" s="4"/>
      <c r="G632" s="4"/>
      <c r="H632" s="4"/>
      <c r="I632" s="4"/>
      <c r="J632" s="4"/>
      <c r="K632" s="858">
        <f t="shared" si="15"/>
        <v>0</v>
      </c>
      <c r="L632" s="26"/>
      <c r="M632" s="26"/>
      <c r="N632" s="26"/>
      <c r="O632" s="26"/>
      <c r="P632" s="26"/>
      <c r="Q632" s="26"/>
      <c r="R632" s="24"/>
      <c r="S632" s="24"/>
      <c r="T632" s="24"/>
      <c r="U632" s="24"/>
      <c r="V632" s="24"/>
      <c r="W632" s="24"/>
      <c r="X632" s="24"/>
      <c r="Y632" s="24"/>
      <c r="Z632" s="24"/>
      <c r="AA632" s="24"/>
      <c r="AB632" s="24"/>
      <c r="AC632" s="24"/>
      <c r="AD632" s="24"/>
      <c r="AE632" s="24"/>
      <c r="AF632" s="24"/>
      <c r="AG632" s="24"/>
      <c r="AH632" s="24"/>
      <c r="AI632" s="24"/>
      <c r="AJ632" s="24"/>
      <c r="AK632" s="24"/>
      <c r="AL632" s="24"/>
    </row>
    <row r="633" spans="1:38" s="25" customFormat="1" hidden="1">
      <c r="A633" s="4"/>
      <c r="B633" s="4"/>
      <c r="C633" s="4"/>
      <c r="D633" s="59"/>
      <c r="E633" s="4"/>
      <c r="F633" s="4"/>
      <c r="G633" s="4"/>
      <c r="H633" s="4"/>
      <c r="I633" s="4"/>
      <c r="J633" s="4"/>
      <c r="K633" s="858">
        <f t="shared" si="15"/>
        <v>0</v>
      </c>
      <c r="L633" s="26"/>
      <c r="M633" s="26"/>
      <c r="N633" s="26"/>
      <c r="O633" s="26"/>
      <c r="P633" s="26"/>
      <c r="Q633" s="26"/>
      <c r="R633" s="24"/>
      <c r="S633" s="24"/>
      <c r="T633" s="24"/>
      <c r="U633" s="24"/>
      <c r="V633" s="24"/>
      <c r="W633" s="24"/>
      <c r="X633" s="24"/>
      <c r="Y633" s="24"/>
      <c r="Z633" s="24"/>
      <c r="AA633" s="24"/>
      <c r="AB633" s="24"/>
      <c r="AC633" s="24"/>
      <c r="AD633" s="24"/>
      <c r="AE633" s="24"/>
      <c r="AF633" s="24"/>
      <c r="AG633" s="24"/>
      <c r="AH633" s="24"/>
      <c r="AI633" s="24"/>
      <c r="AJ633" s="24"/>
      <c r="AK633" s="24"/>
      <c r="AL633" s="24"/>
    </row>
    <row r="634" spans="1:38" s="25" customFormat="1" hidden="1">
      <c r="A634" s="4"/>
      <c r="B634" s="4"/>
      <c r="C634" s="4"/>
      <c r="D634" s="59"/>
      <c r="E634" s="4"/>
      <c r="F634" s="4"/>
      <c r="G634" s="4"/>
      <c r="H634" s="4"/>
      <c r="I634" s="4"/>
      <c r="J634" s="4"/>
      <c r="K634" s="858">
        <f t="shared" si="15"/>
        <v>0</v>
      </c>
      <c r="L634" s="26"/>
      <c r="M634" s="26"/>
      <c r="N634" s="26"/>
      <c r="O634" s="26"/>
      <c r="P634" s="26"/>
      <c r="Q634" s="26"/>
      <c r="R634" s="24"/>
      <c r="S634" s="24"/>
      <c r="T634" s="24"/>
      <c r="U634" s="24"/>
      <c r="V634" s="24"/>
      <c r="W634" s="24"/>
      <c r="X634" s="24"/>
      <c r="Y634" s="24"/>
      <c r="Z634" s="24"/>
      <c r="AA634" s="24"/>
      <c r="AB634" s="24"/>
      <c r="AC634" s="24"/>
      <c r="AD634" s="24"/>
      <c r="AE634" s="24"/>
      <c r="AF634" s="24"/>
      <c r="AG634" s="24"/>
      <c r="AH634" s="24"/>
      <c r="AI634" s="24"/>
      <c r="AJ634" s="24"/>
      <c r="AK634" s="24"/>
      <c r="AL634" s="24"/>
    </row>
    <row r="635" spans="1:38" s="25" customFormat="1" hidden="1">
      <c r="A635" s="4"/>
      <c r="B635" s="4"/>
      <c r="C635" s="4"/>
      <c r="D635" s="59"/>
      <c r="E635" s="4"/>
      <c r="F635" s="4"/>
      <c r="G635" s="4"/>
      <c r="H635" s="4"/>
      <c r="I635" s="4"/>
      <c r="J635" s="4"/>
      <c r="K635" s="858">
        <f t="shared" si="15"/>
        <v>0</v>
      </c>
      <c r="L635" s="26"/>
      <c r="M635" s="26"/>
      <c r="N635" s="26"/>
      <c r="O635" s="26"/>
      <c r="P635" s="26"/>
      <c r="Q635" s="26"/>
      <c r="R635" s="24"/>
      <c r="S635" s="24"/>
      <c r="T635" s="24"/>
      <c r="U635" s="24"/>
      <c r="V635" s="24"/>
      <c r="W635" s="24"/>
      <c r="X635" s="24"/>
      <c r="Y635" s="24"/>
      <c r="Z635" s="24"/>
      <c r="AA635" s="24"/>
      <c r="AB635" s="24"/>
      <c r="AC635" s="24"/>
      <c r="AD635" s="24"/>
      <c r="AE635" s="24"/>
      <c r="AF635" s="24"/>
      <c r="AG635" s="24"/>
      <c r="AH635" s="24"/>
      <c r="AI635" s="24"/>
      <c r="AJ635" s="24"/>
      <c r="AK635" s="24"/>
      <c r="AL635" s="24"/>
    </row>
    <row r="636" spans="1:38" s="25" customFormat="1" hidden="1">
      <c r="A636" s="4"/>
      <c r="B636" s="4"/>
      <c r="C636" s="4"/>
      <c r="D636" s="59"/>
      <c r="E636" s="4"/>
      <c r="F636" s="4"/>
      <c r="G636" s="4"/>
      <c r="H636" s="4"/>
      <c r="I636" s="4"/>
      <c r="J636" s="4"/>
      <c r="K636" s="858">
        <f t="shared" si="15"/>
        <v>0</v>
      </c>
      <c r="L636" s="26"/>
      <c r="M636" s="26"/>
      <c r="N636" s="26"/>
      <c r="O636" s="26"/>
      <c r="P636" s="26"/>
      <c r="Q636" s="26"/>
      <c r="R636" s="24"/>
      <c r="S636" s="24"/>
      <c r="T636" s="24"/>
      <c r="U636" s="24"/>
      <c r="V636" s="24"/>
      <c r="W636" s="24"/>
      <c r="X636" s="24"/>
      <c r="Y636" s="24"/>
      <c r="Z636" s="24"/>
      <c r="AA636" s="24"/>
      <c r="AB636" s="24"/>
      <c r="AC636" s="24"/>
      <c r="AD636" s="24"/>
      <c r="AE636" s="24"/>
      <c r="AF636" s="24"/>
      <c r="AG636" s="24"/>
      <c r="AH636" s="24"/>
      <c r="AI636" s="24"/>
      <c r="AJ636" s="24"/>
      <c r="AK636" s="24"/>
      <c r="AL636" s="24"/>
    </row>
    <row r="637" spans="1:38" s="25" customFormat="1" hidden="1">
      <c r="A637" s="4"/>
      <c r="B637" s="4"/>
      <c r="C637" s="4"/>
      <c r="D637" s="59"/>
      <c r="E637" s="4"/>
      <c r="F637" s="4"/>
      <c r="G637" s="4"/>
      <c r="H637" s="4"/>
      <c r="I637" s="4"/>
      <c r="J637" s="4"/>
      <c r="K637" s="858">
        <f t="shared" si="15"/>
        <v>0</v>
      </c>
      <c r="L637" s="26"/>
      <c r="M637" s="26"/>
      <c r="N637" s="26"/>
      <c r="O637" s="26"/>
      <c r="P637" s="26"/>
      <c r="Q637" s="26"/>
      <c r="R637" s="24"/>
      <c r="S637" s="24"/>
      <c r="T637" s="24"/>
      <c r="U637" s="24"/>
      <c r="V637" s="24"/>
      <c r="W637" s="24"/>
      <c r="X637" s="24"/>
      <c r="Y637" s="24"/>
      <c r="Z637" s="24"/>
      <c r="AA637" s="24"/>
      <c r="AB637" s="24"/>
      <c r="AC637" s="24"/>
      <c r="AD637" s="24"/>
      <c r="AE637" s="24"/>
      <c r="AF637" s="24"/>
      <c r="AG637" s="24"/>
      <c r="AH637" s="24"/>
      <c r="AI637" s="24"/>
      <c r="AJ637" s="24"/>
      <c r="AK637" s="24"/>
      <c r="AL637" s="24"/>
    </row>
    <row r="638" spans="1:38" s="25" customFormat="1" hidden="1">
      <c r="A638" s="4"/>
      <c r="B638" s="4"/>
      <c r="C638" s="4"/>
      <c r="D638" s="59"/>
      <c r="E638" s="4"/>
      <c r="F638" s="4"/>
      <c r="G638" s="4"/>
      <c r="H638" s="4"/>
      <c r="I638" s="4"/>
      <c r="J638" s="4"/>
      <c r="K638" s="858">
        <f t="shared" si="15"/>
        <v>0</v>
      </c>
      <c r="L638" s="26"/>
      <c r="M638" s="26"/>
      <c r="N638" s="26"/>
      <c r="O638" s="26"/>
      <c r="P638" s="26"/>
      <c r="Q638" s="26"/>
      <c r="R638" s="24"/>
      <c r="S638" s="24"/>
      <c r="T638" s="24"/>
      <c r="U638" s="24"/>
      <c r="V638" s="24"/>
      <c r="W638" s="24"/>
      <c r="X638" s="24"/>
      <c r="Y638" s="24"/>
      <c r="Z638" s="24"/>
      <c r="AA638" s="24"/>
      <c r="AB638" s="24"/>
      <c r="AC638" s="24"/>
      <c r="AD638" s="24"/>
      <c r="AE638" s="24"/>
      <c r="AF638" s="24"/>
      <c r="AG638" s="24"/>
      <c r="AH638" s="24"/>
      <c r="AI638" s="24"/>
      <c r="AJ638" s="24"/>
      <c r="AK638" s="24"/>
      <c r="AL638" s="24"/>
    </row>
    <row r="639" spans="1:38" s="25" customFormat="1" hidden="1">
      <c r="A639" s="4"/>
      <c r="B639" s="4"/>
      <c r="C639" s="4"/>
      <c r="D639" s="59"/>
      <c r="E639" s="4"/>
      <c r="F639" s="4"/>
      <c r="G639" s="4"/>
      <c r="H639" s="4"/>
      <c r="I639" s="4"/>
      <c r="J639" s="4"/>
      <c r="K639" s="858">
        <f t="shared" si="15"/>
        <v>0</v>
      </c>
      <c r="L639" s="26"/>
      <c r="M639" s="26"/>
      <c r="N639" s="26"/>
      <c r="O639" s="26"/>
      <c r="P639" s="26"/>
      <c r="Q639" s="26"/>
      <c r="R639" s="24"/>
      <c r="S639" s="24"/>
      <c r="T639" s="24"/>
      <c r="U639" s="24"/>
      <c r="V639" s="24"/>
      <c r="W639" s="24"/>
      <c r="X639" s="24"/>
      <c r="Y639" s="24"/>
      <c r="Z639" s="24"/>
      <c r="AA639" s="24"/>
      <c r="AB639" s="24"/>
      <c r="AC639" s="24"/>
      <c r="AD639" s="24"/>
      <c r="AE639" s="24"/>
      <c r="AF639" s="24"/>
      <c r="AG639" s="24"/>
      <c r="AH639" s="24"/>
      <c r="AI639" s="24"/>
      <c r="AJ639" s="24"/>
      <c r="AK639" s="24"/>
      <c r="AL639" s="24"/>
    </row>
    <row r="640" spans="1:38" s="25" customFormat="1" hidden="1">
      <c r="A640" s="4"/>
      <c r="B640" s="4"/>
      <c r="C640" s="4"/>
      <c r="D640" s="59"/>
      <c r="E640" s="4"/>
      <c r="F640" s="4"/>
      <c r="G640" s="4"/>
      <c r="H640" s="4"/>
      <c r="I640" s="4"/>
      <c r="J640" s="4"/>
      <c r="K640" s="858">
        <f t="shared" si="15"/>
        <v>0</v>
      </c>
      <c r="L640" s="26"/>
      <c r="M640" s="26"/>
      <c r="N640" s="26"/>
      <c r="O640" s="26"/>
      <c r="P640" s="26"/>
      <c r="Q640" s="26"/>
      <c r="R640" s="24"/>
      <c r="S640" s="24"/>
      <c r="T640" s="24"/>
      <c r="U640" s="24"/>
      <c r="V640" s="24"/>
      <c r="W640" s="24"/>
      <c r="X640" s="24"/>
      <c r="Y640" s="24"/>
      <c r="Z640" s="24"/>
      <c r="AA640" s="24"/>
      <c r="AB640" s="24"/>
      <c r="AC640" s="24"/>
      <c r="AD640" s="24"/>
      <c r="AE640" s="24"/>
      <c r="AF640" s="24"/>
      <c r="AG640" s="24"/>
      <c r="AH640" s="24"/>
      <c r="AI640" s="24"/>
      <c r="AJ640" s="24"/>
      <c r="AK640" s="24"/>
      <c r="AL640" s="24"/>
    </row>
    <row r="641" spans="1:38" s="25" customFormat="1" hidden="1">
      <c r="A641" s="4"/>
      <c r="B641" s="4"/>
      <c r="C641" s="4"/>
      <c r="D641" s="59"/>
      <c r="E641" s="4"/>
      <c r="F641" s="4"/>
      <c r="G641" s="4"/>
      <c r="H641" s="4"/>
      <c r="I641" s="4"/>
      <c r="J641" s="4"/>
      <c r="K641" s="858">
        <f t="shared" si="15"/>
        <v>0</v>
      </c>
      <c r="L641" s="26"/>
      <c r="M641" s="26"/>
      <c r="N641" s="26"/>
      <c r="O641" s="26"/>
      <c r="P641" s="26"/>
      <c r="Q641" s="26"/>
      <c r="R641" s="24"/>
      <c r="S641" s="24"/>
      <c r="T641" s="24"/>
      <c r="U641" s="24"/>
      <c r="V641" s="24"/>
      <c r="W641" s="24"/>
      <c r="X641" s="24"/>
      <c r="Y641" s="24"/>
      <c r="Z641" s="24"/>
      <c r="AA641" s="24"/>
      <c r="AB641" s="24"/>
      <c r="AC641" s="24"/>
      <c r="AD641" s="24"/>
      <c r="AE641" s="24"/>
      <c r="AF641" s="24"/>
      <c r="AG641" s="24"/>
      <c r="AH641" s="24"/>
      <c r="AI641" s="24"/>
      <c r="AJ641" s="24"/>
      <c r="AK641" s="24"/>
      <c r="AL641" s="24"/>
    </row>
    <row r="642" spans="1:38" s="25" customFormat="1" hidden="1">
      <c r="A642" s="4"/>
      <c r="B642" s="4"/>
      <c r="C642" s="4"/>
      <c r="D642" s="59"/>
      <c r="E642" s="4"/>
      <c r="F642" s="4"/>
      <c r="G642" s="4"/>
      <c r="H642" s="4"/>
      <c r="I642" s="4"/>
      <c r="J642" s="4"/>
      <c r="K642" s="858">
        <f t="shared" si="15"/>
        <v>0</v>
      </c>
      <c r="L642" s="26"/>
      <c r="M642" s="26"/>
      <c r="N642" s="26"/>
      <c r="O642" s="26"/>
      <c r="P642" s="26"/>
      <c r="Q642" s="26"/>
      <c r="R642" s="24"/>
      <c r="S642" s="24"/>
      <c r="T642" s="24"/>
      <c r="U642" s="24"/>
      <c r="V642" s="24"/>
      <c r="W642" s="24"/>
      <c r="X642" s="24"/>
      <c r="Y642" s="24"/>
      <c r="Z642" s="24"/>
      <c r="AA642" s="24"/>
      <c r="AB642" s="24"/>
      <c r="AC642" s="24"/>
      <c r="AD642" s="24"/>
      <c r="AE642" s="24"/>
      <c r="AF642" s="24"/>
      <c r="AG642" s="24"/>
      <c r="AH642" s="24"/>
      <c r="AI642" s="24"/>
      <c r="AJ642" s="24"/>
      <c r="AK642" s="24"/>
      <c r="AL642" s="24"/>
    </row>
    <row r="643" spans="1:38" s="25" customFormat="1" hidden="1">
      <c r="A643" s="4"/>
      <c r="B643" s="4"/>
      <c r="C643" s="4"/>
      <c r="D643" s="59"/>
      <c r="E643" s="4"/>
      <c r="F643" s="4"/>
      <c r="G643" s="4"/>
      <c r="H643" s="4"/>
      <c r="I643" s="4"/>
      <c r="J643" s="4"/>
      <c r="K643" s="858">
        <f t="shared" si="15"/>
        <v>0</v>
      </c>
      <c r="L643" s="26"/>
      <c r="M643" s="26"/>
      <c r="N643" s="26"/>
      <c r="O643" s="26"/>
      <c r="P643" s="26"/>
      <c r="Q643" s="26"/>
      <c r="R643" s="24"/>
      <c r="S643" s="24"/>
      <c r="T643" s="24"/>
      <c r="U643" s="24"/>
      <c r="V643" s="24"/>
      <c r="W643" s="24"/>
      <c r="X643" s="24"/>
      <c r="Y643" s="24"/>
      <c r="Z643" s="24"/>
      <c r="AA643" s="24"/>
      <c r="AB643" s="24"/>
      <c r="AC643" s="24"/>
      <c r="AD643" s="24"/>
      <c r="AE643" s="24"/>
      <c r="AF643" s="24"/>
      <c r="AG643" s="24"/>
      <c r="AH643" s="24"/>
      <c r="AI643" s="24"/>
      <c r="AJ643" s="24"/>
      <c r="AK643" s="24"/>
      <c r="AL643" s="24"/>
    </row>
    <row r="644" spans="1:38" s="25" customFormat="1" hidden="1">
      <c r="A644" s="4"/>
      <c r="B644" s="4"/>
      <c r="C644" s="4"/>
      <c r="D644" s="59"/>
      <c r="E644" s="4"/>
      <c r="F644" s="4"/>
      <c r="G644" s="4"/>
      <c r="H644" s="4"/>
      <c r="I644" s="4"/>
      <c r="J644" s="4"/>
      <c r="K644" s="858">
        <f t="shared" si="15"/>
        <v>0</v>
      </c>
      <c r="L644" s="26"/>
      <c r="M644" s="26"/>
      <c r="N644" s="26"/>
      <c r="O644" s="26"/>
      <c r="P644" s="26"/>
      <c r="Q644" s="26"/>
      <c r="R644" s="24"/>
      <c r="S644" s="24"/>
      <c r="T644" s="24"/>
      <c r="U644" s="24"/>
      <c r="V644" s="24"/>
      <c r="W644" s="24"/>
      <c r="X644" s="24"/>
      <c r="Y644" s="24"/>
      <c r="Z644" s="24"/>
      <c r="AA644" s="24"/>
      <c r="AB644" s="24"/>
      <c r="AC644" s="24"/>
      <c r="AD644" s="24"/>
      <c r="AE644" s="24"/>
      <c r="AF644" s="24"/>
      <c r="AG644" s="24"/>
      <c r="AH644" s="24"/>
      <c r="AI644" s="24"/>
      <c r="AJ644" s="24"/>
      <c r="AK644" s="24"/>
      <c r="AL644" s="24"/>
    </row>
    <row r="645" spans="1:38" s="25" customFormat="1" hidden="1">
      <c r="A645" s="4"/>
      <c r="B645" s="4"/>
      <c r="C645" s="4"/>
      <c r="D645" s="59"/>
      <c r="E645" s="4"/>
      <c r="F645" s="4"/>
      <c r="G645" s="4"/>
      <c r="H645" s="4"/>
      <c r="I645" s="4"/>
      <c r="J645" s="4"/>
      <c r="K645" s="858">
        <f t="shared" si="15"/>
        <v>0</v>
      </c>
      <c r="L645" s="26"/>
      <c r="M645" s="26"/>
      <c r="N645" s="26"/>
      <c r="O645" s="26"/>
      <c r="P645" s="26"/>
      <c r="Q645" s="26"/>
      <c r="R645" s="24"/>
      <c r="S645" s="24"/>
      <c r="T645" s="24"/>
      <c r="U645" s="24"/>
      <c r="V645" s="24"/>
      <c r="W645" s="24"/>
      <c r="X645" s="24"/>
      <c r="Y645" s="24"/>
      <c r="Z645" s="24"/>
      <c r="AA645" s="24"/>
      <c r="AB645" s="24"/>
      <c r="AC645" s="24"/>
      <c r="AD645" s="24"/>
      <c r="AE645" s="24"/>
      <c r="AF645" s="24"/>
      <c r="AG645" s="24"/>
      <c r="AH645" s="24"/>
      <c r="AI645" s="24"/>
      <c r="AJ645" s="24"/>
      <c r="AK645" s="24"/>
      <c r="AL645" s="24"/>
    </row>
    <row r="646" spans="1:38" s="25" customFormat="1" hidden="1">
      <c r="A646" s="4"/>
      <c r="B646" s="4"/>
      <c r="C646" s="4"/>
      <c r="D646" s="59"/>
      <c r="E646" s="4"/>
      <c r="F646" s="4"/>
      <c r="G646" s="4"/>
      <c r="H646" s="4"/>
      <c r="I646" s="4"/>
      <c r="J646" s="4"/>
      <c r="K646" s="858">
        <f t="shared" si="15"/>
        <v>0</v>
      </c>
      <c r="L646" s="26"/>
      <c r="M646" s="26"/>
      <c r="N646" s="26"/>
      <c r="O646" s="26"/>
      <c r="P646" s="26"/>
      <c r="Q646" s="26"/>
      <c r="R646" s="24"/>
      <c r="S646" s="24"/>
      <c r="T646" s="24"/>
      <c r="U646" s="24"/>
      <c r="V646" s="24"/>
      <c r="W646" s="24"/>
      <c r="X646" s="24"/>
      <c r="Y646" s="24"/>
      <c r="Z646" s="24"/>
      <c r="AA646" s="24"/>
      <c r="AB646" s="24"/>
      <c r="AC646" s="24"/>
      <c r="AD646" s="24"/>
      <c r="AE646" s="24"/>
      <c r="AF646" s="24"/>
      <c r="AG646" s="24"/>
      <c r="AH646" s="24"/>
      <c r="AI646" s="24"/>
      <c r="AJ646" s="24"/>
      <c r="AK646" s="24"/>
      <c r="AL646" s="24"/>
    </row>
    <row r="647" spans="1:38" s="25" customFormat="1" hidden="1">
      <c r="A647" s="4"/>
      <c r="B647" s="4"/>
      <c r="C647" s="4"/>
      <c r="D647" s="59"/>
      <c r="E647" s="4"/>
      <c r="F647" s="4"/>
      <c r="G647" s="4"/>
      <c r="H647" s="4"/>
      <c r="I647" s="4"/>
      <c r="J647" s="4"/>
      <c r="K647" s="858">
        <f t="shared" si="15"/>
        <v>0</v>
      </c>
      <c r="L647" s="26"/>
      <c r="M647" s="26"/>
      <c r="N647" s="26"/>
      <c r="O647" s="26"/>
      <c r="P647" s="26"/>
      <c r="Q647" s="26"/>
      <c r="R647" s="24"/>
      <c r="S647" s="24"/>
      <c r="T647" s="24"/>
      <c r="U647" s="24"/>
      <c r="V647" s="24"/>
      <c r="W647" s="24"/>
      <c r="X647" s="24"/>
      <c r="Y647" s="24"/>
      <c r="Z647" s="24"/>
      <c r="AA647" s="24"/>
      <c r="AB647" s="24"/>
      <c r="AC647" s="24"/>
      <c r="AD647" s="24"/>
      <c r="AE647" s="24"/>
      <c r="AF647" s="24"/>
      <c r="AG647" s="24"/>
      <c r="AH647" s="24"/>
      <c r="AI647" s="24"/>
      <c r="AJ647" s="24"/>
      <c r="AK647" s="24"/>
      <c r="AL647" s="24"/>
    </row>
    <row r="648" spans="1:38" s="25" customFormat="1" hidden="1">
      <c r="A648" s="4"/>
      <c r="B648" s="4"/>
      <c r="C648" s="4"/>
      <c r="D648" s="59"/>
      <c r="E648" s="4"/>
      <c r="F648" s="4"/>
      <c r="G648" s="4"/>
      <c r="H648" s="4"/>
      <c r="I648" s="4"/>
      <c r="J648" s="4"/>
      <c r="K648" s="858">
        <f t="shared" si="15"/>
        <v>0</v>
      </c>
      <c r="L648" s="26"/>
      <c r="M648" s="26"/>
      <c r="N648" s="26"/>
      <c r="O648" s="26"/>
      <c r="P648" s="26"/>
      <c r="Q648" s="26"/>
      <c r="R648" s="24"/>
      <c r="S648" s="24"/>
      <c r="T648" s="24"/>
      <c r="U648" s="24"/>
      <c r="V648" s="24"/>
      <c r="W648" s="24"/>
      <c r="X648" s="24"/>
      <c r="Y648" s="24"/>
      <c r="Z648" s="24"/>
      <c r="AA648" s="24"/>
      <c r="AB648" s="24"/>
      <c r="AC648" s="24"/>
      <c r="AD648" s="24"/>
      <c r="AE648" s="24"/>
      <c r="AF648" s="24"/>
      <c r="AG648" s="24"/>
      <c r="AH648" s="24"/>
      <c r="AI648" s="24"/>
      <c r="AJ648" s="24"/>
      <c r="AK648" s="24"/>
      <c r="AL648" s="24"/>
    </row>
    <row r="649" spans="1:38" s="25" customFormat="1" hidden="1">
      <c r="A649" s="4"/>
      <c r="B649" s="4"/>
      <c r="C649" s="4"/>
      <c r="D649" s="59"/>
      <c r="E649" s="4"/>
      <c r="F649" s="4"/>
      <c r="G649" s="4"/>
      <c r="H649" s="4"/>
      <c r="I649" s="4"/>
      <c r="J649" s="4"/>
      <c r="K649" s="858">
        <f t="shared" si="15"/>
        <v>0</v>
      </c>
      <c r="L649" s="26"/>
      <c r="M649" s="26"/>
      <c r="N649" s="26"/>
      <c r="O649" s="26"/>
      <c r="P649" s="26"/>
      <c r="Q649" s="26"/>
      <c r="R649" s="24"/>
      <c r="S649" s="24"/>
      <c r="T649" s="24"/>
      <c r="U649" s="24"/>
      <c r="V649" s="24"/>
      <c r="W649" s="24"/>
      <c r="X649" s="24"/>
      <c r="Y649" s="24"/>
      <c r="Z649" s="24"/>
      <c r="AA649" s="24"/>
      <c r="AB649" s="24"/>
      <c r="AC649" s="24"/>
      <c r="AD649" s="24"/>
      <c r="AE649" s="24"/>
      <c r="AF649" s="24"/>
      <c r="AG649" s="24"/>
      <c r="AH649" s="24"/>
      <c r="AI649" s="24"/>
      <c r="AJ649" s="24"/>
      <c r="AK649" s="24"/>
      <c r="AL649" s="24"/>
    </row>
    <row r="650" spans="1:38" s="25" customFormat="1" hidden="1">
      <c r="A650" s="4"/>
      <c r="B650" s="4"/>
      <c r="C650" s="4"/>
      <c r="D650" s="59"/>
      <c r="E650" s="4"/>
      <c r="F650" s="4"/>
      <c r="G650" s="4"/>
      <c r="H650" s="4"/>
      <c r="I650" s="4"/>
      <c r="J650" s="4"/>
      <c r="K650" s="858">
        <f t="shared" si="15"/>
        <v>0</v>
      </c>
      <c r="L650" s="26"/>
      <c r="M650" s="26"/>
      <c r="N650" s="26"/>
      <c r="O650" s="26"/>
      <c r="P650" s="26"/>
      <c r="Q650" s="26"/>
      <c r="R650" s="24"/>
      <c r="S650" s="24"/>
      <c r="T650" s="24"/>
      <c r="U650" s="24"/>
      <c r="V650" s="24"/>
      <c r="W650" s="24"/>
      <c r="X650" s="24"/>
      <c r="Y650" s="24"/>
      <c r="Z650" s="24"/>
      <c r="AA650" s="24"/>
      <c r="AB650" s="24"/>
      <c r="AC650" s="24"/>
      <c r="AD650" s="24"/>
      <c r="AE650" s="24"/>
      <c r="AF650" s="24"/>
      <c r="AG650" s="24"/>
      <c r="AH650" s="24"/>
      <c r="AI650" s="24"/>
      <c r="AJ650" s="24"/>
      <c r="AK650" s="24"/>
      <c r="AL650" s="24"/>
    </row>
    <row r="651" spans="1:38" s="25" customFormat="1" hidden="1">
      <c r="A651" s="4"/>
      <c r="B651" s="4"/>
      <c r="C651" s="4"/>
      <c r="D651" s="59"/>
      <c r="E651" s="4"/>
      <c r="F651" s="4"/>
      <c r="G651" s="4"/>
      <c r="H651" s="4"/>
      <c r="I651" s="4"/>
      <c r="J651" s="4"/>
      <c r="K651" s="858">
        <f t="shared" si="15"/>
        <v>0</v>
      </c>
      <c r="L651" s="26"/>
      <c r="M651" s="26"/>
      <c r="N651" s="26"/>
      <c r="O651" s="26"/>
      <c r="P651" s="26"/>
      <c r="Q651" s="26"/>
      <c r="R651" s="24"/>
      <c r="S651" s="24"/>
      <c r="T651" s="24"/>
      <c r="U651" s="24"/>
      <c r="V651" s="24"/>
      <c r="W651" s="24"/>
      <c r="X651" s="24"/>
      <c r="Y651" s="24"/>
      <c r="Z651" s="24"/>
      <c r="AA651" s="24"/>
      <c r="AB651" s="24"/>
      <c r="AC651" s="24"/>
      <c r="AD651" s="24"/>
      <c r="AE651" s="24"/>
      <c r="AF651" s="24"/>
      <c r="AG651" s="24"/>
      <c r="AH651" s="24"/>
      <c r="AI651" s="24"/>
      <c r="AJ651" s="24"/>
      <c r="AK651" s="24"/>
      <c r="AL651" s="24"/>
    </row>
    <row r="652" spans="1:38" s="25" customFormat="1" hidden="1">
      <c r="A652" s="4"/>
      <c r="B652" s="4"/>
      <c r="C652" s="4"/>
      <c r="D652" s="59"/>
      <c r="E652" s="4"/>
      <c r="F652" s="4"/>
      <c r="G652" s="4"/>
      <c r="H652" s="4"/>
      <c r="I652" s="4"/>
      <c r="J652" s="4"/>
      <c r="K652" s="858">
        <f t="shared" si="15"/>
        <v>0</v>
      </c>
      <c r="L652" s="26"/>
      <c r="M652" s="26"/>
      <c r="N652" s="26"/>
      <c r="O652" s="26"/>
      <c r="P652" s="26"/>
      <c r="Q652" s="26"/>
      <c r="R652" s="24"/>
      <c r="S652" s="24"/>
      <c r="T652" s="24"/>
      <c r="U652" s="24"/>
      <c r="V652" s="24"/>
      <c r="W652" s="24"/>
      <c r="X652" s="24"/>
      <c r="Y652" s="24"/>
      <c r="Z652" s="24"/>
      <c r="AA652" s="24"/>
      <c r="AB652" s="24"/>
      <c r="AC652" s="24"/>
      <c r="AD652" s="24"/>
      <c r="AE652" s="24"/>
      <c r="AF652" s="24"/>
      <c r="AG652" s="24"/>
      <c r="AH652" s="24"/>
      <c r="AI652" s="24"/>
      <c r="AJ652" s="24"/>
      <c r="AK652" s="24"/>
      <c r="AL652" s="24"/>
    </row>
    <row r="653" spans="1:38" s="25" customFormat="1" hidden="1">
      <c r="A653" s="4"/>
      <c r="B653" s="4"/>
      <c r="C653" s="4"/>
      <c r="D653" s="59"/>
      <c r="E653" s="4"/>
      <c r="F653" s="4"/>
      <c r="G653" s="4"/>
      <c r="H653" s="4"/>
      <c r="I653" s="4"/>
      <c r="J653" s="4"/>
      <c r="K653" s="858">
        <f t="shared" si="15"/>
        <v>0</v>
      </c>
      <c r="L653" s="26"/>
      <c r="M653" s="26"/>
      <c r="N653" s="26"/>
      <c r="O653" s="26"/>
      <c r="P653" s="26"/>
      <c r="Q653" s="26"/>
      <c r="R653" s="24"/>
      <c r="S653" s="24"/>
      <c r="T653" s="24"/>
      <c r="U653" s="24"/>
      <c r="V653" s="24"/>
      <c r="W653" s="24"/>
      <c r="X653" s="24"/>
      <c r="Y653" s="24"/>
      <c r="Z653" s="24"/>
      <c r="AA653" s="24"/>
      <c r="AB653" s="24"/>
      <c r="AC653" s="24"/>
      <c r="AD653" s="24"/>
      <c r="AE653" s="24"/>
      <c r="AF653" s="24"/>
      <c r="AG653" s="24"/>
      <c r="AH653" s="24"/>
      <c r="AI653" s="24"/>
      <c r="AJ653" s="24"/>
      <c r="AK653" s="24"/>
      <c r="AL653" s="24"/>
    </row>
    <row r="654" spans="1:38" s="25" customFormat="1" hidden="1">
      <c r="A654" s="4"/>
      <c r="B654" s="4"/>
      <c r="C654" s="4"/>
      <c r="D654" s="59"/>
      <c r="E654" s="4"/>
      <c r="F654" s="4"/>
      <c r="G654" s="4"/>
      <c r="H654" s="4"/>
      <c r="I654" s="4"/>
      <c r="J654" s="4"/>
      <c r="K654" s="858">
        <f t="shared" si="15"/>
        <v>0</v>
      </c>
      <c r="L654" s="26"/>
      <c r="M654" s="26"/>
      <c r="N654" s="26"/>
      <c r="O654" s="26"/>
      <c r="P654" s="26"/>
      <c r="Q654" s="26"/>
      <c r="R654" s="24"/>
      <c r="S654" s="24"/>
      <c r="T654" s="24"/>
      <c r="U654" s="24"/>
      <c r="V654" s="24"/>
      <c r="W654" s="24"/>
      <c r="X654" s="24"/>
      <c r="Y654" s="24"/>
      <c r="Z654" s="24"/>
      <c r="AA654" s="24"/>
      <c r="AB654" s="24"/>
      <c r="AC654" s="24"/>
      <c r="AD654" s="24"/>
      <c r="AE654" s="24"/>
      <c r="AF654" s="24"/>
      <c r="AG654" s="24"/>
      <c r="AH654" s="24"/>
      <c r="AI654" s="24"/>
      <c r="AJ654" s="24"/>
      <c r="AK654" s="24"/>
      <c r="AL654" s="24"/>
    </row>
    <row r="655" spans="1:38" s="25" customFormat="1" hidden="1">
      <c r="A655" s="4"/>
      <c r="B655" s="4"/>
      <c r="C655" s="4"/>
      <c r="D655" s="59"/>
      <c r="E655" s="4"/>
      <c r="F655" s="4"/>
      <c r="G655" s="4"/>
      <c r="H655" s="4"/>
      <c r="I655" s="4"/>
      <c r="J655" s="4"/>
      <c r="K655" s="858">
        <f t="shared" si="15"/>
        <v>0</v>
      </c>
      <c r="L655" s="26"/>
      <c r="M655" s="26"/>
      <c r="N655" s="26"/>
      <c r="O655" s="26"/>
      <c r="P655" s="26"/>
      <c r="Q655" s="26"/>
      <c r="R655" s="24"/>
      <c r="S655" s="24"/>
      <c r="T655" s="24"/>
      <c r="U655" s="24"/>
      <c r="V655" s="24"/>
      <c r="W655" s="24"/>
      <c r="X655" s="24"/>
      <c r="Y655" s="24"/>
      <c r="Z655" s="24"/>
      <c r="AA655" s="24"/>
      <c r="AB655" s="24"/>
      <c r="AC655" s="24"/>
      <c r="AD655" s="24"/>
      <c r="AE655" s="24"/>
      <c r="AF655" s="24"/>
      <c r="AG655" s="24"/>
      <c r="AH655" s="24"/>
      <c r="AI655" s="24"/>
      <c r="AJ655" s="24"/>
      <c r="AK655" s="24"/>
      <c r="AL655" s="24"/>
    </row>
    <row r="656" spans="1:38" s="25" customFormat="1" hidden="1">
      <c r="A656" s="4"/>
      <c r="B656" s="4"/>
      <c r="C656" s="4"/>
      <c r="D656" s="59"/>
      <c r="E656" s="4"/>
      <c r="F656" s="4"/>
      <c r="G656" s="4"/>
      <c r="H656" s="4"/>
      <c r="I656" s="4"/>
      <c r="J656" s="4"/>
      <c r="K656" s="858">
        <f t="shared" si="15"/>
        <v>0</v>
      </c>
      <c r="L656" s="26"/>
      <c r="M656" s="26"/>
      <c r="N656" s="26"/>
      <c r="O656" s="26"/>
      <c r="P656" s="26"/>
      <c r="Q656" s="26"/>
      <c r="R656" s="24"/>
      <c r="S656" s="24"/>
      <c r="T656" s="24"/>
      <c r="U656" s="24"/>
      <c r="V656" s="24"/>
      <c r="W656" s="24"/>
      <c r="X656" s="24"/>
      <c r="Y656" s="24"/>
      <c r="Z656" s="24"/>
      <c r="AA656" s="24"/>
      <c r="AB656" s="24"/>
      <c r="AC656" s="24"/>
      <c r="AD656" s="24"/>
      <c r="AE656" s="24"/>
      <c r="AF656" s="24"/>
      <c r="AG656" s="24"/>
      <c r="AH656" s="24"/>
      <c r="AI656" s="24"/>
      <c r="AJ656" s="24"/>
      <c r="AK656" s="24"/>
      <c r="AL656" s="24"/>
    </row>
    <row r="657" spans="1:38" s="25" customFormat="1" hidden="1">
      <c r="A657" s="4"/>
      <c r="B657" s="4"/>
      <c r="C657" s="4"/>
      <c r="D657" s="59"/>
      <c r="E657" s="4"/>
      <c r="F657" s="4"/>
      <c r="G657" s="4"/>
      <c r="H657" s="4"/>
      <c r="I657" s="4"/>
      <c r="J657" s="4"/>
      <c r="K657" s="858">
        <f t="shared" si="15"/>
        <v>0</v>
      </c>
      <c r="L657" s="26"/>
      <c r="M657" s="26"/>
      <c r="N657" s="26"/>
      <c r="O657" s="26"/>
      <c r="P657" s="26"/>
      <c r="Q657" s="26"/>
      <c r="R657" s="24"/>
      <c r="S657" s="24"/>
      <c r="T657" s="24"/>
      <c r="U657" s="24"/>
      <c r="V657" s="24"/>
      <c r="W657" s="24"/>
      <c r="X657" s="24"/>
      <c r="Y657" s="24"/>
      <c r="Z657" s="24"/>
      <c r="AA657" s="24"/>
      <c r="AB657" s="24"/>
      <c r="AC657" s="24"/>
      <c r="AD657" s="24"/>
      <c r="AE657" s="24"/>
      <c r="AF657" s="24"/>
      <c r="AG657" s="24"/>
      <c r="AH657" s="24"/>
      <c r="AI657" s="24"/>
      <c r="AJ657" s="24"/>
      <c r="AK657" s="24"/>
      <c r="AL657" s="24"/>
    </row>
    <row r="658" spans="1:38" s="25" customFormat="1" hidden="1">
      <c r="A658" s="4"/>
      <c r="B658" s="4"/>
      <c r="C658" s="4"/>
      <c r="D658" s="59"/>
      <c r="E658" s="4"/>
      <c r="F658" s="4"/>
      <c r="G658" s="4"/>
      <c r="H658" s="4"/>
      <c r="I658" s="4"/>
      <c r="J658" s="4"/>
      <c r="K658" s="858">
        <f t="shared" si="15"/>
        <v>0</v>
      </c>
      <c r="L658" s="26"/>
      <c r="M658" s="26"/>
      <c r="N658" s="26"/>
      <c r="O658" s="26"/>
      <c r="P658" s="26"/>
      <c r="Q658" s="26"/>
      <c r="R658" s="24"/>
      <c r="S658" s="24"/>
      <c r="T658" s="24"/>
      <c r="U658" s="24"/>
      <c r="V658" s="24"/>
      <c r="W658" s="24"/>
      <c r="X658" s="24"/>
      <c r="Y658" s="24"/>
      <c r="Z658" s="24"/>
      <c r="AA658" s="24"/>
      <c r="AB658" s="24"/>
      <c r="AC658" s="24"/>
      <c r="AD658" s="24"/>
      <c r="AE658" s="24"/>
      <c r="AF658" s="24"/>
      <c r="AG658" s="24"/>
      <c r="AH658" s="24"/>
      <c r="AI658" s="24"/>
      <c r="AJ658" s="24"/>
      <c r="AK658" s="24"/>
      <c r="AL658" s="24"/>
    </row>
    <row r="659" spans="1:38" s="25" customFormat="1" hidden="1">
      <c r="A659" s="4"/>
      <c r="B659" s="4"/>
      <c r="C659" s="4"/>
      <c r="D659" s="59"/>
      <c r="E659" s="4"/>
      <c r="F659" s="4"/>
      <c r="G659" s="4"/>
      <c r="H659" s="4"/>
      <c r="I659" s="4"/>
      <c r="J659" s="4"/>
      <c r="K659" s="858">
        <f t="shared" si="15"/>
        <v>0</v>
      </c>
      <c r="L659" s="26"/>
      <c r="M659" s="26"/>
      <c r="N659" s="26"/>
      <c r="O659" s="26"/>
      <c r="P659" s="26"/>
      <c r="Q659" s="26"/>
      <c r="R659" s="24"/>
      <c r="S659" s="24"/>
      <c r="T659" s="24"/>
      <c r="U659" s="24"/>
      <c r="V659" s="24"/>
      <c r="W659" s="24"/>
      <c r="X659" s="24"/>
      <c r="Y659" s="24"/>
      <c r="Z659" s="24"/>
      <c r="AA659" s="24"/>
      <c r="AB659" s="24"/>
      <c r="AC659" s="24"/>
      <c r="AD659" s="24"/>
      <c r="AE659" s="24"/>
      <c r="AF659" s="24"/>
      <c r="AG659" s="24"/>
      <c r="AH659" s="24"/>
      <c r="AI659" s="24"/>
      <c r="AJ659" s="24"/>
      <c r="AK659" s="24"/>
      <c r="AL659" s="24"/>
    </row>
    <row r="660" spans="1:38" s="25" customFormat="1" hidden="1">
      <c r="A660" s="4"/>
      <c r="B660" s="4"/>
      <c r="C660" s="4"/>
      <c r="D660" s="59"/>
      <c r="E660" s="4"/>
      <c r="F660" s="4"/>
      <c r="G660" s="4"/>
      <c r="H660" s="4"/>
      <c r="I660" s="4"/>
      <c r="J660" s="4"/>
      <c r="K660" s="858">
        <f t="shared" si="15"/>
        <v>0</v>
      </c>
      <c r="L660" s="26"/>
      <c r="M660" s="26"/>
      <c r="N660" s="26"/>
      <c r="O660" s="26"/>
      <c r="P660" s="26"/>
      <c r="Q660" s="26"/>
      <c r="R660" s="24"/>
      <c r="S660" s="24"/>
      <c r="T660" s="24"/>
      <c r="U660" s="24"/>
      <c r="V660" s="24"/>
      <c r="W660" s="24"/>
      <c r="X660" s="24"/>
      <c r="Y660" s="24"/>
      <c r="Z660" s="24"/>
      <c r="AA660" s="24"/>
      <c r="AB660" s="24"/>
      <c r="AC660" s="24"/>
      <c r="AD660" s="24"/>
      <c r="AE660" s="24"/>
      <c r="AF660" s="24"/>
      <c r="AG660" s="24"/>
      <c r="AH660" s="24"/>
      <c r="AI660" s="24"/>
      <c r="AJ660" s="24"/>
      <c r="AK660" s="24"/>
      <c r="AL660" s="24"/>
    </row>
    <row r="661" spans="1:38" s="25" customFormat="1" hidden="1">
      <c r="A661" s="4"/>
      <c r="B661" s="4"/>
      <c r="C661" s="4"/>
      <c r="D661" s="59"/>
      <c r="E661" s="4"/>
      <c r="F661" s="4"/>
      <c r="G661" s="4"/>
      <c r="H661" s="4"/>
      <c r="I661" s="4"/>
      <c r="J661" s="4"/>
      <c r="K661" s="858">
        <f t="shared" si="15"/>
        <v>0</v>
      </c>
      <c r="L661" s="26"/>
      <c r="M661" s="26"/>
      <c r="N661" s="26"/>
      <c r="O661" s="26"/>
      <c r="P661" s="26"/>
      <c r="Q661" s="26"/>
      <c r="R661" s="24"/>
      <c r="S661" s="24"/>
      <c r="T661" s="24"/>
      <c r="U661" s="24"/>
      <c r="V661" s="24"/>
      <c r="W661" s="24"/>
      <c r="X661" s="24"/>
      <c r="Y661" s="24"/>
      <c r="Z661" s="24"/>
      <c r="AA661" s="24"/>
      <c r="AB661" s="24"/>
      <c r="AC661" s="24"/>
      <c r="AD661" s="24"/>
      <c r="AE661" s="24"/>
      <c r="AF661" s="24"/>
      <c r="AG661" s="24"/>
      <c r="AH661" s="24"/>
      <c r="AI661" s="24"/>
      <c r="AJ661" s="24"/>
      <c r="AK661" s="24"/>
      <c r="AL661" s="24"/>
    </row>
    <row r="662" spans="1:38" s="25" customFormat="1" hidden="1">
      <c r="A662" s="4"/>
      <c r="B662" s="4"/>
      <c r="C662" s="4"/>
      <c r="D662" s="59"/>
      <c r="E662" s="4"/>
      <c r="F662" s="4"/>
      <c r="G662" s="4"/>
      <c r="H662" s="4"/>
      <c r="I662" s="4"/>
      <c r="J662" s="4"/>
      <c r="K662" s="858">
        <f t="shared" si="15"/>
        <v>0</v>
      </c>
      <c r="L662" s="26"/>
      <c r="M662" s="26"/>
      <c r="N662" s="26"/>
      <c r="O662" s="26"/>
      <c r="P662" s="26"/>
      <c r="Q662" s="26"/>
      <c r="R662" s="24"/>
      <c r="S662" s="24"/>
      <c r="T662" s="24"/>
      <c r="U662" s="24"/>
      <c r="V662" s="24"/>
      <c r="W662" s="24"/>
      <c r="X662" s="24"/>
      <c r="Y662" s="24"/>
      <c r="Z662" s="24"/>
      <c r="AA662" s="24"/>
      <c r="AB662" s="24"/>
      <c r="AC662" s="24"/>
      <c r="AD662" s="24"/>
      <c r="AE662" s="24"/>
      <c r="AF662" s="24"/>
      <c r="AG662" s="24"/>
      <c r="AH662" s="24"/>
      <c r="AI662" s="24"/>
      <c r="AJ662" s="24"/>
      <c r="AK662" s="24"/>
      <c r="AL662" s="24"/>
    </row>
    <row r="663" spans="1:38" s="25" customFormat="1" hidden="1">
      <c r="A663" s="4"/>
      <c r="B663" s="4"/>
      <c r="C663" s="4"/>
      <c r="D663" s="59"/>
      <c r="E663" s="4"/>
      <c r="F663" s="4"/>
      <c r="G663" s="4"/>
      <c r="H663" s="4"/>
      <c r="I663" s="4"/>
      <c r="J663" s="4"/>
      <c r="K663" s="858">
        <f t="shared" si="15"/>
        <v>0</v>
      </c>
      <c r="L663" s="26"/>
      <c r="M663" s="26"/>
      <c r="N663" s="26"/>
      <c r="O663" s="26"/>
      <c r="P663" s="26"/>
      <c r="Q663" s="26"/>
      <c r="R663" s="24"/>
      <c r="S663" s="24"/>
      <c r="T663" s="24"/>
      <c r="U663" s="24"/>
      <c r="V663" s="24"/>
      <c r="W663" s="24"/>
      <c r="X663" s="24"/>
      <c r="Y663" s="24"/>
      <c r="Z663" s="24"/>
      <c r="AA663" s="24"/>
      <c r="AB663" s="24"/>
      <c r="AC663" s="24"/>
      <c r="AD663" s="24"/>
      <c r="AE663" s="24"/>
      <c r="AF663" s="24"/>
      <c r="AG663" s="24"/>
      <c r="AH663" s="24"/>
      <c r="AI663" s="24"/>
      <c r="AJ663" s="24"/>
      <c r="AK663" s="24"/>
      <c r="AL663" s="24"/>
    </row>
    <row r="664" spans="1:38" s="25" customFormat="1" hidden="1">
      <c r="A664" s="4"/>
      <c r="B664" s="4"/>
      <c r="C664" s="4"/>
      <c r="D664" s="59"/>
      <c r="E664" s="4"/>
      <c r="F664" s="4"/>
      <c r="G664" s="4"/>
      <c r="H664" s="4"/>
      <c r="I664" s="4"/>
      <c r="J664" s="4"/>
      <c r="K664" s="858">
        <f t="shared" si="15"/>
        <v>0</v>
      </c>
      <c r="L664" s="26"/>
      <c r="M664" s="26"/>
      <c r="N664" s="26"/>
      <c r="O664" s="26"/>
      <c r="P664" s="26"/>
      <c r="Q664" s="26"/>
      <c r="R664" s="24"/>
      <c r="S664" s="24"/>
      <c r="T664" s="24"/>
      <c r="U664" s="24"/>
      <c r="V664" s="24"/>
      <c r="W664" s="24"/>
      <c r="X664" s="24"/>
      <c r="Y664" s="24"/>
      <c r="Z664" s="24"/>
      <c r="AA664" s="24"/>
      <c r="AB664" s="24"/>
      <c r="AC664" s="24"/>
      <c r="AD664" s="24"/>
      <c r="AE664" s="24"/>
      <c r="AF664" s="24"/>
      <c r="AG664" s="24"/>
      <c r="AH664" s="24"/>
      <c r="AI664" s="24"/>
      <c r="AJ664" s="24"/>
      <c r="AK664" s="24"/>
      <c r="AL664" s="24"/>
    </row>
    <row r="665" spans="1:38" s="25" customFormat="1" hidden="1">
      <c r="A665" s="4"/>
      <c r="B665" s="4"/>
      <c r="C665" s="4"/>
      <c r="D665" s="59"/>
      <c r="E665" s="4"/>
      <c r="F665" s="4"/>
      <c r="G665" s="4"/>
      <c r="H665" s="4"/>
      <c r="I665" s="4"/>
      <c r="J665" s="4"/>
      <c r="K665" s="858">
        <f t="shared" si="15"/>
        <v>0</v>
      </c>
      <c r="L665" s="26"/>
      <c r="M665" s="26"/>
      <c r="N665" s="26"/>
      <c r="O665" s="26"/>
      <c r="P665" s="26"/>
      <c r="Q665" s="26"/>
      <c r="R665" s="24"/>
      <c r="S665" s="24"/>
      <c r="T665" s="24"/>
      <c r="U665" s="24"/>
      <c r="V665" s="24"/>
      <c r="W665" s="24"/>
      <c r="X665" s="24"/>
      <c r="Y665" s="24"/>
      <c r="Z665" s="24"/>
      <c r="AA665" s="24"/>
      <c r="AB665" s="24"/>
      <c r="AC665" s="24"/>
      <c r="AD665" s="24"/>
      <c r="AE665" s="24"/>
      <c r="AF665" s="24"/>
      <c r="AG665" s="24"/>
      <c r="AH665" s="24"/>
      <c r="AI665" s="24"/>
      <c r="AJ665" s="24"/>
      <c r="AK665" s="24"/>
      <c r="AL665" s="24"/>
    </row>
    <row r="666" spans="1:38" s="25" customFormat="1" hidden="1">
      <c r="A666" s="4"/>
      <c r="B666" s="4"/>
      <c r="C666" s="4"/>
      <c r="D666" s="59"/>
      <c r="E666" s="4"/>
      <c r="F666" s="4"/>
      <c r="G666" s="4"/>
      <c r="H666" s="4"/>
      <c r="I666" s="4"/>
      <c r="J666" s="4"/>
      <c r="K666" s="858">
        <f t="shared" si="15"/>
        <v>0</v>
      </c>
      <c r="L666" s="26"/>
      <c r="M666" s="26"/>
      <c r="N666" s="26"/>
      <c r="O666" s="26"/>
      <c r="P666" s="26"/>
      <c r="Q666" s="26"/>
      <c r="R666" s="24"/>
      <c r="S666" s="24"/>
      <c r="T666" s="24"/>
      <c r="U666" s="24"/>
      <c r="V666" s="24"/>
      <c r="W666" s="24"/>
      <c r="X666" s="24"/>
      <c r="Y666" s="24"/>
      <c r="Z666" s="24"/>
      <c r="AA666" s="24"/>
      <c r="AB666" s="24"/>
      <c r="AC666" s="24"/>
      <c r="AD666" s="24"/>
      <c r="AE666" s="24"/>
      <c r="AF666" s="24"/>
      <c r="AG666" s="24"/>
      <c r="AH666" s="24"/>
      <c r="AI666" s="24"/>
      <c r="AJ666" s="24"/>
      <c r="AK666" s="24"/>
      <c r="AL666" s="24"/>
    </row>
    <row r="667" spans="1:38" s="25" customFormat="1" hidden="1">
      <c r="A667" s="4"/>
      <c r="B667" s="4"/>
      <c r="C667" s="4"/>
      <c r="D667" s="59"/>
      <c r="E667" s="4"/>
      <c r="F667" s="4"/>
      <c r="G667" s="4"/>
      <c r="H667" s="4"/>
      <c r="I667" s="4"/>
      <c r="J667" s="4"/>
      <c r="K667" s="858">
        <f t="shared" si="15"/>
        <v>0</v>
      </c>
      <c r="L667" s="26"/>
      <c r="M667" s="26"/>
      <c r="N667" s="26"/>
      <c r="O667" s="26"/>
      <c r="P667" s="26"/>
      <c r="Q667" s="26"/>
      <c r="R667" s="24"/>
      <c r="S667" s="24"/>
      <c r="T667" s="24"/>
      <c r="U667" s="24"/>
      <c r="V667" s="24"/>
      <c r="W667" s="24"/>
      <c r="X667" s="24"/>
      <c r="Y667" s="24"/>
      <c r="Z667" s="24"/>
      <c r="AA667" s="24"/>
      <c r="AB667" s="24"/>
      <c r="AC667" s="24"/>
      <c r="AD667" s="24"/>
      <c r="AE667" s="24"/>
      <c r="AF667" s="24"/>
      <c r="AG667" s="24"/>
      <c r="AH667" s="24"/>
      <c r="AI667" s="24"/>
      <c r="AJ667" s="24"/>
      <c r="AK667" s="24"/>
      <c r="AL667" s="24"/>
    </row>
    <row r="668" spans="1:38" s="25" customFormat="1" hidden="1">
      <c r="A668" s="4"/>
      <c r="B668" s="4"/>
      <c r="C668" s="4"/>
      <c r="D668" s="59"/>
      <c r="E668" s="4"/>
      <c r="F668" s="4"/>
      <c r="G668" s="4"/>
      <c r="H668" s="4"/>
      <c r="I668" s="4"/>
      <c r="J668" s="4"/>
      <c r="K668" s="858">
        <f t="shared" si="15"/>
        <v>0</v>
      </c>
      <c r="L668" s="26"/>
      <c r="M668" s="26"/>
      <c r="N668" s="26"/>
      <c r="O668" s="26"/>
      <c r="P668" s="26"/>
      <c r="Q668" s="26"/>
      <c r="R668" s="24"/>
      <c r="S668" s="24"/>
      <c r="T668" s="24"/>
      <c r="U668" s="24"/>
      <c r="V668" s="24"/>
      <c r="W668" s="24"/>
      <c r="X668" s="24"/>
      <c r="Y668" s="24"/>
      <c r="Z668" s="24"/>
      <c r="AA668" s="24"/>
      <c r="AB668" s="24"/>
      <c r="AC668" s="24"/>
      <c r="AD668" s="24"/>
      <c r="AE668" s="24"/>
      <c r="AF668" s="24"/>
      <c r="AG668" s="24"/>
      <c r="AH668" s="24"/>
      <c r="AI668" s="24"/>
      <c r="AJ668" s="24"/>
      <c r="AK668" s="24"/>
      <c r="AL668" s="24"/>
    </row>
    <row r="669" spans="1:38" s="25" customFormat="1" hidden="1">
      <c r="A669" s="4"/>
      <c r="B669" s="4"/>
      <c r="C669" s="4"/>
      <c r="D669" s="59"/>
      <c r="E669" s="4"/>
      <c r="F669" s="4"/>
      <c r="G669" s="4"/>
      <c r="H669" s="4"/>
      <c r="I669" s="4"/>
      <c r="J669" s="4"/>
      <c r="K669" s="858">
        <f t="shared" si="15"/>
        <v>0</v>
      </c>
      <c r="L669" s="26"/>
      <c r="M669" s="26"/>
      <c r="N669" s="26"/>
      <c r="O669" s="26"/>
      <c r="P669" s="26"/>
      <c r="Q669" s="26"/>
      <c r="R669" s="24"/>
      <c r="S669" s="24"/>
      <c r="T669" s="24"/>
      <c r="U669" s="24"/>
      <c r="V669" s="24"/>
      <c r="W669" s="24"/>
      <c r="X669" s="24"/>
      <c r="Y669" s="24"/>
      <c r="Z669" s="24"/>
      <c r="AA669" s="24"/>
      <c r="AB669" s="24"/>
      <c r="AC669" s="24"/>
      <c r="AD669" s="24"/>
      <c r="AE669" s="24"/>
      <c r="AF669" s="24"/>
      <c r="AG669" s="24"/>
      <c r="AH669" s="24"/>
      <c r="AI669" s="24"/>
      <c r="AJ669" s="24"/>
      <c r="AK669" s="24"/>
      <c r="AL669" s="24"/>
    </row>
    <row r="670" spans="1:38" s="25" customFormat="1" hidden="1">
      <c r="A670" s="4"/>
      <c r="B670" s="4"/>
      <c r="C670" s="4"/>
      <c r="D670" s="59"/>
      <c r="E670" s="4"/>
      <c r="F670" s="4"/>
      <c r="G670" s="4"/>
      <c r="H670" s="4"/>
      <c r="I670" s="4"/>
      <c r="J670" s="4"/>
      <c r="K670" s="858">
        <f t="shared" si="15"/>
        <v>0</v>
      </c>
      <c r="L670" s="26"/>
      <c r="M670" s="26"/>
      <c r="N670" s="26"/>
      <c r="O670" s="26"/>
      <c r="P670" s="26"/>
      <c r="Q670" s="26"/>
      <c r="R670" s="24"/>
      <c r="S670" s="24"/>
      <c r="T670" s="24"/>
      <c r="U670" s="24"/>
      <c r="V670" s="24"/>
      <c r="W670" s="24"/>
      <c r="X670" s="24"/>
      <c r="Y670" s="24"/>
      <c r="Z670" s="24"/>
      <c r="AA670" s="24"/>
      <c r="AB670" s="24"/>
      <c r="AC670" s="24"/>
      <c r="AD670" s="24"/>
      <c r="AE670" s="24"/>
      <c r="AF670" s="24"/>
      <c r="AG670" s="24"/>
      <c r="AH670" s="24"/>
      <c r="AI670" s="24"/>
      <c r="AJ670" s="24"/>
      <c r="AK670" s="24"/>
      <c r="AL670" s="24"/>
    </row>
    <row r="671" spans="1:38" s="25" customFormat="1" hidden="1">
      <c r="A671" s="4"/>
      <c r="B671" s="4"/>
      <c r="C671" s="4"/>
      <c r="D671" s="59"/>
      <c r="E671" s="4"/>
      <c r="F671" s="4"/>
      <c r="G671" s="4"/>
      <c r="H671" s="4"/>
      <c r="I671" s="4"/>
      <c r="J671" s="4"/>
      <c r="K671" s="858">
        <f t="shared" si="15"/>
        <v>0</v>
      </c>
      <c r="L671" s="26"/>
      <c r="M671" s="26"/>
      <c r="N671" s="26"/>
      <c r="O671" s="26"/>
      <c r="P671" s="26"/>
      <c r="Q671" s="26"/>
      <c r="R671" s="24"/>
      <c r="S671" s="24"/>
      <c r="T671" s="24"/>
      <c r="U671" s="24"/>
      <c r="V671" s="24"/>
      <c r="W671" s="24"/>
      <c r="X671" s="24"/>
      <c r="Y671" s="24"/>
      <c r="Z671" s="24"/>
      <c r="AA671" s="24"/>
      <c r="AB671" s="24"/>
      <c r="AC671" s="24"/>
      <c r="AD671" s="24"/>
      <c r="AE671" s="24"/>
      <c r="AF671" s="24"/>
      <c r="AG671" s="24"/>
      <c r="AH671" s="24"/>
      <c r="AI671" s="24"/>
      <c r="AJ671" s="24"/>
      <c r="AK671" s="24"/>
      <c r="AL671" s="24"/>
    </row>
    <row r="672" spans="1:38" s="25" customFormat="1" hidden="1">
      <c r="A672" s="4"/>
      <c r="B672" s="4"/>
      <c r="C672" s="4"/>
      <c r="D672" s="59"/>
      <c r="E672" s="4"/>
      <c r="F672" s="4"/>
      <c r="G672" s="4"/>
      <c r="H672" s="4"/>
      <c r="I672" s="4"/>
      <c r="J672" s="4"/>
      <c r="K672" s="858">
        <f t="shared" si="15"/>
        <v>0</v>
      </c>
      <c r="L672" s="26"/>
      <c r="M672" s="26"/>
      <c r="N672" s="26"/>
      <c r="O672" s="26"/>
      <c r="P672" s="26"/>
      <c r="Q672" s="26"/>
      <c r="R672" s="24"/>
      <c r="S672" s="24"/>
      <c r="T672" s="24"/>
      <c r="U672" s="24"/>
      <c r="V672" s="24"/>
      <c r="W672" s="24"/>
      <c r="X672" s="24"/>
      <c r="Y672" s="24"/>
      <c r="Z672" s="24"/>
      <c r="AA672" s="24"/>
      <c r="AB672" s="24"/>
      <c r="AC672" s="24"/>
      <c r="AD672" s="24"/>
      <c r="AE672" s="24"/>
      <c r="AF672" s="24"/>
      <c r="AG672" s="24"/>
      <c r="AH672" s="24"/>
      <c r="AI672" s="24"/>
      <c r="AJ672" s="24"/>
      <c r="AK672" s="24"/>
      <c r="AL672" s="24"/>
    </row>
    <row r="673" spans="1:38" s="25" customFormat="1" hidden="1">
      <c r="A673" s="4"/>
      <c r="B673" s="4"/>
      <c r="C673" s="4"/>
      <c r="D673" s="59"/>
      <c r="E673" s="4"/>
      <c r="F673" s="4"/>
      <c r="G673" s="4"/>
      <c r="H673" s="4"/>
      <c r="I673" s="4"/>
      <c r="J673" s="4"/>
      <c r="K673" s="858">
        <f t="shared" si="15"/>
        <v>0</v>
      </c>
      <c r="L673" s="26"/>
      <c r="M673" s="26"/>
      <c r="N673" s="26"/>
      <c r="O673" s="26"/>
      <c r="P673" s="26"/>
      <c r="Q673" s="26"/>
      <c r="R673" s="24"/>
      <c r="S673" s="24"/>
      <c r="T673" s="24"/>
      <c r="U673" s="24"/>
      <c r="V673" s="24"/>
      <c r="W673" s="24"/>
      <c r="X673" s="24"/>
      <c r="Y673" s="24"/>
      <c r="Z673" s="24"/>
      <c r="AA673" s="24"/>
      <c r="AB673" s="24"/>
      <c r="AC673" s="24"/>
      <c r="AD673" s="24"/>
      <c r="AE673" s="24"/>
      <c r="AF673" s="24"/>
      <c r="AG673" s="24"/>
      <c r="AH673" s="24"/>
      <c r="AI673" s="24"/>
      <c r="AJ673" s="24"/>
      <c r="AK673" s="24"/>
      <c r="AL673" s="24"/>
    </row>
    <row r="674" spans="1:38" s="25" customFormat="1" hidden="1">
      <c r="A674" s="4"/>
      <c r="B674" s="4"/>
      <c r="C674" s="4"/>
      <c r="D674" s="59"/>
      <c r="E674" s="4"/>
      <c r="F674" s="4"/>
      <c r="G674" s="4"/>
      <c r="H674" s="4"/>
      <c r="I674" s="4"/>
      <c r="J674" s="4"/>
      <c r="K674" s="858">
        <f t="shared" si="15"/>
        <v>0</v>
      </c>
      <c r="L674" s="26"/>
      <c r="M674" s="26"/>
      <c r="N674" s="26"/>
      <c r="O674" s="26"/>
      <c r="P674" s="26"/>
      <c r="Q674" s="26"/>
      <c r="R674" s="24"/>
      <c r="S674" s="24"/>
      <c r="T674" s="24"/>
      <c r="U674" s="24"/>
      <c r="V674" s="24"/>
      <c r="W674" s="24"/>
      <c r="X674" s="24"/>
      <c r="Y674" s="24"/>
      <c r="Z674" s="24"/>
      <c r="AA674" s="24"/>
      <c r="AB674" s="24"/>
      <c r="AC674" s="24"/>
      <c r="AD674" s="24"/>
      <c r="AE674" s="24"/>
      <c r="AF674" s="24"/>
      <c r="AG674" s="24"/>
      <c r="AH674" s="24"/>
      <c r="AI674" s="24"/>
      <c r="AJ674" s="24"/>
      <c r="AK674" s="24"/>
      <c r="AL674" s="24"/>
    </row>
    <row r="675" spans="1:38" s="25" customFormat="1" hidden="1">
      <c r="A675" s="4"/>
      <c r="B675" s="4"/>
      <c r="C675" s="4"/>
      <c r="D675" s="59"/>
      <c r="E675" s="4"/>
      <c r="F675" s="4"/>
      <c r="G675" s="4"/>
      <c r="H675" s="4"/>
      <c r="I675" s="4"/>
      <c r="J675" s="4"/>
      <c r="K675" s="858">
        <f t="shared" si="15"/>
        <v>0</v>
      </c>
      <c r="L675" s="26"/>
      <c r="M675" s="26"/>
      <c r="N675" s="26"/>
      <c r="O675" s="26"/>
      <c r="P675" s="26"/>
      <c r="Q675" s="26"/>
      <c r="R675" s="24"/>
      <c r="S675" s="24"/>
      <c r="T675" s="24"/>
      <c r="U675" s="24"/>
      <c r="V675" s="24"/>
      <c r="W675" s="24"/>
      <c r="X675" s="24"/>
      <c r="Y675" s="24"/>
      <c r="Z675" s="24"/>
      <c r="AA675" s="24"/>
      <c r="AB675" s="24"/>
      <c r="AC675" s="24"/>
      <c r="AD675" s="24"/>
      <c r="AE675" s="24"/>
      <c r="AF675" s="24"/>
      <c r="AG675" s="24"/>
      <c r="AH675" s="24"/>
      <c r="AI675" s="24"/>
      <c r="AJ675" s="24"/>
      <c r="AK675" s="24"/>
      <c r="AL675" s="24"/>
    </row>
    <row r="676" spans="1:38" s="25" customFormat="1" hidden="1">
      <c r="A676" s="4"/>
      <c r="B676" s="4"/>
      <c r="C676" s="4"/>
      <c r="D676" s="59"/>
      <c r="E676" s="4"/>
      <c r="F676" s="4"/>
      <c r="G676" s="4"/>
      <c r="H676" s="4"/>
      <c r="I676" s="4"/>
      <c r="J676" s="4"/>
      <c r="K676" s="858">
        <f t="shared" si="15"/>
        <v>0</v>
      </c>
      <c r="L676" s="26"/>
      <c r="M676" s="26"/>
      <c r="N676" s="26"/>
      <c r="O676" s="26"/>
      <c r="P676" s="26"/>
      <c r="Q676" s="26"/>
      <c r="R676" s="24"/>
      <c r="S676" s="24"/>
      <c r="T676" s="24"/>
      <c r="U676" s="24"/>
      <c r="V676" s="24"/>
      <c r="W676" s="24"/>
      <c r="X676" s="24"/>
      <c r="Y676" s="24"/>
      <c r="Z676" s="24"/>
      <c r="AA676" s="24"/>
      <c r="AB676" s="24"/>
      <c r="AC676" s="24"/>
      <c r="AD676" s="24"/>
      <c r="AE676" s="24"/>
      <c r="AF676" s="24"/>
      <c r="AG676" s="24"/>
      <c r="AH676" s="24"/>
      <c r="AI676" s="24"/>
      <c r="AJ676" s="24"/>
      <c r="AK676" s="24"/>
      <c r="AL676" s="24"/>
    </row>
    <row r="677" spans="1:38" s="25" customFormat="1" hidden="1">
      <c r="A677" s="4"/>
      <c r="B677" s="4"/>
      <c r="C677" s="4"/>
      <c r="D677" s="59"/>
      <c r="E677" s="4"/>
      <c r="F677" s="4"/>
      <c r="G677" s="4"/>
      <c r="H677" s="4"/>
      <c r="I677" s="4"/>
      <c r="J677" s="4"/>
      <c r="K677" s="858">
        <f t="shared" si="15"/>
        <v>0</v>
      </c>
      <c r="L677" s="26"/>
      <c r="M677" s="26"/>
      <c r="N677" s="26"/>
      <c r="O677" s="26"/>
      <c r="P677" s="26"/>
      <c r="Q677" s="26"/>
      <c r="R677" s="24"/>
      <c r="S677" s="24"/>
      <c r="T677" s="24"/>
      <c r="U677" s="24"/>
      <c r="V677" s="24"/>
      <c r="W677" s="24"/>
      <c r="X677" s="24"/>
      <c r="Y677" s="24"/>
      <c r="Z677" s="24"/>
      <c r="AA677" s="24"/>
      <c r="AB677" s="24"/>
      <c r="AC677" s="24"/>
      <c r="AD677" s="24"/>
      <c r="AE677" s="24"/>
      <c r="AF677" s="24"/>
      <c r="AG677" s="24"/>
      <c r="AH677" s="24"/>
      <c r="AI677" s="24"/>
      <c r="AJ677" s="24"/>
      <c r="AK677" s="24"/>
      <c r="AL677" s="24"/>
    </row>
    <row r="678" spans="1:38" s="25" customFormat="1" hidden="1">
      <c r="A678" s="4"/>
      <c r="B678" s="4"/>
      <c r="C678" s="4"/>
      <c r="D678" s="59"/>
      <c r="E678" s="4"/>
      <c r="F678" s="4"/>
      <c r="G678" s="4"/>
      <c r="H678" s="4"/>
      <c r="I678" s="4"/>
      <c r="J678" s="4"/>
      <c r="K678" s="858">
        <f t="shared" si="15"/>
        <v>0</v>
      </c>
      <c r="L678" s="26"/>
      <c r="M678" s="26"/>
      <c r="N678" s="26"/>
      <c r="O678" s="26"/>
      <c r="P678" s="26"/>
      <c r="Q678" s="26"/>
      <c r="R678" s="24"/>
      <c r="S678" s="24"/>
      <c r="T678" s="24"/>
      <c r="U678" s="24"/>
      <c r="V678" s="24"/>
      <c r="W678" s="24"/>
      <c r="X678" s="24"/>
      <c r="Y678" s="24"/>
      <c r="Z678" s="24"/>
      <c r="AA678" s="24"/>
      <c r="AB678" s="24"/>
      <c r="AC678" s="24"/>
      <c r="AD678" s="24"/>
      <c r="AE678" s="24"/>
      <c r="AF678" s="24"/>
      <c r="AG678" s="24"/>
      <c r="AH678" s="24"/>
      <c r="AI678" s="24"/>
      <c r="AJ678" s="24"/>
      <c r="AK678" s="24"/>
      <c r="AL678" s="24"/>
    </row>
    <row r="679" spans="1:38" s="25" customFormat="1" hidden="1">
      <c r="A679" s="4"/>
      <c r="B679" s="4"/>
      <c r="C679" s="4"/>
      <c r="D679" s="59"/>
      <c r="E679" s="4"/>
      <c r="F679" s="4"/>
      <c r="G679" s="4"/>
      <c r="H679" s="4"/>
      <c r="I679" s="4"/>
      <c r="J679" s="4"/>
      <c r="K679" s="858">
        <f t="shared" si="15"/>
        <v>0</v>
      </c>
      <c r="L679" s="26"/>
      <c r="M679" s="26"/>
      <c r="N679" s="26"/>
      <c r="O679" s="26"/>
      <c r="P679" s="26"/>
      <c r="Q679" s="26"/>
      <c r="R679" s="24"/>
      <c r="S679" s="24"/>
      <c r="T679" s="24"/>
      <c r="U679" s="24"/>
      <c r="V679" s="24"/>
      <c r="W679" s="24"/>
      <c r="X679" s="24"/>
      <c r="Y679" s="24"/>
      <c r="Z679" s="24"/>
      <c r="AA679" s="24"/>
      <c r="AB679" s="24"/>
      <c r="AC679" s="24"/>
      <c r="AD679" s="24"/>
      <c r="AE679" s="24"/>
      <c r="AF679" s="24"/>
      <c r="AG679" s="24"/>
      <c r="AH679" s="24"/>
      <c r="AI679" s="24"/>
      <c r="AJ679" s="24"/>
      <c r="AK679" s="24"/>
      <c r="AL679" s="24"/>
    </row>
    <row r="680" spans="1:38" s="25" customFormat="1" hidden="1">
      <c r="A680" s="4"/>
      <c r="B680" s="4"/>
      <c r="C680" s="4"/>
      <c r="D680" s="59"/>
      <c r="E680" s="4"/>
      <c r="F680" s="4"/>
      <c r="G680" s="4"/>
      <c r="H680" s="4"/>
      <c r="I680" s="4"/>
      <c r="J680" s="4"/>
      <c r="K680" s="858">
        <f t="shared" si="15"/>
        <v>0</v>
      </c>
      <c r="L680" s="26"/>
      <c r="M680" s="26"/>
      <c r="N680" s="26"/>
      <c r="O680" s="26"/>
      <c r="P680" s="26"/>
      <c r="Q680" s="26"/>
      <c r="R680" s="24"/>
      <c r="S680" s="24"/>
      <c r="T680" s="24"/>
      <c r="U680" s="24"/>
      <c r="V680" s="24"/>
      <c r="W680" s="24"/>
      <c r="X680" s="24"/>
      <c r="Y680" s="24"/>
      <c r="Z680" s="24"/>
      <c r="AA680" s="24"/>
      <c r="AB680" s="24"/>
      <c r="AC680" s="24"/>
      <c r="AD680" s="24"/>
      <c r="AE680" s="24"/>
      <c r="AF680" s="24"/>
      <c r="AG680" s="24"/>
      <c r="AH680" s="24"/>
      <c r="AI680" s="24"/>
      <c r="AJ680" s="24"/>
      <c r="AK680" s="24"/>
      <c r="AL680" s="24"/>
    </row>
    <row r="681" spans="1:38" s="25" customFormat="1" hidden="1">
      <c r="A681" s="4"/>
      <c r="B681" s="4"/>
      <c r="C681" s="4"/>
      <c r="D681" s="59"/>
      <c r="E681" s="4"/>
      <c r="F681" s="4"/>
      <c r="G681" s="4"/>
      <c r="H681" s="4"/>
      <c r="I681" s="4"/>
      <c r="J681" s="4"/>
      <c r="K681" s="858">
        <f t="shared" si="15"/>
        <v>0</v>
      </c>
      <c r="L681" s="26"/>
      <c r="M681" s="26"/>
      <c r="N681" s="26"/>
      <c r="O681" s="26"/>
      <c r="P681" s="26"/>
      <c r="Q681" s="26"/>
      <c r="R681" s="24"/>
      <c r="S681" s="24"/>
      <c r="T681" s="24"/>
      <c r="U681" s="24"/>
      <c r="V681" s="24"/>
      <c r="W681" s="24"/>
      <c r="X681" s="24"/>
      <c r="Y681" s="24"/>
      <c r="Z681" s="24"/>
      <c r="AA681" s="24"/>
      <c r="AB681" s="24"/>
      <c r="AC681" s="24"/>
      <c r="AD681" s="24"/>
      <c r="AE681" s="24"/>
      <c r="AF681" s="24"/>
      <c r="AG681" s="24"/>
      <c r="AH681" s="24"/>
      <c r="AI681" s="24"/>
      <c r="AJ681" s="24"/>
      <c r="AK681" s="24"/>
      <c r="AL681" s="24"/>
    </row>
    <row r="682" spans="1:38" s="25" customFormat="1" hidden="1">
      <c r="A682" s="4"/>
      <c r="B682" s="4"/>
      <c r="C682" s="4"/>
      <c r="D682" s="59"/>
      <c r="E682" s="4"/>
      <c r="F682" s="4"/>
      <c r="G682" s="4"/>
      <c r="H682" s="4"/>
      <c r="I682" s="4"/>
      <c r="J682" s="4"/>
      <c r="K682" s="858">
        <f t="shared" si="15"/>
        <v>0</v>
      </c>
      <c r="L682" s="26"/>
      <c r="M682" s="26"/>
      <c r="N682" s="26"/>
      <c r="O682" s="26"/>
      <c r="P682" s="26"/>
      <c r="Q682" s="26"/>
      <c r="R682" s="24"/>
      <c r="S682" s="24"/>
      <c r="T682" s="24"/>
      <c r="U682" s="24"/>
      <c r="V682" s="24"/>
      <c r="W682" s="24"/>
      <c r="X682" s="24"/>
      <c r="Y682" s="24"/>
      <c r="Z682" s="24"/>
      <c r="AA682" s="24"/>
      <c r="AB682" s="24"/>
      <c r="AC682" s="24"/>
      <c r="AD682" s="24"/>
      <c r="AE682" s="24"/>
      <c r="AF682" s="24"/>
      <c r="AG682" s="24"/>
      <c r="AH682" s="24"/>
      <c r="AI682" s="24"/>
      <c r="AJ682" s="24"/>
      <c r="AK682" s="24"/>
      <c r="AL682" s="24"/>
    </row>
    <row r="683" spans="1:38" s="25" customFormat="1" hidden="1">
      <c r="A683" s="4"/>
      <c r="B683" s="4"/>
      <c r="C683" s="4"/>
      <c r="D683" s="59"/>
      <c r="E683" s="4"/>
      <c r="F683" s="4"/>
      <c r="G683" s="4"/>
      <c r="H683" s="4"/>
      <c r="I683" s="4"/>
      <c r="J683" s="4"/>
      <c r="K683" s="858">
        <f t="shared" si="15"/>
        <v>0</v>
      </c>
      <c r="L683" s="26"/>
      <c r="M683" s="26"/>
      <c r="N683" s="26"/>
      <c r="O683" s="26"/>
      <c r="P683" s="26"/>
      <c r="Q683" s="26"/>
      <c r="R683" s="24"/>
      <c r="S683" s="24"/>
      <c r="T683" s="24"/>
      <c r="U683" s="24"/>
      <c r="V683" s="24"/>
      <c r="W683" s="24"/>
      <c r="X683" s="24"/>
      <c r="Y683" s="24"/>
      <c r="Z683" s="24"/>
      <c r="AA683" s="24"/>
      <c r="AB683" s="24"/>
      <c r="AC683" s="24"/>
      <c r="AD683" s="24"/>
      <c r="AE683" s="24"/>
      <c r="AF683" s="24"/>
      <c r="AG683" s="24"/>
      <c r="AH683" s="24"/>
      <c r="AI683" s="24"/>
      <c r="AJ683" s="24"/>
      <c r="AK683" s="24"/>
      <c r="AL683" s="24"/>
    </row>
    <row r="684" spans="1:38" s="25" customFormat="1" hidden="1">
      <c r="A684" s="4"/>
      <c r="B684" s="4"/>
      <c r="C684" s="4"/>
      <c r="D684" s="59"/>
      <c r="E684" s="4"/>
      <c r="F684" s="4"/>
      <c r="G684" s="4"/>
      <c r="H684" s="4"/>
      <c r="I684" s="4"/>
      <c r="J684" s="4"/>
      <c r="K684" s="858">
        <f t="shared" si="15"/>
        <v>0</v>
      </c>
      <c r="L684" s="26"/>
      <c r="M684" s="26"/>
      <c r="N684" s="26"/>
      <c r="O684" s="26"/>
      <c r="P684" s="26"/>
      <c r="Q684" s="26"/>
      <c r="R684" s="24"/>
      <c r="S684" s="24"/>
      <c r="T684" s="24"/>
      <c r="U684" s="24"/>
      <c r="V684" s="24"/>
      <c r="W684" s="24"/>
      <c r="X684" s="24"/>
      <c r="Y684" s="24"/>
      <c r="Z684" s="24"/>
      <c r="AA684" s="24"/>
      <c r="AB684" s="24"/>
      <c r="AC684" s="24"/>
      <c r="AD684" s="24"/>
      <c r="AE684" s="24"/>
      <c r="AF684" s="24"/>
      <c r="AG684" s="24"/>
      <c r="AH684" s="24"/>
      <c r="AI684" s="24"/>
      <c r="AJ684" s="24"/>
      <c r="AK684" s="24"/>
      <c r="AL684" s="24"/>
    </row>
    <row r="685" spans="1:38" s="25" customFormat="1" hidden="1">
      <c r="A685" s="4"/>
      <c r="B685" s="4"/>
      <c r="C685" s="4"/>
      <c r="D685" s="59"/>
      <c r="E685" s="4"/>
      <c r="F685" s="4"/>
      <c r="G685" s="4"/>
      <c r="H685" s="4"/>
      <c r="I685" s="4"/>
      <c r="J685" s="4"/>
      <c r="K685" s="858">
        <f t="shared" si="15"/>
        <v>0</v>
      </c>
      <c r="L685" s="26"/>
      <c r="M685" s="26"/>
      <c r="N685" s="26"/>
      <c r="O685" s="26"/>
      <c r="P685" s="26"/>
      <c r="Q685" s="26"/>
      <c r="R685" s="24"/>
      <c r="S685" s="24"/>
      <c r="T685" s="24"/>
      <c r="U685" s="24"/>
      <c r="V685" s="24"/>
      <c r="W685" s="24"/>
      <c r="X685" s="24"/>
      <c r="Y685" s="24"/>
      <c r="Z685" s="24"/>
      <c r="AA685" s="24"/>
      <c r="AB685" s="24"/>
      <c r="AC685" s="24"/>
      <c r="AD685" s="24"/>
      <c r="AE685" s="24"/>
      <c r="AF685" s="24"/>
      <c r="AG685" s="24"/>
      <c r="AH685" s="24"/>
      <c r="AI685" s="24"/>
      <c r="AJ685" s="24"/>
      <c r="AK685" s="24"/>
      <c r="AL685" s="24"/>
    </row>
    <row r="686" spans="1:38" s="25" customFormat="1" hidden="1">
      <c r="A686" s="4"/>
      <c r="B686" s="4"/>
      <c r="C686" s="4"/>
      <c r="D686" s="59"/>
      <c r="E686" s="4"/>
      <c r="F686" s="4"/>
      <c r="G686" s="4"/>
      <c r="H686" s="4"/>
      <c r="I686" s="4"/>
      <c r="J686" s="4"/>
      <c r="K686" s="858">
        <f t="shared" si="15"/>
        <v>0</v>
      </c>
      <c r="L686" s="26"/>
      <c r="M686" s="26"/>
      <c r="N686" s="26"/>
      <c r="O686" s="26"/>
      <c r="P686" s="26"/>
      <c r="Q686" s="26"/>
      <c r="R686" s="24"/>
      <c r="S686" s="24"/>
      <c r="T686" s="24"/>
      <c r="U686" s="24"/>
      <c r="V686" s="24"/>
      <c r="W686" s="24"/>
      <c r="X686" s="24"/>
      <c r="Y686" s="24"/>
      <c r="Z686" s="24"/>
      <c r="AA686" s="24"/>
      <c r="AB686" s="24"/>
      <c r="AC686" s="24"/>
      <c r="AD686" s="24"/>
      <c r="AE686" s="24"/>
      <c r="AF686" s="24"/>
      <c r="AG686" s="24"/>
      <c r="AH686" s="24"/>
      <c r="AI686" s="24"/>
      <c r="AJ686" s="24"/>
      <c r="AK686" s="24"/>
      <c r="AL686" s="24"/>
    </row>
    <row r="687" spans="1:38" s="25" customFormat="1" hidden="1">
      <c r="A687" s="4"/>
      <c r="B687" s="4"/>
      <c r="C687" s="4"/>
      <c r="D687" s="59"/>
      <c r="E687" s="4"/>
      <c r="F687" s="4"/>
      <c r="G687" s="4"/>
      <c r="H687" s="4"/>
      <c r="I687" s="4"/>
      <c r="J687" s="4"/>
      <c r="K687" s="858">
        <f t="shared" si="15"/>
        <v>0</v>
      </c>
      <c r="L687" s="26"/>
      <c r="M687" s="26"/>
      <c r="N687" s="26"/>
      <c r="O687" s="26"/>
      <c r="P687" s="26"/>
      <c r="Q687" s="26"/>
      <c r="R687" s="24"/>
      <c r="S687" s="24"/>
      <c r="T687" s="24"/>
      <c r="U687" s="24"/>
      <c r="V687" s="24"/>
      <c r="W687" s="24"/>
      <c r="X687" s="24"/>
      <c r="Y687" s="24"/>
      <c r="Z687" s="24"/>
      <c r="AA687" s="24"/>
      <c r="AB687" s="24"/>
      <c r="AC687" s="24"/>
      <c r="AD687" s="24"/>
      <c r="AE687" s="24"/>
      <c r="AF687" s="24"/>
      <c r="AG687" s="24"/>
      <c r="AH687" s="24"/>
      <c r="AI687" s="24"/>
      <c r="AJ687" s="24"/>
      <c r="AK687" s="24"/>
      <c r="AL687" s="24"/>
    </row>
    <row r="688" spans="1:38" s="25" customFormat="1" hidden="1">
      <c r="A688" s="4"/>
      <c r="B688" s="4"/>
      <c r="C688" s="4"/>
      <c r="D688" s="59"/>
      <c r="E688" s="4"/>
      <c r="F688" s="4"/>
      <c r="G688" s="4"/>
      <c r="H688" s="4"/>
      <c r="I688" s="4"/>
      <c r="J688" s="4"/>
      <c r="K688" s="858">
        <f t="shared" si="15"/>
        <v>0</v>
      </c>
      <c r="L688" s="26"/>
      <c r="M688" s="26"/>
      <c r="N688" s="26"/>
      <c r="O688" s="26"/>
      <c r="P688" s="26"/>
      <c r="Q688" s="26"/>
      <c r="R688" s="24"/>
      <c r="S688" s="24"/>
      <c r="T688" s="24"/>
      <c r="U688" s="24"/>
      <c r="V688" s="24"/>
      <c r="W688" s="24"/>
      <c r="X688" s="24"/>
      <c r="Y688" s="24"/>
      <c r="Z688" s="24"/>
      <c r="AA688" s="24"/>
      <c r="AB688" s="24"/>
      <c r="AC688" s="24"/>
      <c r="AD688" s="24"/>
      <c r="AE688" s="24"/>
      <c r="AF688" s="24"/>
      <c r="AG688" s="24"/>
      <c r="AH688" s="24"/>
      <c r="AI688" s="24"/>
      <c r="AJ688" s="24"/>
      <c r="AK688" s="24"/>
      <c r="AL688" s="24"/>
    </row>
    <row r="689" spans="1:38" s="25" customFormat="1" hidden="1">
      <c r="A689" s="4"/>
      <c r="B689" s="4"/>
      <c r="C689" s="4"/>
      <c r="D689" s="59"/>
      <c r="E689" s="4"/>
      <c r="F689" s="4"/>
      <c r="G689" s="4"/>
      <c r="H689" s="4"/>
      <c r="I689" s="4"/>
      <c r="J689" s="4"/>
      <c r="K689" s="858">
        <f t="shared" si="15"/>
        <v>0</v>
      </c>
      <c r="L689" s="26"/>
      <c r="M689" s="26"/>
      <c r="N689" s="26"/>
      <c r="O689" s="26"/>
      <c r="P689" s="26"/>
      <c r="Q689" s="26"/>
      <c r="R689" s="24"/>
      <c r="S689" s="24"/>
      <c r="T689" s="24"/>
      <c r="U689" s="24"/>
      <c r="V689" s="24"/>
      <c r="W689" s="24"/>
      <c r="X689" s="24"/>
      <c r="Y689" s="24"/>
      <c r="Z689" s="24"/>
      <c r="AA689" s="24"/>
      <c r="AB689" s="24"/>
      <c r="AC689" s="24"/>
      <c r="AD689" s="24"/>
      <c r="AE689" s="24"/>
      <c r="AF689" s="24"/>
      <c r="AG689" s="24"/>
      <c r="AH689" s="24"/>
      <c r="AI689" s="24"/>
      <c r="AJ689" s="24"/>
      <c r="AK689" s="24"/>
      <c r="AL689" s="24"/>
    </row>
    <row r="690" spans="1:38" s="25" customFormat="1" hidden="1">
      <c r="A690" s="4"/>
      <c r="B690" s="4"/>
      <c r="C690" s="4"/>
      <c r="D690" s="59"/>
      <c r="E690" s="4"/>
      <c r="F690" s="4"/>
      <c r="G690" s="4"/>
      <c r="H690" s="4"/>
      <c r="I690" s="4"/>
      <c r="J690" s="4"/>
      <c r="K690" s="858">
        <f t="shared" si="15"/>
        <v>0</v>
      </c>
      <c r="L690" s="26"/>
      <c r="M690" s="26"/>
      <c r="N690" s="26"/>
      <c r="O690" s="26"/>
      <c r="P690" s="26"/>
      <c r="Q690" s="26"/>
      <c r="R690" s="24"/>
      <c r="S690" s="24"/>
      <c r="T690" s="24"/>
      <c r="U690" s="24"/>
      <c r="V690" s="24"/>
      <c r="W690" s="24"/>
      <c r="X690" s="24"/>
      <c r="Y690" s="24"/>
      <c r="Z690" s="24"/>
      <c r="AA690" s="24"/>
      <c r="AB690" s="24"/>
      <c r="AC690" s="24"/>
      <c r="AD690" s="24"/>
      <c r="AE690" s="24"/>
      <c r="AF690" s="24"/>
      <c r="AG690" s="24"/>
      <c r="AH690" s="24"/>
      <c r="AI690" s="24"/>
      <c r="AJ690" s="24"/>
      <c r="AK690" s="24"/>
      <c r="AL690" s="24"/>
    </row>
    <row r="691" spans="1:38" s="25" customFormat="1" hidden="1">
      <c r="A691" s="4"/>
      <c r="B691" s="4"/>
      <c r="C691" s="4"/>
      <c r="D691" s="59"/>
      <c r="E691" s="4"/>
      <c r="F691" s="4"/>
      <c r="G691" s="4"/>
      <c r="H691" s="4"/>
      <c r="I691" s="4"/>
      <c r="J691" s="4"/>
      <c r="K691" s="858">
        <f t="shared" ref="K691:K754" si="16">+J691</f>
        <v>0</v>
      </c>
      <c r="L691" s="26"/>
      <c r="M691" s="26"/>
      <c r="N691" s="26"/>
      <c r="O691" s="26"/>
      <c r="P691" s="26"/>
      <c r="Q691" s="26"/>
      <c r="R691" s="24"/>
      <c r="S691" s="24"/>
      <c r="T691" s="24"/>
      <c r="U691" s="24"/>
      <c r="V691" s="24"/>
      <c r="W691" s="24"/>
      <c r="X691" s="24"/>
      <c r="Y691" s="24"/>
      <c r="Z691" s="24"/>
      <c r="AA691" s="24"/>
      <c r="AB691" s="24"/>
      <c r="AC691" s="24"/>
      <c r="AD691" s="24"/>
      <c r="AE691" s="24"/>
      <c r="AF691" s="24"/>
      <c r="AG691" s="24"/>
      <c r="AH691" s="24"/>
      <c r="AI691" s="24"/>
      <c r="AJ691" s="24"/>
      <c r="AK691" s="24"/>
      <c r="AL691" s="24"/>
    </row>
    <row r="692" spans="1:38" s="25" customFormat="1" hidden="1">
      <c r="A692" s="4"/>
      <c r="B692" s="4"/>
      <c r="C692" s="4"/>
      <c r="D692" s="59"/>
      <c r="E692" s="4"/>
      <c r="F692" s="4"/>
      <c r="G692" s="4"/>
      <c r="H692" s="4"/>
      <c r="I692" s="4"/>
      <c r="J692" s="4"/>
      <c r="K692" s="858">
        <f t="shared" si="16"/>
        <v>0</v>
      </c>
      <c r="L692" s="26"/>
      <c r="M692" s="26"/>
      <c r="N692" s="26"/>
      <c r="O692" s="26"/>
      <c r="P692" s="26"/>
      <c r="Q692" s="26"/>
      <c r="R692" s="24"/>
      <c r="S692" s="24"/>
      <c r="T692" s="24"/>
      <c r="U692" s="24"/>
      <c r="V692" s="24"/>
      <c r="W692" s="24"/>
      <c r="X692" s="24"/>
      <c r="Y692" s="24"/>
      <c r="Z692" s="24"/>
      <c r="AA692" s="24"/>
      <c r="AB692" s="24"/>
      <c r="AC692" s="24"/>
      <c r="AD692" s="24"/>
      <c r="AE692" s="24"/>
      <c r="AF692" s="24"/>
      <c r="AG692" s="24"/>
      <c r="AH692" s="24"/>
      <c r="AI692" s="24"/>
      <c r="AJ692" s="24"/>
      <c r="AK692" s="24"/>
      <c r="AL692" s="24"/>
    </row>
    <row r="693" spans="1:38" s="25" customFormat="1" hidden="1">
      <c r="A693" s="4"/>
      <c r="B693" s="4"/>
      <c r="C693" s="4"/>
      <c r="D693" s="59"/>
      <c r="E693" s="4"/>
      <c r="F693" s="4"/>
      <c r="G693" s="4"/>
      <c r="H693" s="4"/>
      <c r="I693" s="4"/>
      <c r="J693" s="4"/>
      <c r="K693" s="858">
        <f t="shared" si="16"/>
        <v>0</v>
      </c>
      <c r="L693" s="26"/>
      <c r="M693" s="26"/>
      <c r="N693" s="26"/>
      <c r="O693" s="26"/>
      <c r="P693" s="26"/>
      <c r="Q693" s="26"/>
      <c r="R693" s="24"/>
      <c r="S693" s="24"/>
      <c r="T693" s="24"/>
      <c r="U693" s="24"/>
      <c r="V693" s="24"/>
      <c r="W693" s="24"/>
      <c r="X693" s="24"/>
      <c r="Y693" s="24"/>
      <c r="Z693" s="24"/>
      <c r="AA693" s="24"/>
      <c r="AB693" s="24"/>
      <c r="AC693" s="24"/>
      <c r="AD693" s="24"/>
      <c r="AE693" s="24"/>
      <c r="AF693" s="24"/>
      <c r="AG693" s="24"/>
      <c r="AH693" s="24"/>
      <c r="AI693" s="24"/>
      <c r="AJ693" s="24"/>
      <c r="AK693" s="24"/>
      <c r="AL693" s="24"/>
    </row>
    <row r="694" spans="1:38" s="25" customFormat="1" hidden="1">
      <c r="A694" s="4"/>
      <c r="B694" s="4"/>
      <c r="C694" s="4"/>
      <c r="D694" s="59"/>
      <c r="E694" s="4"/>
      <c r="F694" s="4"/>
      <c r="G694" s="4"/>
      <c r="H694" s="4"/>
      <c r="I694" s="4"/>
      <c r="J694" s="4"/>
      <c r="K694" s="858">
        <f t="shared" si="16"/>
        <v>0</v>
      </c>
      <c r="L694" s="26"/>
      <c r="M694" s="26"/>
      <c r="N694" s="26"/>
      <c r="O694" s="26"/>
      <c r="P694" s="26"/>
      <c r="Q694" s="26"/>
      <c r="R694" s="24"/>
      <c r="S694" s="24"/>
      <c r="T694" s="24"/>
      <c r="U694" s="24"/>
      <c r="V694" s="24"/>
      <c r="W694" s="24"/>
      <c r="X694" s="24"/>
      <c r="Y694" s="24"/>
      <c r="Z694" s="24"/>
      <c r="AA694" s="24"/>
      <c r="AB694" s="24"/>
      <c r="AC694" s="24"/>
      <c r="AD694" s="24"/>
      <c r="AE694" s="24"/>
      <c r="AF694" s="24"/>
      <c r="AG694" s="24"/>
      <c r="AH694" s="24"/>
      <c r="AI694" s="24"/>
      <c r="AJ694" s="24"/>
      <c r="AK694" s="24"/>
      <c r="AL694" s="24"/>
    </row>
    <row r="695" spans="1:38" s="25" customFormat="1" hidden="1">
      <c r="A695" s="4"/>
      <c r="B695" s="4"/>
      <c r="C695" s="4"/>
      <c r="D695" s="59"/>
      <c r="E695" s="4"/>
      <c r="F695" s="4"/>
      <c r="G695" s="4"/>
      <c r="H695" s="4"/>
      <c r="I695" s="4"/>
      <c r="J695" s="4"/>
      <c r="K695" s="858">
        <f t="shared" si="16"/>
        <v>0</v>
      </c>
      <c r="L695" s="26"/>
      <c r="M695" s="26"/>
      <c r="N695" s="26"/>
      <c r="O695" s="26"/>
      <c r="P695" s="26"/>
      <c r="Q695" s="26"/>
      <c r="R695" s="24"/>
      <c r="S695" s="24"/>
      <c r="T695" s="24"/>
      <c r="U695" s="24"/>
      <c r="V695" s="24"/>
      <c r="W695" s="24"/>
      <c r="X695" s="24"/>
      <c r="Y695" s="24"/>
      <c r="Z695" s="24"/>
      <c r="AA695" s="24"/>
      <c r="AB695" s="24"/>
      <c r="AC695" s="24"/>
      <c r="AD695" s="24"/>
      <c r="AE695" s="24"/>
      <c r="AF695" s="24"/>
      <c r="AG695" s="24"/>
      <c r="AH695" s="24"/>
      <c r="AI695" s="24"/>
      <c r="AJ695" s="24"/>
      <c r="AK695" s="24"/>
      <c r="AL695" s="24"/>
    </row>
    <row r="696" spans="1:38" s="25" customFormat="1" hidden="1">
      <c r="A696" s="4"/>
      <c r="B696" s="4"/>
      <c r="C696" s="4"/>
      <c r="D696" s="59"/>
      <c r="E696" s="4"/>
      <c r="F696" s="4"/>
      <c r="G696" s="4"/>
      <c r="H696" s="4"/>
      <c r="I696" s="4"/>
      <c r="J696" s="4"/>
      <c r="K696" s="858">
        <f t="shared" si="16"/>
        <v>0</v>
      </c>
      <c r="L696" s="26"/>
      <c r="M696" s="26"/>
      <c r="N696" s="26"/>
      <c r="O696" s="26"/>
      <c r="P696" s="26"/>
      <c r="Q696" s="26"/>
      <c r="R696" s="24"/>
      <c r="S696" s="24"/>
      <c r="T696" s="24"/>
      <c r="U696" s="24"/>
      <c r="V696" s="24"/>
      <c r="W696" s="24"/>
      <c r="X696" s="24"/>
      <c r="Y696" s="24"/>
      <c r="Z696" s="24"/>
      <c r="AA696" s="24"/>
      <c r="AB696" s="24"/>
      <c r="AC696" s="24"/>
      <c r="AD696" s="24"/>
      <c r="AE696" s="24"/>
      <c r="AF696" s="24"/>
      <c r="AG696" s="24"/>
      <c r="AH696" s="24"/>
      <c r="AI696" s="24"/>
      <c r="AJ696" s="24"/>
      <c r="AK696" s="24"/>
      <c r="AL696" s="24"/>
    </row>
    <row r="697" spans="1:38" s="25" customFormat="1" hidden="1">
      <c r="A697" s="4"/>
      <c r="B697" s="4"/>
      <c r="C697" s="4"/>
      <c r="D697" s="59"/>
      <c r="E697" s="4"/>
      <c r="F697" s="4"/>
      <c r="G697" s="4"/>
      <c r="H697" s="4"/>
      <c r="I697" s="4"/>
      <c r="J697" s="4"/>
      <c r="K697" s="858">
        <f t="shared" si="16"/>
        <v>0</v>
      </c>
      <c r="L697" s="26"/>
      <c r="M697" s="26"/>
      <c r="N697" s="26"/>
      <c r="O697" s="26"/>
      <c r="P697" s="26"/>
      <c r="Q697" s="26"/>
      <c r="R697" s="24"/>
      <c r="S697" s="24"/>
      <c r="T697" s="24"/>
      <c r="U697" s="24"/>
      <c r="V697" s="24"/>
      <c r="W697" s="24"/>
      <c r="X697" s="24"/>
      <c r="Y697" s="24"/>
      <c r="Z697" s="24"/>
      <c r="AA697" s="24"/>
      <c r="AB697" s="24"/>
      <c r="AC697" s="24"/>
      <c r="AD697" s="24"/>
      <c r="AE697" s="24"/>
      <c r="AF697" s="24"/>
      <c r="AG697" s="24"/>
      <c r="AH697" s="24"/>
      <c r="AI697" s="24"/>
      <c r="AJ697" s="24"/>
      <c r="AK697" s="24"/>
      <c r="AL697" s="24"/>
    </row>
    <row r="698" spans="1:38" s="25" customFormat="1" hidden="1">
      <c r="A698" s="4"/>
      <c r="B698" s="4"/>
      <c r="C698" s="4"/>
      <c r="D698" s="59"/>
      <c r="E698" s="4"/>
      <c r="F698" s="4"/>
      <c r="G698" s="4"/>
      <c r="H698" s="4"/>
      <c r="I698" s="4"/>
      <c r="J698" s="4"/>
      <c r="K698" s="858">
        <f t="shared" si="16"/>
        <v>0</v>
      </c>
      <c r="L698" s="26"/>
      <c r="M698" s="26"/>
      <c r="N698" s="26"/>
      <c r="O698" s="26"/>
      <c r="P698" s="26"/>
      <c r="Q698" s="26"/>
      <c r="R698" s="24"/>
      <c r="S698" s="24"/>
      <c r="T698" s="24"/>
      <c r="U698" s="24"/>
      <c r="V698" s="24"/>
      <c r="W698" s="24"/>
      <c r="X698" s="24"/>
      <c r="Y698" s="24"/>
      <c r="Z698" s="24"/>
      <c r="AA698" s="24"/>
      <c r="AB698" s="24"/>
      <c r="AC698" s="24"/>
      <c r="AD698" s="24"/>
      <c r="AE698" s="24"/>
      <c r="AF698" s="24"/>
      <c r="AG698" s="24"/>
      <c r="AH698" s="24"/>
      <c r="AI698" s="24"/>
      <c r="AJ698" s="24"/>
      <c r="AK698" s="24"/>
      <c r="AL698" s="24"/>
    </row>
    <row r="699" spans="1:38" s="25" customFormat="1" hidden="1">
      <c r="A699" s="4"/>
      <c r="B699" s="4"/>
      <c r="C699" s="4"/>
      <c r="D699" s="59"/>
      <c r="E699" s="4"/>
      <c r="F699" s="4"/>
      <c r="G699" s="4"/>
      <c r="H699" s="4"/>
      <c r="I699" s="4"/>
      <c r="J699" s="4"/>
      <c r="K699" s="858">
        <f t="shared" si="16"/>
        <v>0</v>
      </c>
      <c r="L699" s="26"/>
      <c r="M699" s="26"/>
      <c r="N699" s="26"/>
      <c r="O699" s="26"/>
      <c r="P699" s="26"/>
      <c r="Q699" s="26"/>
      <c r="R699" s="24"/>
      <c r="S699" s="24"/>
      <c r="T699" s="24"/>
      <c r="U699" s="24"/>
      <c r="V699" s="24"/>
      <c r="W699" s="24"/>
      <c r="X699" s="24"/>
      <c r="Y699" s="24"/>
      <c r="Z699" s="24"/>
      <c r="AA699" s="24"/>
      <c r="AB699" s="24"/>
      <c r="AC699" s="24"/>
      <c r="AD699" s="24"/>
      <c r="AE699" s="24"/>
      <c r="AF699" s="24"/>
      <c r="AG699" s="24"/>
      <c r="AH699" s="24"/>
      <c r="AI699" s="24"/>
      <c r="AJ699" s="24"/>
      <c r="AK699" s="24"/>
      <c r="AL699" s="24"/>
    </row>
    <row r="700" spans="1:38" s="25" customFormat="1" hidden="1">
      <c r="A700" s="4"/>
      <c r="B700" s="4"/>
      <c r="C700" s="4"/>
      <c r="D700" s="59"/>
      <c r="E700" s="4"/>
      <c r="F700" s="4"/>
      <c r="G700" s="4"/>
      <c r="H700" s="4"/>
      <c r="I700" s="4"/>
      <c r="J700" s="4"/>
      <c r="K700" s="858">
        <f t="shared" si="16"/>
        <v>0</v>
      </c>
      <c r="L700" s="26"/>
      <c r="M700" s="26"/>
      <c r="N700" s="26"/>
      <c r="O700" s="26"/>
      <c r="P700" s="26"/>
      <c r="Q700" s="26"/>
      <c r="R700" s="24"/>
      <c r="S700" s="24"/>
      <c r="T700" s="24"/>
      <c r="U700" s="24"/>
      <c r="V700" s="24"/>
      <c r="W700" s="24"/>
      <c r="X700" s="24"/>
      <c r="Y700" s="24"/>
      <c r="Z700" s="24"/>
      <c r="AA700" s="24"/>
      <c r="AB700" s="24"/>
      <c r="AC700" s="24"/>
      <c r="AD700" s="24"/>
      <c r="AE700" s="24"/>
      <c r="AF700" s="24"/>
      <c r="AG700" s="24"/>
      <c r="AH700" s="24"/>
      <c r="AI700" s="24"/>
      <c r="AJ700" s="24"/>
      <c r="AK700" s="24"/>
      <c r="AL700" s="24"/>
    </row>
    <row r="701" spans="1:38" s="25" customFormat="1" hidden="1">
      <c r="A701" s="4"/>
      <c r="B701" s="4"/>
      <c r="C701" s="4"/>
      <c r="D701" s="59"/>
      <c r="E701" s="4"/>
      <c r="F701" s="4"/>
      <c r="G701" s="4"/>
      <c r="H701" s="4"/>
      <c r="I701" s="4"/>
      <c r="J701" s="4"/>
      <c r="K701" s="858">
        <f t="shared" si="16"/>
        <v>0</v>
      </c>
      <c r="L701" s="26"/>
      <c r="M701" s="26"/>
      <c r="N701" s="26"/>
      <c r="O701" s="26"/>
      <c r="P701" s="26"/>
      <c r="Q701" s="26"/>
      <c r="R701" s="24"/>
      <c r="S701" s="24"/>
      <c r="T701" s="24"/>
      <c r="U701" s="24"/>
      <c r="V701" s="24"/>
      <c r="W701" s="24"/>
      <c r="X701" s="24"/>
      <c r="Y701" s="24"/>
      <c r="Z701" s="24"/>
      <c r="AA701" s="24"/>
      <c r="AB701" s="24"/>
      <c r="AC701" s="24"/>
      <c r="AD701" s="24"/>
      <c r="AE701" s="24"/>
      <c r="AF701" s="24"/>
      <c r="AG701" s="24"/>
      <c r="AH701" s="24"/>
      <c r="AI701" s="24"/>
      <c r="AJ701" s="24"/>
      <c r="AK701" s="24"/>
      <c r="AL701" s="24"/>
    </row>
    <row r="702" spans="1:38" s="25" customFormat="1" hidden="1">
      <c r="A702" s="4"/>
      <c r="B702" s="4"/>
      <c r="C702" s="4"/>
      <c r="D702" s="59"/>
      <c r="E702" s="4"/>
      <c r="F702" s="4"/>
      <c r="G702" s="4"/>
      <c r="H702" s="4"/>
      <c r="I702" s="4"/>
      <c r="J702" s="4"/>
      <c r="K702" s="858">
        <f t="shared" si="16"/>
        <v>0</v>
      </c>
      <c r="L702" s="26"/>
      <c r="M702" s="26"/>
      <c r="N702" s="26"/>
      <c r="O702" s="26"/>
      <c r="P702" s="26"/>
      <c r="Q702" s="26"/>
      <c r="R702" s="24"/>
      <c r="S702" s="24"/>
      <c r="T702" s="24"/>
      <c r="U702" s="24"/>
      <c r="V702" s="24"/>
      <c r="W702" s="24"/>
      <c r="X702" s="24"/>
      <c r="Y702" s="24"/>
      <c r="Z702" s="24"/>
      <c r="AA702" s="24"/>
      <c r="AB702" s="24"/>
      <c r="AC702" s="24"/>
      <c r="AD702" s="24"/>
      <c r="AE702" s="24"/>
      <c r="AF702" s="24"/>
      <c r="AG702" s="24"/>
      <c r="AH702" s="24"/>
      <c r="AI702" s="24"/>
      <c r="AJ702" s="24"/>
      <c r="AK702" s="24"/>
      <c r="AL702" s="24"/>
    </row>
    <row r="703" spans="1:38" s="25" customFormat="1" hidden="1">
      <c r="A703" s="4"/>
      <c r="B703" s="4"/>
      <c r="C703" s="4"/>
      <c r="D703" s="59"/>
      <c r="E703" s="4"/>
      <c r="F703" s="4"/>
      <c r="G703" s="4"/>
      <c r="H703" s="4"/>
      <c r="I703" s="4"/>
      <c r="J703" s="4"/>
      <c r="K703" s="858">
        <f t="shared" si="16"/>
        <v>0</v>
      </c>
      <c r="L703" s="26"/>
      <c r="M703" s="26"/>
      <c r="N703" s="26"/>
      <c r="O703" s="26"/>
      <c r="P703" s="26"/>
      <c r="Q703" s="26"/>
      <c r="R703" s="24"/>
      <c r="S703" s="24"/>
      <c r="T703" s="24"/>
      <c r="U703" s="24"/>
      <c r="V703" s="24"/>
      <c r="W703" s="24"/>
      <c r="X703" s="24"/>
      <c r="Y703" s="24"/>
      <c r="Z703" s="24"/>
      <c r="AA703" s="24"/>
      <c r="AB703" s="24"/>
      <c r="AC703" s="24"/>
      <c r="AD703" s="24"/>
      <c r="AE703" s="24"/>
      <c r="AF703" s="24"/>
      <c r="AG703" s="24"/>
      <c r="AH703" s="24"/>
      <c r="AI703" s="24"/>
      <c r="AJ703" s="24"/>
      <c r="AK703" s="24"/>
      <c r="AL703" s="24"/>
    </row>
    <row r="704" spans="1:38" s="25" customFormat="1" hidden="1">
      <c r="A704" s="4"/>
      <c r="B704" s="4"/>
      <c r="C704" s="4"/>
      <c r="D704" s="59"/>
      <c r="E704" s="4"/>
      <c r="F704" s="4"/>
      <c r="G704" s="4"/>
      <c r="H704" s="4"/>
      <c r="I704" s="4"/>
      <c r="J704" s="4"/>
      <c r="K704" s="858">
        <f t="shared" si="16"/>
        <v>0</v>
      </c>
      <c r="L704" s="26"/>
      <c r="M704" s="26"/>
      <c r="N704" s="26"/>
      <c r="O704" s="26"/>
      <c r="P704" s="26"/>
      <c r="Q704" s="26"/>
      <c r="R704" s="24"/>
      <c r="S704" s="24"/>
      <c r="T704" s="24"/>
      <c r="U704" s="24"/>
      <c r="V704" s="24"/>
      <c r="W704" s="24"/>
      <c r="X704" s="24"/>
      <c r="Y704" s="24"/>
      <c r="Z704" s="24"/>
      <c r="AA704" s="24"/>
      <c r="AB704" s="24"/>
      <c r="AC704" s="24"/>
      <c r="AD704" s="24"/>
      <c r="AE704" s="24"/>
      <c r="AF704" s="24"/>
      <c r="AG704" s="24"/>
      <c r="AH704" s="24"/>
      <c r="AI704" s="24"/>
      <c r="AJ704" s="24"/>
      <c r="AK704" s="24"/>
      <c r="AL704" s="24"/>
    </row>
    <row r="705" spans="1:38" s="25" customFormat="1" hidden="1">
      <c r="A705" s="4"/>
      <c r="B705" s="4"/>
      <c r="C705" s="4"/>
      <c r="D705" s="59"/>
      <c r="E705" s="4"/>
      <c r="F705" s="4"/>
      <c r="G705" s="4"/>
      <c r="H705" s="4"/>
      <c r="I705" s="4"/>
      <c r="J705" s="4"/>
      <c r="K705" s="858">
        <f t="shared" si="16"/>
        <v>0</v>
      </c>
      <c r="L705" s="26"/>
      <c r="M705" s="26"/>
      <c r="N705" s="26"/>
      <c r="O705" s="26"/>
      <c r="P705" s="26"/>
      <c r="Q705" s="26"/>
      <c r="R705" s="24"/>
      <c r="S705" s="24"/>
      <c r="T705" s="24"/>
      <c r="U705" s="24"/>
      <c r="V705" s="24"/>
      <c r="W705" s="24"/>
      <c r="X705" s="24"/>
      <c r="Y705" s="24"/>
      <c r="Z705" s="24"/>
      <c r="AA705" s="24"/>
      <c r="AB705" s="24"/>
      <c r="AC705" s="24"/>
      <c r="AD705" s="24"/>
      <c r="AE705" s="24"/>
      <c r="AF705" s="24"/>
      <c r="AG705" s="24"/>
      <c r="AH705" s="24"/>
      <c r="AI705" s="24"/>
      <c r="AJ705" s="24"/>
      <c r="AK705" s="24"/>
      <c r="AL705" s="24"/>
    </row>
    <row r="706" spans="1:38" hidden="1">
      <c r="K706" s="858">
        <f t="shared" si="16"/>
        <v>0</v>
      </c>
    </row>
    <row r="707" spans="1:38" hidden="1">
      <c r="K707" s="858">
        <f t="shared" si="16"/>
        <v>0</v>
      </c>
    </row>
    <row r="708" spans="1:38" hidden="1">
      <c r="K708" s="858">
        <f t="shared" si="16"/>
        <v>0</v>
      </c>
    </row>
    <row r="709" spans="1:38" hidden="1">
      <c r="K709" s="858">
        <f t="shared" si="16"/>
        <v>0</v>
      </c>
    </row>
    <row r="710" spans="1:38" hidden="1">
      <c r="K710" s="858">
        <f t="shared" si="16"/>
        <v>0</v>
      </c>
    </row>
    <row r="711" spans="1:38" hidden="1">
      <c r="K711" s="858">
        <f t="shared" si="16"/>
        <v>0</v>
      </c>
    </row>
    <row r="712" spans="1:38" hidden="1">
      <c r="K712" s="858">
        <f t="shared" si="16"/>
        <v>0</v>
      </c>
    </row>
    <row r="713" spans="1:38" hidden="1">
      <c r="K713" s="858">
        <f t="shared" si="16"/>
        <v>0</v>
      </c>
    </row>
    <row r="714" spans="1:38" hidden="1">
      <c r="K714" s="858">
        <f t="shared" si="16"/>
        <v>0</v>
      </c>
    </row>
    <row r="715" spans="1:38" hidden="1">
      <c r="K715" s="858">
        <f t="shared" si="16"/>
        <v>0</v>
      </c>
    </row>
    <row r="716" spans="1:38" hidden="1">
      <c r="K716" s="858">
        <f t="shared" si="16"/>
        <v>0</v>
      </c>
    </row>
    <row r="717" spans="1:38" hidden="1">
      <c r="K717" s="858">
        <f t="shared" si="16"/>
        <v>0</v>
      </c>
    </row>
    <row r="718" spans="1:38" hidden="1">
      <c r="K718" s="858">
        <f t="shared" si="16"/>
        <v>0</v>
      </c>
    </row>
    <row r="719" spans="1:38" hidden="1">
      <c r="K719" s="858">
        <f t="shared" si="16"/>
        <v>0</v>
      </c>
    </row>
    <row r="720" spans="1:38" hidden="1">
      <c r="K720" s="858">
        <f t="shared" si="16"/>
        <v>0</v>
      </c>
    </row>
    <row r="721" spans="11:11" hidden="1">
      <c r="K721" s="858">
        <f t="shared" si="16"/>
        <v>0</v>
      </c>
    </row>
    <row r="722" spans="11:11" hidden="1">
      <c r="K722" s="858">
        <f t="shared" si="16"/>
        <v>0</v>
      </c>
    </row>
    <row r="723" spans="11:11" hidden="1">
      <c r="K723" s="858">
        <f t="shared" si="16"/>
        <v>0</v>
      </c>
    </row>
    <row r="724" spans="11:11" hidden="1">
      <c r="K724" s="858">
        <f t="shared" si="16"/>
        <v>0</v>
      </c>
    </row>
    <row r="725" spans="11:11" hidden="1">
      <c r="K725" s="858">
        <f t="shared" si="16"/>
        <v>0</v>
      </c>
    </row>
    <row r="726" spans="11:11" hidden="1">
      <c r="K726" s="858">
        <f t="shared" si="16"/>
        <v>0</v>
      </c>
    </row>
    <row r="727" spans="11:11" hidden="1">
      <c r="K727" s="858">
        <f t="shared" si="16"/>
        <v>0</v>
      </c>
    </row>
    <row r="728" spans="11:11" hidden="1">
      <c r="K728" s="858">
        <f t="shared" si="16"/>
        <v>0</v>
      </c>
    </row>
    <row r="729" spans="11:11" hidden="1">
      <c r="K729" s="858">
        <f t="shared" si="16"/>
        <v>0</v>
      </c>
    </row>
    <row r="730" spans="11:11" hidden="1">
      <c r="K730" s="858">
        <f t="shared" si="16"/>
        <v>0</v>
      </c>
    </row>
    <row r="731" spans="11:11" hidden="1">
      <c r="K731" s="858">
        <f t="shared" si="16"/>
        <v>0</v>
      </c>
    </row>
    <row r="732" spans="11:11" hidden="1">
      <c r="K732" s="858">
        <f t="shared" si="16"/>
        <v>0</v>
      </c>
    </row>
    <row r="733" spans="11:11" hidden="1">
      <c r="K733" s="858">
        <f t="shared" si="16"/>
        <v>0</v>
      </c>
    </row>
    <row r="734" spans="11:11" hidden="1">
      <c r="K734" s="858">
        <f t="shared" si="16"/>
        <v>0</v>
      </c>
    </row>
    <row r="735" spans="11:11" hidden="1">
      <c r="K735" s="858">
        <f t="shared" si="16"/>
        <v>0</v>
      </c>
    </row>
    <row r="736" spans="11:11" hidden="1">
      <c r="K736" s="858">
        <f t="shared" si="16"/>
        <v>0</v>
      </c>
    </row>
    <row r="737" spans="11:11" hidden="1">
      <c r="K737" s="858">
        <f t="shared" si="16"/>
        <v>0</v>
      </c>
    </row>
    <row r="738" spans="11:11" hidden="1">
      <c r="K738" s="858">
        <f t="shared" si="16"/>
        <v>0</v>
      </c>
    </row>
    <row r="739" spans="11:11" hidden="1">
      <c r="K739" s="858">
        <f t="shared" si="16"/>
        <v>0</v>
      </c>
    </row>
    <row r="740" spans="11:11" hidden="1">
      <c r="K740" s="858">
        <f t="shared" si="16"/>
        <v>0</v>
      </c>
    </row>
    <row r="741" spans="11:11" hidden="1">
      <c r="K741" s="858">
        <f t="shared" si="16"/>
        <v>0</v>
      </c>
    </row>
    <row r="742" spans="11:11" hidden="1">
      <c r="K742" s="858">
        <f t="shared" si="16"/>
        <v>0</v>
      </c>
    </row>
    <row r="743" spans="11:11" hidden="1">
      <c r="K743" s="858">
        <f t="shared" si="16"/>
        <v>0</v>
      </c>
    </row>
    <row r="744" spans="11:11" hidden="1">
      <c r="K744" s="858">
        <f t="shared" si="16"/>
        <v>0</v>
      </c>
    </row>
    <row r="745" spans="11:11" hidden="1">
      <c r="K745" s="858">
        <f t="shared" si="16"/>
        <v>0</v>
      </c>
    </row>
    <row r="746" spans="11:11" hidden="1">
      <c r="K746" s="858">
        <f t="shared" si="16"/>
        <v>0</v>
      </c>
    </row>
    <row r="747" spans="11:11" hidden="1">
      <c r="K747" s="858">
        <f t="shared" si="16"/>
        <v>0</v>
      </c>
    </row>
    <row r="748" spans="11:11" hidden="1">
      <c r="K748" s="858">
        <f t="shared" si="16"/>
        <v>0</v>
      </c>
    </row>
    <row r="749" spans="11:11" hidden="1">
      <c r="K749" s="858">
        <f t="shared" si="16"/>
        <v>0</v>
      </c>
    </row>
    <row r="750" spans="11:11" hidden="1">
      <c r="K750" s="858">
        <f t="shared" si="16"/>
        <v>0</v>
      </c>
    </row>
    <row r="751" spans="11:11" hidden="1">
      <c r="K751" s="858">
        <f t="shared" si="16"/>
        <v>0</v>
      </c>
    </row>
    <row r="752" spans="11:11" hidden="1">
      <c r="K752" s="858">
        <f t="shared" si="16"/>
        <v>0</v>
      </c>
    </row>
    <row r="753" spans="11:11" hidden="1">
      <c r="K753" s="858">
        <f t="shared" si="16"/>
        <v>0</v>
      </c>
    </row>
    <row r="754" spans="11:11" hidden="1">
      <c r="K754" s="858">
        <f t="shared" si="16"/>
        <v>0</v>
      </c>
    </row>
    <row r="755" spans="11:11" hidden="1">
      <c r="K755" s="858">
        <f t="shared" ref="K755:K809" si="17">+J755</f>
        <v>0</v>
      </c>
    </row>
    <row r="756" spans="11:11" hidden="1">
      <c r="K756" s="858">
        <f t="shared" si="17"/>
        <v>0</v>
      </c>
    </row>
    <row r="757" spans="11:11" hidden="1">
      <c r="K757" s="858">
        <f t="shared" si="17"/>
        <v>0</v>
      </c>
    </row>
    <row r="758" spans="11:11" hidden="1">
      <c r="K758" s="858">
        <f t="shared" si="17"/>
        <v>0</v>
      </c>
    </row>
    <row r="759" spans="11:11" hidden="1">
      <c r="K759" s="858">
        <f t="shared" si="17"/>
        <v>0</v>
      </c>
    </row>
    <row r="760" spans="11:11" hidden="1">
      <c r="K760" s="858">
        <f t="shared" si="17"/>
        <v>0</v>
      </c>
    </row>
    <row r="761" spans="11:11" hidden="1">
      <c r="K761" s="858">
        <f t="shared" si="17"/>
        <v>0</v>
      </c>
    </row>
    <row r="762" spans="11:11" hidden="1">
      <c r="K762" s="858">
        <f t="shared" si="17"/>
        <v>0</v>
      </c>
    </row>
    <row r="763" spans="11:11" hidden="1">
      <c r="K763" s="858">
        <f t="shared" si="17"/>
        <v>0</v>
      </c>
    </row>
    <row r="764" spans="11:11" hidden="1">
      <c r="K764" s="858">
        <f t="shared" si="17"/>
        <v>0</v>
      </c>
    </row>
    <row r="765" spans="11:11" hidden="1">
      <c r="K765" s="858">
        <f t="shared" si="17"/>
        <v>0</v>
      </c>
    </row>
    <row r="766" spans="11:11" hidden="1">
      <c r="K766" s="858">
        <f t="shared" si="17"/>
        <v>0</v>
      </c>
    </row>
    <row r="767" spans="11:11" hidden="1">
      <c r="K767" s="858">
        <f t="shared" si="17"/>
        <v>0</v>
      </c>
    </row>
    <row r="768" spans="11:11" hidden="1">
      <c r="K768" s="858">
        <f t="shared" si="17"/>
        <v>0</v>
      </c>
    </row>
    <row r="769" spans="11:11" hidden="1">
      <c r="K769" s="858">
        <f t="shared" si="17"/>
        <v>0</v>
      </c>
    </row>
    <row r="770" spans="11:11" hidden="1">
      <c r="K770" s="858">
        <f t="shared" si="17"/>
        <v>0</v>
      </c>
    </row>
    <row r="771" spans="11:11" hidden="1">
      <c r="K771" s="858">
        <f t="shared" si="17"/>
        <v>0</v>
      </c>
    </row>
    <row r="772" spans="11:11" hidden="1">
      <c r="K772" s="858">
        <f t="shared" si="17"/>
        <v>0</v>
      </c>
    </row>
    <row r="773" spans="11:11" hidden="1">
      <c r="K773" s="858">
        <f t="shared" si="17"/>
        <v>0</v>
      </c>
    </row>
    <row r="774" spans="11:11" hidden="1">
      <c r="K774" s="858">
        <f t="shared" si="17"/>
        <v>0</v>
      </c>
    </row>
    <row r="775" spans="11:11" hidden="1">
      <c r="K775" s="858">
        <f t="shared" si="17"/>
        <v>0</v>
      </c>
    </row>
    <row r="776" spans="11:11" hidden="1">
      <c r="K776" s="858">
        <f t="shared" si="17"/>
        <v>0</v>
      </c>
    </row>
    <row r="777" spans="11:11" hidden="1">
      <c r="K777" s="858">
        <f t="shared" si="17"/>
        <v>0</v>
      </c>
    </row>
    <row r="778" spans="11:11" hidden="1">
      <c r="K778" s="858">
        <f t="shared" si="17"/>
        <v>0</v>
      </c>
    </row>
    <row r="779" spans="11:11" hidden="1">
      <c r="K779" s="858">
        <f t="shared" si="17"/>
        <v>0</v>
      </c>
    </row>
    <row r="780" spans="11:11" hidden="1">
      <c r="K780" s="858">
        <f t="shared" si="17"/>
        <v>0</v>
      </c>
    </row>
    <row r="781" spans="11:11" hidden="1">
      <c r="K781" s="858">
        <f t="shared" si="17"/>
        <v>0</v>
      </c>
    </row>
    <row r="782" spans="11:11" hidden="1">
      <c r="K782" s="858">
        <f t="shared" si="17"/>
        <v>0</v>
      </c>
    </row>
    <row r="783" spans="11:11" hidden="1">
      <c r="K783" s="858">
        <f t="shared" si="17"/>
        <v>0</v>
      </c>
    </row>
    <row r="784" spans="11:11" hidden="1">
      <c r="K784" s="858">
        <f t="shared" si="17"/>
        <v>0</v>
      </c>
    </row>
    <row r="785" spans="11:11" hidden="1">
      <c r="K785" s="858">
        <f t="shared" si="17"/>
        <v>0</v>
      </c>
    </row>
    <row r="786" spans="11:11" hidden="1">
      <c r="K786" s="858">
        <f t="shared" si="17"/>
        <v>0</v>
      </c>
    </row>
    <row r="787" spans="11:11" hidden="1">
      <c r="K787" s="858">
        <f t="shared" si="17"/>
        <v>0</v>
      </c>
    </row>
    <row r="788" spans="11:11" hidden="1">
      <c r="K788" s="858">
        <f t="shared" si="17"/>
        <v>0</v>
      </c>
    </row>
    <row r="789" spans="11:11" hidden="1">
      <c r="K789" s="858">
        <f t="shared" si="17"/>
        <v>0</v>
      </c>
    </row>
    <row r="790" spans="11:11" hidden="1">
      <c r="K790" s="858">
        <f t="shared" si="17"/>
        <v>0</v>
      </c>
    </row>
    <row r="791" spans="11:11" hidden="1">
      <c r="K791" s="858">
        <f t="shared" si="17"/>
        <v>0</v>
      </c>
    </row>
    <row r="792" spans="11:11" hidden="1">
      <c r="K792" s="858">
        <f t="shared" si="17"/>
        <v>0</v>
      </c>
    </row>
    <row r="793" spans="11:11" hidden="1">
      <c r="K793" s="858">
        <f t="shared" si="17"/>
        <v>0</v>
      </c>
    </row>
    <row r="794" spans="11:11" hidden="1">
      <c r="K794" s="858">
        <f t="shared" si="17"/>
        <v>0</v>
      </c>
    </row>
    <row r="795" spans="11:11" hidden="1">
      <c r="K795" s="858">
        <f t="shared" si="17"/>
        <v>0</v>
      </c>
    </row>
    <row r="796" spans="11:11" hidden="1">
      <c r="K796" s="858">
        <f t="shared" si="17"/>
        <v>0</v>
      </c>
    </row>
    <row r="797" spans="11:11" hidden="1">
      <c r="K797" s="858">
        <f t="shared" si="17"/>
        <v>0</v>
      </c>
    </row>
    <row r="798" spans="11:11" hidden="1">
      <c r="K798" s="858">
        <f t="shared" si="17"/>
        <v>0</v>
      </c>
    </row>
    <row r="799" spans="11:11" hidden="1">
      <c r="K799" s="858">
        <f t="shared" si="17"/>
        <v>0</v>
      </c>
    </row>
    <row r="800" spans="11:11" hidden="1">
      <c r="K800" s="858">
        <f t="shared" si="17"/>
        <v>0</v>
      </c>
    </row>
    <row r="801" spans="5:14" hidden="1">
      <c r="K801" s="858">
        <f t="shared" si="17"/>
        <v>0</v>
      </c>
    </row>
    <row r="802" spans="5:14" hidden="1">
      <c r="K802" s="858">
        <f t="shared" si="17"/>
        <v>0</v>
      </c>
    </row>
    <row r="803" spans="5:14" hidden="1">
      <c r="K803" s="858">
        <f t="shared" si="17"/>
        <v>0</v>
      </c>
    </row>
    <row r="804" spans="5:14" hidden="1">
      <c r="K804" s="858">
        <f t="shared" si="17"/>
        <v>0</v>
      </c>
    </row>
    <row r="805" spans="5:14" hidden="1">
      <c r="K805" s="858">
        <f t="shared" si="17"/>
        <v>0</v>
      </c>
    </row>
    <row r="806" spans="5:14" hidden="1">
      <c r="K806" s="858">
        <f t="shared" si="17"/>
        <v>0</v>
      </c>
    </row>
    <row r="807" spans="5:14" hidden="1">
      <c r="K807" s="858">
        <f t="shared" si="17"/>
        <v>0</v>
      </c>
    </row>
    <row r="808" spans="5:14" hidden="1">
      <c r="K808" s="858">
        <f t="shared" si="17"/>
        <v>0</v>
      </c>
    </row>
    <row r="809" spans="5:14" hidden="1">
      <c r="K809" s="858">
        <f t="shared" si="17"/>
        <v>0</v>
      </c>
    </row>
    <row r="810" spans="5:14">
      <c r="E810" s="307"/>
      <c r="F810" s="307"/>
      <c r="K810" s="366"/>
      <c r="L810" s="366"/>
      <c r="M810" s="366"/>
      <c r="N810" s="366"/>
    </row>
    <row r="811" spans="5:14">
      <c r="I811" s="307"/>
      <c r="K811" s="366"/>
      <c r="L811" s="366"/>
      <c r="M811" s="366"/>
      <c r="N811" s="366"/>
    </row>
    <row r="812" spans="5:14">
      <c r="I812" s="307"/>
      <c r="K812" s="366"/>
      <c r="L812" s="366"/>
      <c r="M812" s="366"/>
      <c r="N812" s="366"/>
    </row>
    <row r="813" spans="5:14">
      <c r="K813" s="366"/>
      <c r="L813" s="366"/>
      <c r="M813" s="366"/>
      <c r="N813" s="366"/>
    </row>
    <row r="814" spans="5:14">
      <c r="K814" s="366"/>
      <c r="L814" s="366"/>
      <c r="M814" s="366"/>
      <c r="N814" s="366"/>
    </row>
    <row r="815" spans="5:14">
      <c r="K815" s="366"/>
      <c r="L815" s="366"/>
      <c r="M815" s="366"/>
      <c r="N815" s="366"/>
    </row>
    <row r="816" spans="5:14">
      <c r="K816" s="366"/>
      <c r="L816" s="366"/>
      <c r="M816" s="366"/>
      <c r="N816" s="366"/>
    </row>
    <row r="817" spans="11:14">
      <c r="K817" s="366"/>
      <c r="L817" s="366"/>
      <c r="M817" s="366"/>
      <c r="N817" s="366"/>
    </row>
    <row r="818" spans="11:14">
      <c r="K818" s="366"/>
      <c r="L818" s="366"/>
      <c r="M818" s="366"/>
      <c r="N818" s="366"/>
    </row>
    <row r="819" spans="11:14">
      <c r="K819" s="366"/>
      <c r="L819" s="366"/>
      <c r="M819" s="366"/>
      <c r="N819" s="366"/>
    </row>
    <row r="820" spans="11:14">
      <c r="K820" s="366"/>
      <c r="L820" s="366"/>
      <c r="M820" s="366"/>
      <c r="N820" s="366"/>
    </row>
    <row r="821" spans="11:14">
      <c r="K821" s="366"/>
      <c r="L821" s="366"/>
      <c r="M821" s="366"/>
      <c r="N821" s="366"/>
    </row>
    <row r="822" spans="11:14">
      <c r="K822" s="366"/>
      <c r="L822" s="366"/>
      <c r="M822" s="366"/>
      <c r="N822" s="366"/>
    </row>
    <row r="823" spans="11:14">
      <c r="K823" s="366"/>
      <c r="L823" s="366"/>
      <c r="M823" s="366"/>
      <c r="N823" s="366"/>
    </row>
    <row r="824" spans="11:14">
      <c r="K824" s="366"/>
      <c r="L824" s="366"/>
      <c r="M824" s="366"/>
      <c r="N824" s="366"/>
    </row>
    <row r="825" spans="11:14">
      <c r="K825" s="366"/>
      <c r="L825" s="366"/>
      <c r="M825" s="366"/>
      <c r="N825" s="366"/>
    </row>
    <row r="826" spans="11:14">
      <c r="K826" s="366"/>
      <c r="L826" s="366"/>
      <c r="M826" s="366"/>
      <c r="N826" s="366"/>
    </row>
    <row r="827" spans="11:14">
      <c r="K827" s="366"/>
      <c r="L827" s="366"/>
      <c r="M827" s="366"/>
      <c r="N827" s="366"/>
    </row>
    <row r="828" spans="11:14">
      <c r="K828" s="366"/>
      <c r="L828" s="366"/>
      <c r="M828" s="366"/>
      <c r="N828" s="366"/>
    </row>
    <row r="829" spans="11:14">
      <c r="K829" s="366"/>
      <c r="L829" s="366"/>
      <c r="M829" s="366"/>
      <c r="N829" s="366"/>
    </row>
    <row r="830" spans="11:14">
      <c r="K830" s="366"/>
      <c r="L830" s="366"/>
      <c r="M830" s="366"/>
      <c r="N830" s="366"/>
    </row>
    <row r="831" spans="11:14">
      <c r="K831" s="366"/>
      <c r="L831" s="366"/>
      <c r="M831" s="366"/>
      <c r="N831" s="366"/>
    </row>
    <row r="832" spans="11:14">
      <c r="K832" s="366"/>
      <c r="L832" s="366"/>
      <c r="M832" s="366"/>
      <c r="N832" s="366"/>
    </row>
    <row r="833" spans="11:14">
      <c r="K833" s="366"/>
      <c r="L833" s="366"/>
      <c r="M833" s="366"/>
      <c r="N833" s="366"/>
    </row>
    <row r="834" spans="11:14">
      <c r="K834" s="366"/>
      <c r="L834" s="366"/>
      <c r="M834" s="366"/>
      <c r="N834" s="366"/>
    </row>
    <row r="835" spans="11:14">
      <c r="K835" s="366"/>
      <c r="L835" s="366"/>
      <c r="M835" s="366"/>
      <c r="N835" s="366"/>
    </row>
    <row r="836" spans="11:14">
      <c r="K836" s="366"/>
      <c r="L836" s="366"/>
      <c r="M836" s="366"/>
      <c r="N836" s="366"/>
    </row>
    <row r="837" spans="11:14">
      <c r="K837" s="366"/>
      <c r="L837" s="366"/>
      <c r="M837" s="366"/>
      <c r="N837" s="366"/>
    </row>
    <row r="838" spans="11:14">
      <c r="K838" s="366"/>
      <c r="L838" s="366"/>
      <c r="M838" s="366"/>
      <c r="N838" s="366"/>
    </row>
    <row r="839" spans="11:14">
      <c r="K839" s="366"/>
      <c r="L839" s="366"/>
      <c r="M839" s="366"/>
      <c r="N839" s="366"/>
    </row>
    <row r="840" spans="11:14">
      <c r="K840" s="366"/>
      <c r="L840" s="366"/>
      <c r="M840" s="366"/>
      <c r="N840" s="366"/>
    </row>
    <row r="841" spans="11:14">
      <c r="K841" s="366"/>
      <c r="L841" s="366"/>
      <c r="M841" s="366"/>
      <c r="N841" s="366"/>
    </row>
    <row r="842" spans="11:14">
      <c r="K842" s="366"/>
      <c r="L842" s="366"/>
      <c r="M842" s="366"/>
      <c r="N842" s="366"/>
    </row>
    <row r="843" spans="11:14">
      <c r="K843" s="366"/>
      <c r="L843" s="366"/>
      <c r="M843" s="366"/>
      <c r="N843" s="366"/>
    </row>
    <row r="844" spans="11:14">
      <c r="K844" s="366"/>
      <c r="L844" s="366"/>
      <c r="M844" s="366"/>
      <c r="N844" s="366"/>
    </row>
    <row r="845" spans="11:14">
      <c r="K845" s="366"/>
      <c r="L845" s="366"/>
      <c r="M845" s="366"/>
      <c r="N845" s="366"/>
    </row>
    <row r="846" spans="11:14">
      <c r="K846" s="366"/>
      <c r="L846" s="366"/>
      <c r="M846" s="366"/>
      <c r="N846" s="366"/>
    </row>
    <row r="847" spans="11:14">
      <c r="K847" s="366"/>
      <c r="L847" s="366"/>
      <c r="M847" s="366"/>
      <c r="N847" s="366"/>
    </row>
    <row r="848" spans="11:14">
      <c r="K848" s="366"/>
      <c r="L848" s="366"/>
      <c r="M848" s="366"/>
      <c r="N848" s="366"/>
    </row>
    <row r="849" spans="11:14">
      <c r="K849" s="366"/>
      <c r="L849" s="366"/>
      <c r="M849" s="366"/>
      <c r="N849" s="366"/>
    </row>
    <row r="850" spans="11:14">
      <c r="K850" s="366"/>
      <c r="L850" s="366"/>
      <c r="M850" s="366"/>
      <c r="N850" s="366"/>
    </row>
    <row r="851" spans="11:14">
      <c r="K851" s="366"/>
      <c r="L851" s="366"/>
      <c r="M851" s="366"/>
      <c r="N851" s="366"/>
    </row>
    <row r="852" spans="11:14">
      <c r="K852" s="366"/>
      <c r="L852" s="366"/>
      <c r="M852" s="366"/>
      <c r="N852" s="366"/>
    </row>
    <row r="853" spans="11:14">
      <c r="K853" s="366"/>
      <c r="L853" s="366"/>
      <c r="M853" s="366"/>
      <c r="N853" s="366"/>
    </row>
    <row r="854" spans="11:14">
      <c r="K854" s="366"/>
      <c r="L854" s="366"/>
      <c r="M854" s="366"/>
      <c r="N854" s="366"/>
    </row>
    <row r="855" spans="11:14">
      <c r="K855" s="366"/>
      <c r="L855" s="366"/>
      <c r="M855" s="366"/>
      <c r="N855" s="366"/>
    </row>
    <row r="856" spans="11:14">
      <c r="K856" s="366"/>
      <c r="L856" s="366"/>
      <c r="M856" s="366"/>
      <c r="N856" s="366"/>
    </row>
    <row r="857" spans="11:14">
      <c r="K857" s="366"/>
      <c r="L857" s="366"/>
      <c r="M857" s="366"/>
      <c r="N857" s="366"/>
    </row>
    <row r="858" spans="11:14">
      <c r="K858" s="366"/>
      <c r="L858" s="366"/>
      <c r="M858" s="366"/>
      <c r="N858" s="366"/>
    </row>
    <row r="859" spans="11:14">
      <c r="K859" s="366"/>
      <c r="L859" s="366"/>
      <c r="M859" s="366"/>
      <c r="N859" s="366"/>
    </row>
    <row r="860" spans="11:14">
      <c r="K860" s="366"/>
      <c r="L860" s="366"/>
      <c r="M860" s="366"/>
      <c r="N860" s="366"/>
    </row>
    <row r="861" spans="11:14">
      <c r="K861" s="366"/>
      <c r="L861" s="366"/>
      <c r="M861" s="366"/>
      <c r="N861" s="366"/>
    </row>
    <row r="862" spans="11:14">
      <c r="K862" s="366"/>
      <c r="L862" s="366"/>
      <c r="M862" s="366"/>
      <c r="N862" s="366"/>
    </row>
    <row r="863" spans="11:14">
      <c r="K863" s="366"/>
      <c r="L863" s="366"/>
      <c r="M863" s="366"/>
      <c r="N863" s="366"/>
    </row>
    <row r="864" spans="11:14">
      <c r="K864" s="19"/>
    </row>
    <row r="865" spans="11:11">
      <c r="K865" s="19"/>
    </row>
    <row r="866" spans="11:11">
      <c r="K866" s="19"/>
    </row>
    <row r="867" spans="11:11">
      <c r="K867" s="19"/>
    </row>
    <row r="868" spans="11:11">
      <c r="K868" s="19"/>
    </row>
    <row r="869" spans="11:11">
      <c r="K869" s="19"/>
    </row>
    <row r="870" spans="11:11">
      <c r="K870" s="19"/>
    </row>
    <row r="871" spans="11:11">
      <c r="K871" s="19"/>
    </row>
    <row r="872" spans="11:11">
      <c r="K872" s="19"/>
    </row>
    <row r="873" spans="11:11">
      <c r="K873" s="19"/>
    </row>
    <row r="874" spans="11:11">
      <c r="K874" s="19"/>
    </row>
    <row r="875" spans="11:11">
      <c r="K875" s="19"/>
    </row>
    <row r="876" spans="11:11">
      <c r="K876" s="19"/>
    </row>
    <row r="877" spans="11:11">
      <c r="K877" s="19"/>
    </row>
    <row r="878" spans="11:11">
      <c r="K878" s="19"/>
    </row>
    <row r="879" spans="11:11">
      <c r="K879" s="19"/>
    </row>
    <row r="880" spans="11:11">
      <c r="K880" s="19"/>
    </row>
    <row r="881" spans="11:11">
      <c r="K881" s="19"/>
    </row>
    <row r="882" spans="11:11">
      <c r="K882" s="19"/>
    </row>
    <row r="883" spans="11:11">
      <c r="K883" s="19"/>
    </row>
    <row r="884" spans="11:11">
      <c r="K884" s="19"/>
    </row>
    <row r="885" spans="11:11">
      <c r="K885" s="19"/>
    </row>
    <row r="886" spans="11:11">
      <c r="K886" s="19"/>
    </row>
    <row r="887" spans="11:11">
      <c r="K887" s="19"/>
    </row>
    <row r="888" spans="11:11">
      <c r="K888" s="19"/>
    </row>
    <row r="889" spans="11:11">
      <c r="K889" s="19"/>
    </row>
    <row r="890" spans="11:11">
      <c r="K890" s="19"/>
    </row>
    <row r="891" spans="11:11">
      <c r="K891" s="19"/>
    </row>
    <row r="892" spans="11:11">
      <c r="K892" s="19"/>
    </row>
    <row r="893" spans="11:11">
      <c r="K893" s="19"/>
    </row>
    <row r="894" spans="11:11">
      <c r="K894" s="19"/>
    </row>
    <row r="895" spans="11:11">
      <c r="K895" s="19"/>
    </row>
    <row r="896" spans="11:11">
      <c r="K896" s="19"/>
    </row>
    <row r="897" spans="11:11">
      <c r="K897" s="19"/>
    </row>
    <row r="898" spans="11:11">
      <c r="K898" s="19"/>
    </row>
    <row r="899" spans="11:11">
      <c r="K899" s="19"/>
    </row>
    <row r="900" spans="11:11">
      <c r="K900" s="19"/>
    </row>
    <row r="901" spans="11:11">
      <c r="K901" s="19"/>
    </row>
    <row r="902" spans="11:11">
      <c r="K902" s="19"/>
    </row>
    <row r="903" spans="11:11">
      <c r="K903" s="19"/>
    </row>
    <row r="904" spans="11:11">
      <c r="K904" s="19"/>
    </row>
    <row r="905" spans="11:11">
      <c r="K905" s="19"/>
    </row>
    <row r="906" spans="11:11">
      <c r="K906" s="19"/>
    </row>
    <row r="907" spans="11:11">
      <c r="K907" s="19"/>
    </row>
    <row r="908" spans="11:11">
      <c r="K908" s="19"/>
    </row>
    <row r="909" spans="11:11">
      <c r="K909" s="19"/>
    </row>
    <row r="910" spans="11:11">
      <c r="K910" s="19"/>
    </row>
    <row r="911" spans="11:11">
      <c r="K911" s="19"/>
    </row>
    <row r="912" spans="11:11">
      <c r="K912" s="19"/>
    </row>
    <row r="913" spans="11:11">
      <c r="K913" s="19"/>
    </row>
    <row r="914" spans="11:11">
      <c r="K914" s="19"/>
    </row>
    <row r="915" spans="11:11">
      <c r="K915" s="19"/>
    </row>
    <row r="916" spans="11:11">
      <c r="K916" s="19"/>
    </row>
    <row r="917" spans="11:11">
      <c r="K917" s="19"/>
    </row>
    <row r="918" spans="11:11">
      <c r="K918" s="19"/>
    </row>
    <row r="919" spans="11:11">
      <c r="K919" s="19"/>
    </row>
    <row r="920" spans="11:11">
      <c r="K920" s="19"/>
    </row>
    <row r="921" spans="11:11">
      <c r="K921" s="19"/>
    </row>
    <row r="922" spans="11:11">
      <c r="K922" s="19"/>
    </row>
    <row r="923" spans="11:11">
      <c r="K923" s="19"/>
    </row>
    <row r="924" spans="11:11">
      <c r="K924" s="19"/>
    </row>
    <row r="925" spans="11:11">
      <c r="K925" s="19"/>
    </row>
    <row r="926" spans="11:11">
      <c r="K926" s="19"/>
    </row>
    <row r="927" spans="11:11">
      <c r="K927" s="19"/>
    </row>
    <row r="928" spans="11:11">
      <c r="K928" s="19"/>
    </row>
    <row r="929" spans="11:11">
      <c r="K929" s="19"/>
    </row>
    <row r="930" spans="11:11">
      <c r="K930" s="19"/>
    </row>
    <row r="931" spans="11:11">
      <c r="K931" s="19"/>
    </row>
    <row r="932" spans="11:11">
      <c r="K932" s="19"/>
    </row>
    <row r="933" spans="11:11">
      <c r="K933" s="19"/>
    </row>
    <row r="934" spans="11:11">
      <c r="K934" s="19"/>
    </row>
    <row r="935" spans="11:11">
      <c r="K935" s="19"/>
    </row>
    <row r="936" spans="11:11">
      <c r="K936" s="19"/>
    </row>
    <row r="937" spans="11:11">
      <c r="K937" s="19"/>
    </row>
    <row r="938" spans="11:11">
      <c r="K938" s="19"/>
    </row>
    <row r="939" spans="11:11">
      <c r="K939" s="19"/>
    </row>
    <row r="940" spans="11:11">
      <c r="K940" s="19"/>
    </row>
    <row r="941" spans="11:11">
      <c r="K941" s="19"/>
    </row>
    <row r="942" spans="11:11">
      <c r="K942" s="19"/>
    </row>
    <row r="943" spans="11:11">
      <c r="K943" s="19"/>
    </row>
    <row r="944" spans="11:11">
      <c r="K944" s="19"/>
    </row>
    <row r="945" spans="11:11">
      <c r="K945" s="19"/>
    </row>
    <row r="946" spans="11:11">
      <c r="K946" s="19"/>
    </row>
    <row r="947" spans="11:11">
      <c r="K947" s="19"/>
    </row>
    <row r="948" spans="11:11">
      <c r="K948" s="19"/>
    </row>
    <row r="949" spans="11:11">
      <c r="K949" s="19"/>
    </row>
    <row r="950" spans="11:11">
      <c r="K950" s="19"/>
    </row>
    <row r="951" spans="11:11">
      <c r="K951" s="19"/>
    </row>
    <row r="952" spans="11:11">
      <c r="K952" s="19"/>
    </row>
    <row r="953" spans="11:11">
      <c r="K953" s="19"/>
    </row>
    <row r="954" spans="11:11">
      <c r="K954" s="19"/>
    </row>
    <row r="955" spans="11:11">
      <c r="K955" s="19"/>
    </row>
    <row r="956" spans="11:11">
      <c r="K956" s="19"/>
    </row>
    <row r="957" spans="11:11">
      <c r="K957" s="19"/>
    </row>
    <row r="958" spans="11:11">
      <c r="K958" s="19"/>
    </row>
    <row r="959" spans="11:11">
      <c r="K959" s="19"/>
    </row>
    <row r="960" spans="11:11">
      <c r="K960" s="19"/>
    </row>
    <row r="961" spans="11:11">
      <c r="K961" s="19"/>
    </row>
    <row r="962" spans="11:11">
      <c r="K962" s="19"/>
    </row>
    <row r="963" spans="11:11">
      <c r="K963" s="19"/>
    </row>
    <row r="964" spans="11:11">
      <c r="K964" s="19"/>
    </row>
    <row r="965" spans="11:11">
      <c r="K965" s="19"/>
    </row>
    <row r="966" spans="11:11">
      <c r="K966" s="19"/>
    </row>
    <row r="967" spans="11:11">
      <c r="K967" s="19"/>
    </row>
    <row r="968" spans="11:11">
      <c r="K968" s="19"/>
    </row>
    <row r="969" spans="11:11">
      <c r="K969" s="19"/>
    </row>
    <row r="970" spans="11:11">
      <c r="K970" s="19"/>
    </row>
    <row r="971" spans="11:11">
      <c r="K971" s="19"/>
    </row>
    <row r="972" spans="11:11">
      <c r="K972" s="19"/>
    </row>
    <row r="973" spans="11:11">
      <c r="K973" s="19"/>
    </row>
    <row r="974" spans="11:11">
      <c r="K974" s="19"/>
    </row>
    <row r="975" spans="11:11">
      <c r="K975" s="19"/>
    </row>
    <row r="976" spans="11:11">
      <c r="K976" s="19"/>
    </row>
    <row r="977" spans="11:11">
      <c r="K977" s="19"/>
    </row>
    <row r="978" spans="11:11">
      <c r="K978" s="19"/>
    </row>
    <row r="979" spans="11:11">
      <c r="K979" s="19"/>
    </row>
    <row r="980" spans="11:11">
      <c r="K980" s="19"/>
    </row>
    <row r="981" spans="11:11">
      <c r="K981" s="19"/>
    </row>
    <row r="982" spans="11:11">
      <c r="K982" s="19"/>
    </row>
    <row r="983" spans="11:11">
      <c r="K983" s="19"/>
    </row>
    <row r="984" spans="11:11">
      <c r="K984" s="19"/>
    </row>
    <row r="985" spans="11:11">
      <c r="K985" s="19"/>
    </row>
    <row r="986" spans="11:11">
      <c r="K986" s="19"/>
    </row>
    <row r="987" spans="11:11">
      <c r="K987" s="19"/>
    </row>
    <row r="988" spans="11:11">
      <c r="K988" s="19"/>
    </row>
    <row r="989" spans="11:11">
      <c r="K989" s="19"/>
    </row>
    <row r="990" spans="11:11">
      <c r="K990" s="19"/>
    </row>
    <row r="991" spans="11:11">
      <c r="K991" s="19"/>
    </row>
    <row r="992" spans="11:11">
      <c r="K992" s="19"/>
    </row>
    <row r="993" spans="11:11">
      <c r="K993" s="19"/>
    </row>
    <row r="994" spans="11:11">
      <c r="K994" s="19"/>
    </row>
    <row r="995" spans="11:11">
      <c r="K995" s="19"/>
    </row>
    <row r="996" spans="11:11">
      <c r="K996" s="19"/>
    </row>
    <row r="997" spans="11:11">
      <c r="K997" s="19"/>
    </row>
    <row r="998" spans="11:11">
      <c r="K998" s="19"/>
    </row>
    <row r="999" spans="11:11">
      <c r="K999" s="19"/>
    </row>
    <row r="1000" spans="11:11">
      <c r="K1000" s="19"/>
    </row>
    <row r="1001" spans="11:11">
      <c r="K1001" s="19"/>
    </row>
    <row r="1002" spans="11:11">
      <c r="K1002" s="19"/>
    </row>
    <row r="1003" spans="11:11">
      <c r="K1003" s="19"/>
    </row>
    <row r="1004" spans="11:11">
      <c r="K1004" s="19"/>
    </row>
    <row r="1005" spans="11:11">
      <c r="K1005" s="19"/>
    </row>
    <row r="1006" spans="11:11">
      <c r="K1006" s="19"/>
    </row>
    <row r="1007" spans="11:11">
      <c r="K1007" s="19"/>
    </row>
    <row r="1008" spans="11:11">
      <c r="K1008" s="19"/>
    </row>
    <row r="1009" spans="11:11">
      <c r="K1009" s="19"/>
    </row>
    <row r="1010" spans="11:11">
      <c r="K1010" s="19"/>
    </row>
    <row r="1011" spans="11:11">
      <c r="K1011" s="19"/>
    </row>
    <row r="1012" spans="11:11">
      <c r="K1012" s="19"/>
    </row>
  </sheetData>
  <autoFilter ref="A20:K809">
    <filterColumn colId="10">
      <customFilters and="1">
        <customFilter operator="notEqual" val=" "/>
        <customFilter operator="notEqual" val="0"/>
      </customFilters>
    </filterColumn>
  </autoFilter>
  <mergeCells count="28">
    <mergeCell ref="A385:B385"/>
    <mergeCell ref="M11:P11"/>
    <mergeCell ref="A386:B386"/>
    <mergeCell ref="A387:B387"/>
    <mergeCell ref="AJ532:AK532"/>
    <mergeCell ref="AD532:AE532"/>
    <mergeCell ref="AF532:AG532"/>
    <mergeCell ref="AH532:AI532"/>
    <mergeCell ref="J11:J19"/>
    <mergeCell ref="B11:B19"/>
    <mergeCell ref="F11:F19"/>
    <mergeCell ref="O17:P17"/>
    <mergeCell ref="A528:B528"/>
    <mergeCell ref="E11:E19"/>
    <mergeCell ref="G11:G19"/>
    <mergeCell ref="H11:H19"/>
    <mergeCell ref="I11:I19"/>
    <mergeCell ref="A527:B527"/>
    <mergeCell ref="H1:I1"/>
    <mergeCell ref="H2:I3"/>
    <mergeCell ref="A6:J6"/>
    <mergeCell ref="D3:D4"/>
    <mergeCell ref="D11:D19"/>
    <mergeCell ref="A11:A19"/>
    <mergeCell ref="C11:C19"/>
    <mergeCell ref="B7:J7"/>
    <mergeCell ref="A8:B8"/>
    <mergeCell ref="A9:B9"/>
  </mergeCells>
  <phoneticPr fontId="0" type="noConversion"/>
  <printOptions horizontalCentered="1"/>
  <pageMargins left="0" right="0" top="0.19685039370078741" bottom="0" header="0" footer="0"/>
  <pageSetup paperSize="9" scale="6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532"/>
  <sheetViews>
    <sheetView showZeros="0" tabSelected="1" view="pageBreakPreview" topLeftCell="A420" zoomScale="75" zoomScaleNormal="65" zoomScaleSheetLayoutView="65" workbookViewId="0">
      <selection activeCell="K23" sqref="K23"/>
    </sheetView>
  </sheetViews>
  <sheetFormatPr defaultColWidth="9.1796875" defaultRowHeight="13"/>
  <cols>
    <col min="1" max="1" width="17.7265625" style="4" customWidth="1"/>
    <col min="2" max="2" width="18.81640625" style="4" customWidth="1"/>
    <col min="3" max="3" width="17.54296875" style="4" customWidth="1"/>
    <col min="4" max="4" width="40" style="59" customWidth="1"/>
    <col min="5" max="5" width="43.453125" style="4" customWidth="1"/>
    <col min="6" max="6" width="20.81640625" style="4" customWidth="1"/>
    <col min="7" max="7" width="23.7265625" style="4" customWidth="1"/>
    <col min="8" max="8" width="21.7265625" style="4" customWidth="1"/>
    <col min="9" max="9" width="21.26953125" style="4" customWidth="1"/>
    <col min="10" max="10" width="17.54296875" style="4" customWidth="1"/>
    <col min="11" max="11" width="14.54296875" style="366" customWidth="1"/>
    <col min="12" max="12" width="9.1796875" style="26" bestFit="1"/>
    <col min="13" max="13" width="14.54296875" style="26" bestFit="1" customWidth="1"/>
    <col min="14" max="17" width="8.81640625" style="26" customWidth="1"/>
    <col min="18" max="20" width="8.81640625" style="15" customWidth="1"/>
    <col min="21" max="22" width="9.1796875" style="15"/>
    <col min="23" max="23" width="12" style="15" customWidth="1"/>
    <col min="24" max="24" width="9.1796875" style="15"/>
    <col min="25" max="25" width="11" style="15" customWidth="1"/>
    <col min="26" max="26" width="9.1796875" style="15"/>
    <col min="27" max="27" width="11.1796875" style="15" customWidth="1"/>
    <col min="28" max="28" width="9.1796875" style="15"/>
    <col min="29" max="29" width="12.54296875" style="15" customWidth="1"/>
    <col min="30" max="38" width="9.1796875" style="15"/>
    <col min="39" max="60" width="9.1796875" style="8"/>
    <col min="61" max="16384" width="9.1796875" style="4"/>
  </cols>
  <sheetData>
    <row r="1" spans="1:60" ht="18">
      <c r="D1" s="3"/>
      <c r="E1" s="3"/>
      <c r="F1" s="3"/>
      <c r="G1" s="3"/>
      <c r="H1" s="3"/>
      <c r="I1" s="953" t="s">
        <v>1211</v>
      </c>
      <c r="J1" s="953"/>
    </row>
    <row r="2" spans="1:60" ht="13.5" customHeight="1">
      <c r="D2" s="3"/>
      <c r="E2" s="3"/>
      <c r="F2" s="3"/>
      <c r="G2" s="3"/>
      <c r="H2" s="3"/>
      <c r="I2" s="953" t="s">
        <v>1565</v>
      </c>
      <c r="J2" s="953"/>
      <c r="K2" s="669"/>
    </row>
    <row r="3" spans="1:60" ht="21.75" customHeight="1">
      <c r="D3" s="3"/>
      <c r="E3" s="3"/>
      <c r="F3" s="3"/>
      <c r="G3" s="3"/>
      <c r="H3" s="3"/>
      <c r="I3" s="953"/>
      <c r="J3" s="953"/>
      <c r="K3" s="669"/>
    </row>
    <row r="4" spans="1:60" ht="27" customHeight="1">
      <c r="D4" s="3"/>
      <c r="E4" s="3"/>
      <c r="F4" s="3"/>
      <c r="G4" s="3"/>
      <c r="H4" s="3"/>
      <c r="I4" s="638" t="s">
        <v>1530</v>
      </c>
      <c r="J4" s="638"/>
      <c r="K4" s="669"/>
    </row>
    <row r="5" spans="1:60" ht="33.75" customHeight="1">
      <c r="D5" s="3"/>
      <c r="E5" s="3"/>
      <c r="F5" s="3"/>
      <c r="G5" s="3"/>
      <c r="H5" s="3"/>
      <c r="I5" s="638" t="s">
        <v>206</v>
      </c>
      <c r="J5" s="638"/>
      <c r="K5" s="669"/>
    </row>
    <row r="6" spans="1:60" ht="33.75" hidden="1" customHeight="1">
      <c r="D6" s="3"/>
      <c r="E6" s="3"/>
      <c r="F6" s="3"/>
      <c r="G6" s="3"/>
      <c r="H6" s="3"/>
      <c r="I6" s="638"/>
      <c r="J6" s="390"/>
      <c r="K6" s="669"/>
    </row>
    <row r="7" spans="1:60" ht="28.5" hidden="1" customHeight="1">
      <c r="A7" s="1053"/>
      <c r="B7" s="1053"/>
      <c r="C7" s="1053"/>
      <c r="D7" s="1053"/>
      <c r="E7" s="1053"/>
      <c r="F7" s="1053"/>
      <c r="G7" s="1053"/>
      <c r="H7" s="1053"/>
      <c r="I7" s="1053"/>
      <c r="J7" s="1053"/>
      <c r="K7" s="669"/>
    </row>
    <row r="8" spans="1:60" ht="59.25" customHeight="1">
      <c r="A8" s="17"/>
      <c r="B8" s="1053" t="s">
        <v>1542</v>
      </c>
      <c r="C8" s="1053"/>
      <c r="D8" s="1053"/>
      <c r="E8" s="1053"/>
      <c r="F8" s="1053"/>
      <c r="G8" s="1053"/>
      <c r="H8" s="1053"/>
      <c r="I8" s="1053"/>
      <c r="J8" s="1053"/>
    </row>
    <row r="9" spans="1:60" ht="29.5" hidden="1" customHeight="1">
      <c r="A9" s="17"/>
      <c r="B9" s="1053"/>
      <c r="C9" s="1053"/>
      <c r="D9" s="1053"/>
      <c r="E9" s="1053"/>
      <c r="F9" s="1053"/>
      <c r="G9" s="1053"/>
      <c r="H9" s="1053"/>
      <c r="I9" s="1053"/>
      <c r="J9" s="1053"/>
    </row>
    <row r="10" spans="1:60" s="400" customFormat="1" ht="20.5" customHeight="1">
      <c r="A10" s="1082">
        <v>1310000000</v>
      </c>
      <c r="B10" s="1082"/>
      <c r="C10" s="1077"/>
      <c r="D10" s="1077"/>
      <c r="E10" s="1077"/>
      <c r="F10" s="1077"/>
      <c r="G10" s="1077"/>
      <c r="H10" s="1077"/>
      <c r="I10" s="1077"/>
      <c r="J10" s="1077"/>
      <c r="K10" s="670"/>
    </row>
    <row r="11" spans="1:60">
      <c r="A11" s="1056" t="s">
        <v>1535</v>
      </c>
      <c r="B11" s="1056"/>
      <c r="C11" s="1078"/>
      <c r="D11" s="1078"/>
      <c r="E11" s="1078"/>
      <c r="F11" s="1078"/>
      <c r="G11" s="1078"/>
      <c r="H11" s="1078"/>
      <c r="I11" s="1078"/>
      <c r="J11" s="1078"/>
    </row>
    <row r="12" spans="1:60" ht="14">
      <c r="A12" s="11"/>
      <c r="B12" s="11"/>
      <c r="C12" s="11"/>
      <c r="D12" s="60"/>
      <c r="E12" s="14"/>
      <c r="F12" s="14"/>
      <c r="G12" s="14"/>
      <c r="H12" s="14"/>
      <c r="I12" s="102"/>
      <c r="J12" s="102" t="s">
        <v>999</v>
      </c>
    </row>
    <row r="13" spans="1:60" ht="18" customHeight="1">
      <c r="A13" s="1083" t="s">
        <v>1568</v>
      </c>
      <c r="B13" s="959" t="s">
        <v>931</v>
      </c>
      <c r="C13" s="959" t="s">
        <v>932</v>
      </c>
      <c r="D13" s="959" t="s">
        <v>1051</v>
      </c>
      <c r="E13" s="1057" t="s">
        <v>1052</v>
      </c>
      <c r="F13" s="1057" t="s">
        <v>1053</v>
      </c>
      <c r="G13" s="1057" t="s">
        <v>1432</v>
      </c>
      <c r="H13" s="1057" t="s">
        <v>1043</v>
      </c>
      <c r="I13" s="1057" t="s">
        <v>570</v>
      </c>
      <c r="J13" s="1057"/>
      <c r="M13" s="975"/>
      <c r="N13" s="975"/>
      <c r="O13" s="975"/>
      <c r="P13" s="975"/>
    </row>
    <row r="14" spans="1:60" ht="16.399999999999999" customHeight="1">
      <c r="A14" s="1083"/>
      <c r="B14" s="959"/>
      <c r="C14" s="959"/>
      <c r="D14" s="959"/>
      <c r="E14" s="1057"/>
      <c r="F14" s="1057"/>
      <c r="G14" s="1057"/>
      <c r="H14" s="1057"/>
      <c r="I14" s="1057"/>
      <c r="J14" s="1057"/>
    </row>
    <row r="15" spans="1:60" ht="13.4" hidden="1" customHeight="1">
      <c r="A15" s="962"/>
      <c r="B15" s="1088"/>
      <c r="C15" s="1088"/>
      <c r="D15" s="1090"/>
      <c r="E15" s="1079"/>
      <c r="F15" s="1079"/>
      <c r="G15" s="1079"/>
      <c r="H15" s="1079"/>
      <c r="I15" s="1080"/>
      <c r="J15" s="1081"/>
      <c r="K15" s="51"/>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row>
    <row r="16" spans="1:60" ht="13.4" hidden="1" customHeight="1">
      <c r="A16" s="962"/>
      <c r="B16" s="964"/>
      <c r="C16" s="964"/>
      <c r="D16" s="985"/>
      <c r="E16" s="1079"/>
      <c r="F16" s="1079"/>
      <c r="G16" s="1079"/>
      <c r="H16" s="1079"/>
      <c r="I16" s="1080"/>
      <c r="J16" s="1081"/>
      <c r="K16" s="51"/>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row>
    <row r="17" spans="1:60" ht="13.4" hidden="1" customHeight="1">
      <c r="A17" s="962"/>
      <c r="B17" s="964"/>
      <c r="C17" s="964"/>
      <c r="D17" s="985"/>
      <c r="E17" s="1079"/>
      <c r="F17" s="1079"/>
      <c r="G17" s="1079"/>
      <c r="H17" s="1079"/>
      <c r="I17" s="1080"/>
      <c r="J17" s="1081"/>
      <c r="K17" s="51"/>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row>
    <row r="18" spans="1:60" ht="13.4" hidden="1" customHeight="1">
      <c r="A18" s="962"/>
      <c r="B18" s="1089"/>
      <c r="C18" s="1089"/>
      <c r="D18" s="1091"/>
      <c r="E18" s="1079"/>
      <c r="F18" s="1079"/>
      <c r="G18" s="1079"/>
      <c r="H18" s="1079"/>
      <c r="I18" s="1080"/>
      <c r="J18" s="1081"/>
      <c r="K18" s="51"/>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row>
    <row r="19" spans="1:60" ht="13.15" customHeight="1">
      <c r="A19" s="1083"/>
      <c r="B19" s="959"/>
      <c r="C19" s="959"/>
      <c r="D19" s="959"/>
      <c r="E19" s="1057"/>
      <c r="F19" s="1057"/>
      <c r="G19" s="1057"/>
      <c r="H19" s="1057"/>
      <c r="I19" s="1057"/>
      <c r="J19" s="1057"/>
      <c r="M19" s="45"/>
      <c r="N19" s="45"/>
      <c r="O19" s="976"/>
      <c r="P19" s="976"/>
    </row>
    <row r="20" spans="1:60" ht="13.4" customHeight="1">
      <c r="A20" s="1083"/>
      <c r="B20" s="959"/>
      <c r="C20" s="959"/>
      <c r="D20" s="959"/>
      <c r="E20" s="1057"/>
      <c r="F20" s="1057"/>
      <c r="G20" s="1057"/>
      <c r="H20" s="1057"/>
      <c r="I20" s="1057"/>
      <c r="J20" s="1057"/>
      <c r="M20" s="45"/>
      <c r="N20" s="45"/>
      <c r="O20" s="45"/>
      <c r="P20" s="45"/>
    </row>
    <row r="21" spans="1:60" ht="65.25" customHeight="1">
      <c r="A21" s="1083"/>
      <c r="B21" s="959"/>
      <c r="C21" s="959"/>
      <c r="D21" s="959"/>
      <c r="E21" s="1057"/>
      <c r="F21" s="1057"/>
      <c r="G21" s="1057"/>
      <c r="H21" s="1057"/>
      <c r="I21" s="422" t="s">
        <v>1432</v>
      </c>
      <c r="J21" s="422" t="s">
        <v>1054</v>
      </c>
      <c r="M21" s="46"/>
      <c r="N21" s="46"/>
      <c r="O21" s="46"/>
      <c r="P21" s="46"/>
    </row>
    <row r="22" spans="1:60" s="66" customFormat="1" ht="15.5">
      <c r="A22" s="399">
        <v>1</v>
      </c>
      <c r="B22" s="399">
        <v>2</v>
      </c>
      <c r="C22" s="399">
        <v>3</v>
      </c>
      <c r="D22" s="399">
        <v>4</v>
      </c>
      <c r="E22" s="399">
        <v>5</v>
      </c>
      <c r="F22" s="399">
        <v>6</v>
      </c>
      <c r="G22" s="399">
        <v>7</v>
      </c>
      <c r="H22" s="399">
        <v>8</v>
      </c>
      <c r="I22" s="399">
        <v>9</v>
      </c>
      <c r="J22" s="401" t="s">
        <v>1637</v>
      </c>
      <c r="K22" s="365">
        <v>1</v>
      </c>
      <c r="L22" s="55"/>
      <c r="M22" s="56"/>
      <c r="N22" s="56"/>
      <c r="O22" s="56"/>
      <c r="P22" s="56"/>
      <c r="Q22" s="55"/>
      <c r="R22" s="57"/>
      <c r="S22" s="57"/>
      <c r="T22" s="57"/>
      <c r="U22" s="57"/>
      <c r="V22" s="57"/>
      <c r="W22" s="57"/>
      <c r="X22" s="57"/>
      <c r="Y22" s="57"/>
      <c r="Z22" s="57"/>
      <c r="AA22" s="57"/>
      <c r="AB22" s="57"/>
      <c r="AC22" s="57"/>
      <c r="AD22" s="57"/>
      <c r="AE22" s="57"/>
      <c r="AF22" s="57"/>
      <c r="AG22" s="57"/>
      <c r="AH22" s="57"/>
      <c r="AI22" s="57"/>
      <c r="AJ22" s="57"/>
      <c r="AK22" s="57"/>
      <c r="AL22" s="57"/>
      <c r="AM22" s="58"/>
      <c r="AN22" s="58"/>
      <c r="AO22" s="58"/>
      <c r="AP22" s="58"/>
      <c r="AQ22" s="58"/>
      <c r="AR22" s="58"/>
      <c r="AS22" s="58"/>
      <c r="AT22" s="58"/>
      <c r="AU22" s="58"/>
      <c r="AV22" s="58"/>
      <c r="AW22" s="58"/>
      <c r="AX22" s="58"/>
      <c r="AY22" s="58"/>
      <c r="AZ22" s="58"/>
      <c r="BA22" s="58"/>
      <c r="BB22" s="58"/>
      <c r="BC22" s="58"/>
      <c r="BD22" s="58"/>
      <c r="BE22" s="58"/>
      <c r="BF22" s="58"/>
      <c r="BG22" s="58"/>
      <c r="BH22" s="58"/>
    </row>
    <row r="23" spans="1:60" s="66" customFormat="1" ht="46.9" customHeight="1">
      <c r="A23" s="228" t="s">
        <v>1486</v>
      </c>
      <c r="B23" s="292" t="s">
        <v>1055</v>
      </c>
      <c r="C23" s="231"/>
      <c r="D23" s="231" t="s">
        <v>1370</v>
      </c>
      <c r="E23" s="103"/>
      <c r="F23" s="103"/>
      <c r="G23" s="402">
        <f t="shared" ref="G23:G88" si="0">+H23+I23</f>
        <v>-500000</v>
      </c>
      <c r="H23" s="290">
        <f>+H24+H31+H32+H33+H35+H36+H37+H40+H41+H29+H34+H39+H30+H38</f>
        <v>-500000</v>
      </c>
      <c r="I23" s="290">
        <f>+I24+I31+I32+I33+I35+I36+I37+I40+I41+I29+I34+I39+I30+I38</f>
        <v>0</v>
      </c>
      <c r="J23" s="290">
        <f>+J24+J31+J32+J33+J35+J36+J37+J40+J41+J29+J34+J39+J30+J38</f>
        <v>0</v>
      </c>
      <c r="K23" s="447">
        <f t="shared" ref="K23:K88" si="1">+G23</f>
        <v>-500000</v>
      </c>
      <c r="L23" s="55"/>
      <c r="M23" s="56"/>
      <c r="N23" s="56"/>
      <c r="O23" s="56"/>
      <c r="P23" s="56"/>
      <c r="Q23" s="55"/>
      <c r="R23" s="57"/>
      <c r="S23" s="57"/>
      <c r="T23" s="57"/>
      <c r="U23" s="57"/>
      <c r="V23" s="57"/>
      <c r="W23" s="57"/>
      <c r="X23" s="57"/>
      <c r="Y23" s="57"/>
      <c r="Z23" s="57"/>
      <c r="AA23" s="57"/>
      <c r="AB23" s="57"/>
      <c r="AC23" s="57"/>
      <c r="AD23" s="57"/>
      <c r="AE23" s="57"/>
      <c r="AF23" s="57"/>
      <c r="AG23" s="57"/>
      <c r="AH23" s="57"/>
      <c r="AI23" s="57"/>
      <c r="AJ23" s="57"/>
      <c r="AK23" s="57"/>
      <c r="AL23" s="57"/>
      <c r="AM23" s="58"/>
      <c r="AN23" s="58"/>
      <c r="AO23" s="58"/>
      <c r="AP23" s="58"/>
      <c r="AQ23" s="58"/>
      <c r="AR23" s="58"/>
      <c r="AS23" s="58"/>
      <c r="AT23" s="58"/>
      <c r="AU23" s="58"/>
      <c r="AV23" s="58"/>
      <c r="AW23" s="58"/>
      <c r="AX23" s="58"/>
      <c r="AY23" s="58"/>
      <c r="AZ23" s="58"/>
      <c r="BA23" s="58"/>
      <c r="BB23" s="58"/>
      <c r="BC23" s="58"/>
      <c r="BD23" s="58"/>
      <c r="BE23" s="58"/>
      <c r="BF23" s="58"/>
      <c r="BG23" s="58"/>
      <c r="BH23" s="58"/>
    </row>
    <row r="24" spans="1:60" s="66" customFormat="1" ht="112.9" hidden="1" customHeight="1">
      <c r="A24" s="404" t="s">
        <v>765</v>
      </c>
      <c r="B24" s="405" t="s">
        <v>766</v>
      </c>
      <c r="C24" s="404" t="s">
        <v>440</v>
      </c>
      <c r="D24" s="398" t="s">
        <v>317</v>
      </c>
      <c r="E24" s="406"/>
      <c r="F24" s="406"/>
      <c r="G24" s="407">
        <f t="shared" si="0"/>
        <v>0</v>
      </c>
      <c r="H24" s="407"/>
      <c r="I24" s="407"/>
      <c r="J24" s="408"/>
      <c r="K24" s="409">
        <f t="shared" si="1"/>
        <v>0</v>
      </c>
      <c r="L24" s="55"/>
      <c r="M24" s="56"/>
      <c r="N24" s="56"/>
      <c r="O24" s="56"/>
      <c r="P24" s="56"/>
      <c r="Q24" s="55"/>
      <c r="R24" s="57"/>
      <c r="S24" s="57"/>
      <c r="T24" s="57"/>
      <c r="U24" s="57"/>
      <c r="V24" s="57"/>
      <c r="W24" s="57"/>
      <c r="X24" s="57"/>
      <c r="Y24" s="57"/>
      <c r="Z24" s="57"/>
      <c r="AA24" s="57"/>
      <c r="AB24" s="57"/>
      <c r="AC24" s="57"/>
      <c r="AD24" s="57"/>
      <c r="AE24" s="57"/>
      <c r="AF24" s="57"/>
      <c r="AG24" s="57"/>
      <c r="AH24" s="57"/>
      <c r="AI24" s="57"/>
      <c r="AJ24" s="57"/>
      <c r="AK24" s="57"/>
      <c r="AL24" s="57"/>
      <c r="AM24" s="58"/>
      <c r="AN24" s="58"/>
      <c r="AO24" s="58"/>
      <c r="AP24" s="58"/>
      <c r="AQ24" s="58"/>
      <c r="AR24" s="58"/>
      <c r="AS24" s="58"/>
      <c r="AT24" s="58"/>
      <c r="AU24" s="58"/>
      <c r="AV24" s="58"/>
      <c r="AW24" s="58"/>
      <c r="AX24" s="58"/>
      <c r="AY24" s="58"/>
      <c r="AZ24" s="58"/>
      <c r="BA24" s="58"/>
      <c r="BB24" s="58"/>
      <c r="BC24" s="58"/>
      <c r="BD24" s="58"/>
      <c r="BE24" s="58"/>
      <c r="BF24" s="58"/>
      <c r="BG24" s="58"/>
      <c r="BH24" s="58"/>
    </row>
    <row r="25" spans="1:60" s="66" customFormat="1" ht="15.5" hidden="1">
      <c r="A25" s="103"/>
      <c r="B25" s="103"/>
      <c r="C25" s="103"/>
      <c r="D25" s="103" t="s">
        <v>1061</v>
      </c>
      <c r="E25" s="227"/>
      <c r="F25" s="227"/>
      <c r="G25" s="291">
        <f t="shared" si="0"/>
        <v>0</v>
      </c>
      <c r="H25" s="291"/>
      <c r="I25" s="291"/>
      <c r="J25" s="410"/>
      <c r="K25" s="409">
        <f t="shared" si="1"/>
        <v>0</v>
      </c>
      <c r="L25" s="55"/>
      <c r="M25" s="56"/>
      <c r="N25" s="56"/>
      <c r="O25" s="56"/>
      <c r="P25" s="56"/>
      <c r="Q25" s="55"/>
      <c r="R25" s="57"/>
      <c r="S25" s="57"/>
      <c r="T25" s="57"/>
      <c r="U25" s="57"/>
      <c r="V25" s="57"/>
      <c r="W25" s="57"/>
      <c r="X25" s="57"/>
      <c r="Y25" s="57"/>
      <c r="Z25" s="57"/>
      <c r="AA25" s="57"/>
      <c r="AB25" s="57"/>
      <c r="AC25" s="57"/>
      <c r="AD25" s="57"/>
      <c r="AE25" s="57"/>
      <c r="AF25" s="57"/>
      <c r="AG25" s="57"/>
      <c r="AH25" s="57"/>
      <c r="AI25" s="57"/>
      <c r="AJ25" s="57"/>
      <c r="AK25" s="57"/>
      <c r="AL25" s="57"/>
      <c r="AM25" s="58"/>
      <c r="AN25" s="58"/>
      <c r="AO25" s="58"/>
      <c r="AP25" s="58"/>
      <c r="AQ25" s="58"/>
      <c r="AR25" s="58"/>
      <c r="AS25" s="58"/>
      <c r="AT25" s="58"/>
      <c r="AU25" s="58"/>
      <c r="AV25" s="58"/>
      <c r="AW25" s="58"/>
      <c r="AX25" s="58"/>
      <c r="AY25" s="58"/>
      <c r="AZ25" s="58"/>
      <c r="BA25" s="58"/>
      <c r="BB25" s="58"/>
      <c r="BC25" s="58"/>
      <c r="BD25" s="58"/>
      <c r="BE25" s="58"/>
      <c r="BF25" s="58"/>
      <c r="BG25" s="58"/>
      <c r="BH25" s="58"/>
    </row>
    <row r="26" spans="1:60" s="66" customFormat="1" ht="15.5" hidden="1">
      <c r="A26" s="103"/>
      <c r="B26" s="103"/>
      <c r="C26" s="103"/>
      <c r="D26" s="103" t="s">
        <v>1129</v>
      </c>
      <c r="E26" s="227"/>
      <c r="F26" s="227"/>
      <c r="G26" s="291">
        <f t="shared" si="0"/>
        <v>0</v>
      </c>
      <c r="H26" s="291"/>
      <c r="I26" s="291"/>
      <c r="J26" s="410"/>
      <c r="K26" s="409">
        <f t="shared" si="1"/>
        <v>0</v>
      </c>
      <c r="L26" s="55"/>
      <c r="M26" s="56"/>
      <c r="N26" s="56"/>
      <c r="O26" s="56"/>
      <c r="P26" s="56"/>
      <c r="Q26" s="55"/>
      <c r="R26" s="57"/>
      <c r="S26" s="57"/>
      <c r="T26" s="57"/>
      <c r="U26" s="57"/>
      <c r="V26" s="57"/>
      <c r="W26" s="57"/>
      <c r="X26" s="57"/>
      <c r="Y26" s="57"/>
      <c r="Z26" s="57"/>
      <c r="AA26" s="57"/>
      <c r="AB26" s="57"/>
      <c r="AC26" s="57"/>
      <c r="AD26" s="57"/>
      <c r="AE26" s="57"/>
      <c r="AF26" s="57"/>
      <c r="AG26" s="57"/>
      <c r="AH26" s="57"/>
      <c r="AI26" s="57"/>
      <c r="AJ26" s="57"/>
      <c r="AK26" s="57"/>
      <c r="AL26" s="57"/>
      <c r="AM26" s="58"/>
      <c r="AN26" s="58"/>
      <c r="AO26" s="58"/>
      <c r="AP26" s="58"/>
      <c r="AQ26" s="58"/>
      <c r="AR26" s="58"/>
      <c r="AS26" s="58"/>
      <c r="AT26" s="58"/>
      <c r="AU26" s="58"/>
      <c r="AV26" s="58"/>
      <c r="AW26" s="58"/>
      <c r="AX26" s="58"/>
      <c r="AY26" s="58"/>
      <c r="AZ26" s="58"/>
      <c r="BA26" s="58"/>
      <c r="BB26" s="58"/>
      <c r="BC26" s="58"/>
      <c r="BD26" s="58"/>
      <c r="BE26" s="58"/>
      <c r="BF26" s="58"/>
      <c r="BG26" s="58"/>
      <c r="BH26" s="58"/>
    </row>
    <row r="27" spans="1:60" s="66" customFormat="1" ht="31" hidden="1">
      <c r="A27" s="103"/>
      <c r="B27" s="103"/>
      <c r="C27" s="103"/>
      <c r="D27" s="103" t="s">
        <v>1487</v>
      </c>
      <c r="E27" s="227"/>
      <c r="F27" s="227"/>
      <c r="G27" s="227">
        <f t="shared" si="0"/>
        <v>0</v>
      </c>
      <c r="H27" s="227"/>
      <c r="I27" s="227"/>
      <c r="J27" s="410"/>
      <c r="K27" s="409">
        <f t="shared" si="1"/>
        <v>0</v>
      </c>
      <c r="L27" s="55"/>
      <c r="M27" s="56"/>
      <c r="N27" s="56"/>
      <c r="O27" s="56"/>
      <c r="P27" s="56"/>
      <c r="Q27" s="55"/>
      <c r="R27" s="57"/>
      <c r="S27" s="57"/>
      <c r="T27" s="57"/>
      <c r="U27" s="57"/>
      <c r="V27" s="57"/>
      <c r="W27" s="57"/>
      <c r="X27" s="57"/>
      <c r="Y27" s="57"/>
      <c r="Z27" s="57"/>
      <c r="AA27" s="57"/>
      <c r="AB27" s="57"/>
      <c r="AC27" s="57"/>
      <c r="AD27" s="57"/>
      <c r="AE27" s="57"/>
      <c r="AF27" s="57"/>
      <c r="AG27" s="57"/>
      <c r="AH27" s="57"/>
      <c r="AI27" s="57"/>
      <c r="AJ27" s="57"/>
      <c r="AK27" s="57"/>
      <c r="AL27" s="57"/>
      <c r="AM27" s="58"/>
      <c r="AN27" s="58"/>
      <c r="AO27" s="58"/>
      <c r="AP27" s="58"/>
      <c r="AQ27" s="58"/>
      <c r="AR27" s="58"/>
      <c r="AS27" s="58"/>
      <c r="AT27" s="58"/>
      <c r="AU27" s="58"/>
      <c r="AV27" s="58"/>
      <c r="AW27" s="58"/>
      <c r="AX27" s="58"/>
      <c r="AY27" s="58"/>
      <c r="AZ27" s="58"/>
      <c r="BA27" s="58"/>
      <c r="BB27" s="58"/>
      <c r="BC27" s="58"/>
      <c r="BD27" s="58"/>
      <c r="BE27" s="58"/>
      <c r="BF27" s="58"/>
      <c r="BG27" s="58"/>
      <c r="BH27" s="58"/>
    </row>
    <row r="28" spans="1:60" s="66" customFormat="1" ht="15.5" hidden="1">
      <c r="A28" s="399"/>
      <c r="B28" s="399"/>
      <c r="C28" s="399"/>
      <c r="D28" s="399" t="s">
        <v>1501</v>
      </c>
      <c r="E28" s="411"/>
      <c r="F28" s="411"/>
      <c r="G28" s="412">
        <f t="shared" si="0"/>
        <v>0</v>
      </c>
      <c r="H28" s="412"/>
      <c r="I28" s="412"/>
      <c r="J28" s="413"/>
      <c r="K28" s="409">
        <f t="shared" si="1"/>
        <v>0</v>
      </c>
      <c r="L28" s="55"/>
      <c r="M28" s="56"/>
      <c r="N28" s="56"/>
      <c r="O28" s="56"/>
      <c r="P28" s="56"/>
      <c r="Q28" s="55"/>
      <c r="R28" s="57"/>
      <c r="S28" s="57"/>
      <c r="T28" s="57"/>
      <c r="U28" s="57"/>
      <c r="V28" s="57"/>
      <c r="W28" s="57"/>
      <c r="X28" s="57"/>
      <c r="Y28" s="57"/>
      <c r="Z28" s="57"/>
      <c r="AA28" s="57"/>
      <c r="AB28" s="57"/>
      <c r="AC28" s="57"/>
      <c r="AD28" s="57"/>
      <c r="AE28" s="57"/>
      <c r="AF28" s="57"/>
      <c r="AG28" s="57"/>
      <c r="AH28" s="57"/>
      <c r="AI28" s="57"/>
      <c r="AJ28" s="57"/>
      <c r="AK28" s="57"/>
      <c r="AL28" s="57"/>
      <c r="AM28" s="58"/>
      <c r="AN28" s="58"/>
      <c r="AO28" s="58"/>
      <c r="AP28" s="58"/>
      <c r="AQ28" s="58"/>
      <c r="AR28" s="58"/>
      <c r="AS28" s="58"/>
      <c r="AT28" s="58"/>
      <c r="AU28" s="58"/>
      <c r="AV28" s="58"/>
      <c r="AW28" s="58"/>
      <c r="AX28" s="58"/>
      <c r="AY28" s="58"/>
      <c r="AZ28" s="58"/>
      <c r="BA28" s="58"/>
      <c r="BB28" s="58"/>
      <c r="BC28" s="58"/>
      <c r="BD28" s="58"/>
      <c r="BE28" s="58"/>
      <c r="BF28" s="58"/>
      <c r="BG28" s="58"/>
      <c r="BH28" s="58"/>
    </row>
    <row r="29" spans="1:60" s="66" customFormat="1" ht="56.5" hidden="1" customHeight="1">
      <c r="A29" s="549" t="s">
        <v>1350</v>
      </c>
      <c r="B29" s="442" t="s">
        <v>562</v>
      </c>
      <c r="C29" s="399" t="s">
        <v>1351</v>
      </c>
      <c r="D29" s="399" t="s">
        <v>1352</v>
      </c>
      <c r="E29" s="411" t="s">
        <v>914</v>
      </c>
      <c r="F29" s="411"/>
      <c r="G29" s="412">
        <f t="shared" si="0"/>
        <v>0</v>
      </c>
      <c r="H29" s="412"/>
      <c r="I29" s="412"/>
      <c r="J29" s="517"/>
      <c r="K29" s="409">
        <f t="shared" si="1"/>
        <v>0</v>
      </c>
      <c r="L29" s="55"/>
      <c r="M29" s="56"/>
      <c r="N29" s="56"/>
      <c r="O29" s="56"/>
      <c r="P29" s="56"/>
      <c r="Q29" s="55"/>
      <c r="R29" s="57"/>
      <c r="S29" s="57"/>
      <c r="T29" s="57"/>
      <c r="U29" s="57"/>
      <c r="V29" s="57"/>
      <c r="W29" s="57"/>
      <c r="X29" s="57"/>
      <c r="Y29" s="57"/>
      <c r="Z29" s="57"/>
      <c r="AA29" s="57"/>
      <c r="AB29" s="57"/>
      <c r="AC29" s="57"/>
      <c r="AD29" s="57"/>
      <c r="AE29" s="57"/>
      <c r="AF29" s="57"/>
      <c r="AG29" s="57"/>
      <c r="AH29" s="57"/>
      <c r="AI29" s="57"/>
      <c r="AJ29" s="57"/>
      <c r="AK29" s="57"/>
      <c r="AL29" s="57"/>
      <c r="AM29" s="58"/>
      <c r="AN29" s="58"/>
      <c r="AO29" s="58"/>
      <c r="AP29" s="58"/>
      <c r="AQ29" s="58"/>
      <c r="AR29" s="58"/>
      <c r="AS29" s="58"/>
      <c r="AT29" s="58"/>
      <c r="AU29" s="58"/>
      <c r="AV29" s="58"/>
      <c r="AW29" s="58"/>
      <c r="AX29" s="58"/>
      <c r="AY29" s="58"/>
      <c r="AZ29" s="58"/>
      <c r="BA29" s="58"/>
      <c r="BB29" s="58"/>
      <c r="BC29" s="58"/>
      <c r="BD29" s="58"/>
      <c r="BE29" s="58"/>
      <c r="BF29" s="58"/>
      <c r="BG29" s="58"/>
      <c r="BH29" s="58"/>
    </row>
    <row r="30" spans="1:60" s="66" customFormat="1" ht="56.5" hidden="1" customHeight="1">
      <c r="A30" s="226" t="s">
        <v>1350</v>
      </c>
      <c r="B30" s="238" t="s">
        <v>562</v>
      </c>
      <c r="C30" s="103" t="s">
        <v>1351</v>
      </c>
      <c r="D30" s="103" t="s">
        <v>1352</v>
      </c>
      <c r="E30" s="227" t="s">
        <v>1343</v>
      </c>
      <c r="F30" s="227" t="s">
        <v>1621</v>
      </c>
      <c r="G30" s="291">
        <f t="shared" si="0"/>
        <v>0</v>
      </c>
      <c r="H30" s="291"/>
      <c r="I30" s="291"/>
      <c r="J30" s="290"/>
      <c r="K30" s="409">
        <f t="shared" si="1"/>
        <v>0</v>
      </c>
      <c r="L30" s="55"/>
      <c r="M30" s="56"/>
      <c r="N30" s="56"/>
      <c r="O30" s="56"/>
      <c r="P30" s="56"/>
      <c r="Q30" s="55"/>
      <c r="R30" s="57"/>
      <c r="S30" s="57"/>
      <c r="T30" s="57"/>
      <c r="U30" s="57"/>
      <c r="V30" s="57"/>
      <c r="W30" s="57"/>
      <c r="X30" s="57"/>
      <c r="Y30" s="57"/>
      <c r="Z30" s="57"/>
      <c r="AA30" s="57"/>
      <c r="AB30" s="57"/>
      <c r="AC30" s="57"/>
      <c r="AD30" s="57"/>
      <c r="AE30" s="57"/>
      <c r="AF30" s="57"/>
      <c r="AG30" s="57"/>
      <c r="AH30" s="57"/>
      <c r="AI30" s="57"/>
      <c r="AJ30" s="57"/>
      <c r="AK30" s="57"/>
      <c r="AL30" s="57"/>
      <c r="AM30" s="58"/>
      <c r="AN30" s="58"/>
      <c r="AO30" s="58"/>
      <c r="AP30" s="58"/>
      <c r="AQ30" s="58"/>
      <c r="AR30" s="58"/>
      <c r="AS30" s="58"/>
      <c r="AT30" s="58"/>
      <c r="AU30" s="58"/>
      <c r="AV30" s="58"/>
      <c r="AW30" s="58"/>
      <c r="AX30" s="58"/>
      <c r="AY30" s="58"/>
      <c r="AZ30" s="58"/>
      <c r="BA30" s="58"/>
      <c r="BB30" s="58"/>
      <c r="BC30" s="58"/>
      <c r="BD30" s="58"/>
      <c r="BE30" s="58"/>
      <c r="BF30" s="58"/>
      <c r="BG30" s="58"/>
      <c r="BH30" s="58"/>
    </row>
    <row r="31" spans="1:60" s="66" customFormat="1" ht="15.5" hidden="1">
      <c r="A31" s="414" t="s">
        <v>318</v>
      </c>
      <c r="B31" s="405" t="s">
        <v>319</v>
      </c>
      <c r="C31" s="414" t="s">
        <v>378</v>
      </c>
      <c r="D31" s="398" t="s">
        <v>629</v>
      </c>
      <c r="E31" s="406"/>
      <c r="F31" s="406"/>
      <c r="G31" s="406">
        <f t="shared" si="0"/>
        <v>0</v>
      </c>
      <c r="H31" s="406"/>
      <c r="I31" s="406"/>
      <c r="J31" s="408"/>
      <c r="K31" s="409">
        <f t="shared" si="1"/>
        <v>0</v>
      </c>
      <c r="L31" s="55"/>
      <c r="M31" s="56"/>
      <c r="N31" s="56"/>
      <c r="O31" s="56"/>
      <c r="P31" s="56"/>
      <c r="Q31" s="55"/>
      <c r="R31" s="57"/>
      <c r="S31" s="57"/>
      <c r="T31" s="57"/>
      <c r="U31" s="57"/>
      <c r="V31" s="57"/>
      <c r="W31" s="57"/>
      <c r="X31" s="57"/>
      <c r="Y31" s="57"/>
      <c r="Z31" s="57"/>
      <c r="AA31" s="57"/>
      <c r="AB31" s="57"/>
      <c r="AC31" s="57"/>
      <c r="AD31" s="57"/>
      <c r="AE31" s="57"/>
      <c r="AF31" s="57"/>
      <c r="AG31" s="57"/>
      <c r="AH31" s="57"/>
      <c r="AI31" s="57"/>
      <c r="AJ31" s="57"/>
      <c r="AK31" s="57"/>
      <c r="AL31" s="57"/>
      <c r="AM31" s="58"/>
      <c r="AN31" s="58"/>
      <c r="AO31" s="58"/>
      <c r="AP31" s="58"/>
      <c r="AQ31" s="58"/>
      <c r="AR31" s="58"/>
      <c r="AS31" s="58"/>
      <c r="AT31" s="58"/>
      <c r="AU31" s="58"/>
      <c r="AV31" s="58"/>
      <c r="AW31" s="58"/>
      <c r="AX31" s="58"/>
      <c r="AY31" s="58"/>
      <c r="AZ31" s="58"/>
      <c r="BA31" s="58"/>
      <c r="BB31" s="58"/>
      <c r="BC31" s="58"/>
      <c r="BD31" s="58"/>
      <c r="BE31" s="58"/>
      <c r="BF31" s="58"/>
      <c r="BG31" s="58"/>
      <c r="BH31" s="58"/>
    </row>
    <row r="32" spans="1:60" s="66" customFormat="1" ht="62" hidden="1">
      <c r="A32" s="226" t="s">
        <v>272</v>
      </c>
      <c r="B32" s="2">
        <v>6020</v>
      </c>
      <c r="C32" s="226" t="s">
        <v>1022</v>
      </c>
      <c r="D32" s="103" t="s">
        <v>1040</v>
      </c>
      <c r="E32" s="227"/>
      <c r="F32" s="227"/>
      <c r="G32" s="227">
        <f t="shared" si="0"/>
        <v>0</v>
      </c>
      <c r="H32" s="227"/>
      <c r="I32" s="227"/>
      <c r="J32" s="410"/>
      <c r="K32" s="409">
        <f t="shared" si="1"/>
        <v>0</v>
      </c>
      <c r="L32" s="55"/>
      <c r="M32" s="56"/>
      <c r="N32" s="56"/>
      <c r="O32" s="56"/>
      <c r="P32" s="56"/>
      <c r="Q32" s="55"/>
      <c r="R32" s="57"/>
      <c r="S32" s="57"/>
      <c r="T32" s="57"/>
      <c r="U32" s="57"/>
      <c r="V32" s="57"/>
      <c r="W32" s="57"/>
      <c r="X32" s="57"/>
      <c r="Y32" s="57"/>
      <c r="Z32" s="57"/>
      <c r="AA32" s="57"/>
      <c r="AB32" s="57"/>
      <c r="AC32" s="57"/>
      <c r="AD32" s="57"/>
      <c r="AE32" s="57"/>
      <c r="AF32" s="57"/>
      <c r="AG32" s="57"/>
      <c r="AH32" s="57"/>
      <c r="AI32" s="57"/>
      <c r="AJ32" s="57"/>
      <c r="AK32" s="57"/>
      <c r="AL32" s="57"/>
      <c r="AM32" s="58"/>
      <c r="AN32" s="58"/>
      <c r="AO32" s="58"/>
      <c r="AP32" s="58"/>
      <c r="AQ32" s="58"/>
      <c r="AR32" s="58"/>
      <c r="AS32" s="58"/>
      <c r="AT32" s="58"/>
      <c r="AU32" s="58"/>
      <c r="AV32" s="58"/>
      <c r="AW32" s="58"/>
      <c r="AX32" s="58"/>
      <c r="AY32" s="58"/>
      <c r="AZ32" s="58"/>
      <c r="BA32" s="58"/>
      <c r="BB32" s="58"/>
      <c r="BC32" s="58"/>
      <c r="BD32" s="58"/>
      <c r="BE32" s="58"/>
      <c r="BF32" s="58"/>
      <c r="BG32" s="58"/>
      <c r="BH32" s="58"/>
    </row>
    <row r="33" spans="1:60" s="66" customFormat="1" ht="31" hidden="1">
      <c r="A33" s="123" t="s">
        <v>274</v>
      </c>
      <c r="B33" s="123" t="s">
        <v>598</v>
      </c>
      <c r="C33" s="123" t="s">
        <v>651</v>
      </c>
      <c r="D33" s="103" t="s">
        <v>665</v>
      </c>
      <c r="E33" s="227"/>
      <c r="F33" s="227"/>
      <c r="G33" s="227">
        <f t="shared" si="0"/>
        <v>0</v>
      </c>
      <c r="H33" s="227"/>
      <c r="I33" s="227"/>
      <c r="J33" s="410"/>
      <c r="K33" s="409">
        <f t="shared" si="1"/>
        <v>0</v>
      </c>
      <c r="L33" s="55"/>
      <c r="M33" s="56"/>
      <c r="N33" s="56"/>
      <c r="O33" s="56"/>
      <c r="P33" s="56"/>
      <c r="Q33" s="55"/>
      <c r="R33" s="57"/>
      <c r="S33" s="57"/>
      <c r="T33" s="57"/>
      <c r="U33" s="57"/>
      <c r="V33" s="57"/>
      <c r="W33" s="57"/>
      <c r="X33" s="57"/>
      <c r="Y33" s="57"/>
      <c r="Z33" s="57"/>
      <c r="AA33" s="57"/>
      <c r="AB33" s="57"/>
      <c r="AC33" s="57"/>
      <c r="AD33" s="57"/>
      <c r="AE33" s="57"/>
      <c r="AF33" s="57"/>
      <c r="AG33" s="57"/>
      <c r="AH33" s="57"/>
      <c r="AI33" s="57"/>
      <c r="AJ33" s="57"/>
      <c r="AK33" s="57"/>
      <c r="AL33" s="57"/>
      <c r="AM33" s="58"/>
      <c r="AN33" s="58"/>
      <c r="AO33" s="58"/>
      <c r="AP33" s="58"/>
      <c r="AQ33" s="58"/>
      <c r="AR33" s="58"/>
      <c r="AS33" s="58"/>
      <c r="AT33" s="58"/>
      <c r="AU33" s="58"/>
      <c r="AV33" s="58"/>
      <c r="AW33" s="58"/>
      <c r="AX33" s="58"/>
      <c r="AY33" s="58"/>
      <c r="AZ33" s="58"/>
      <c r="BA33" s="58"/>
      <c r="BB33" s="58"/>
      <c r="BC33" s="58"/>
      <c r="BD33" s="58"/>
      <c r="BE33" s="58"/>
      <c r="BF33" s="58"/>
      <c r="BG33" s="58"/>
      <c r="BH33" s="58"/>
    </row>
    <row r="34" spans="1:60" s="66" customFormat="1" ht="49.9" hidden="1" customHeight="1">
      <c r="A34" s="123" t="s">
        <v>109</v>
      </c>
      <c r="B34" s="133" t="s">
        <v>1643</v>
      </c>
      <c r="C34" s="133" t="s">
        <v>1467</v>
      </c>
      <c r="D34" s="415" t="s">
        <v>105</v>
      </c>
      <c r="E34" s="227" t="s">
        <v>169</v>
      </c>
      <c r="F34" s="227"/>
      <c r="G34" s="291">
        <f t="shared" si="0"/>
        <v>0</v>
      </c>
      <c r="H34" s="291"/>
      <c r="I34" s="291"/>
      <c r="J34" s="410"/>
      <c r="K34" s="409">
        <f t="shared" si="1"/>
        <v>0</v>
      </c>
      <c r="L34" s="55"/>
      <c r="M34" s="56"/>
      <c r="N34" s="56"/>
      <c r="O34" s="56"/>
      <c r="P34" s="56"/>
      <c r="Q34" s="55"/>
      <c r="R34" s="57"/>
      <c r="S34" s="57"/>
      <c r="T34" s="57"/>
      <c r="U34" s="57"/>
      <c r="V34" s="57"/>
      <c r="W34" s="57"/>
      <c r="X34" s="57"/>
      <c r="Y34" s="57"/>
      <c r="Z34" s="57"/>
      <c r="AA34" s="57"/>
      <c r="AB34" s="57"/>
      <c r="AC34" s="57"/>
      <c r="AD34" s="57"/>
      <c r="AE34" s="57"/>
      <c r="AF34" s="57"/>
      <c r="AG34" s="57"/>
      <c r="AH34" s="57"/>
      <c r="AI34" s="57"/>
      <c r="AJ34" s="57"/>
      <c r="AK34" s="57"/>
      <c r="AL34" s="57"/>
      <c r="AM34" s="58"/>
      <c r="AN34" s="58"/>
      <c r="AO34" s="58"/>
      <c r="AP34" s="58"/>
      <c r="AQ34" s="58"/>
      <c r="AR34" s="58"/>
      <c r="AS34" s="58"/>
      <c r="AT34" s="58"/>
      <c r="AU34" s="58"/>
      <c r="AV34" s="58"/>
      <c r="AW34" s="58"/>
      <c r="AX34" s="58"/>
      <c r="AY34" s="58"/>
      <c r="AZ34" s="58"/>
      <c r="BA34" s="58"/>
      <c r="BB34" s="58"/>
      <c r="BC34" s="58"/>
      <c r="BD34" s="58"/>
      <c r="BE34" s="58"/>
      <c r="BF34" s="58"/>
      <c r="BG34" s="58"/>
      <c r="BH34" s="58"/>
    </row>
    <row r="35" spans="1:60" s="66" customFormat="1" ht="31" hidden="1">
      <c r="A35" s="123" t="s">
        <v>808</v>
      </c>
      <c r="B35" s="123" t="s">
        <v>807</v>
      </c>
      <c r="C35" s="123" t="s">
        <v>806</v>
      </c>
      <c r="D35" s="103" t="s">
        <v>1093</v>
      </c>
      <c r="E35" s="227"/>
      <c r="F35" s="227"/>
      <c r="G35" s="227">
        <f t="shared" si="0"/>
        <v>0</v>
      </c>
      <c r="H35" s="227"/>
      <c r="I35" s="227"/>
      <c r="J35" s="410"/>
      <c r="K35" s="409">
        <f t="shared" si="1"/>
        <v>0</v>
      </c>
      <c r="L35" s="55"/>
      <c r="M35" s="56"/>
      <c r="N35" s="56"/>
      <c r="O35" s="56"/>
      <c r="P35" s="56"/>
      <c r="Q35" s="55"/>
      <c r="R35" s="57"/>
      <c r="S35" s="57"/>
      <c r="T35" s="57"/>
      <c r="U35" s="57"/>
      <c r="V35" s="57"/>
      <c r="W35" s="57"/>
      <c r="X35" s="57"/>
      <c r="Y35" s="57"/>
      <c r="Z35" s="57"/>
      <c r="AA35" s="57"/>
      <c r="AB35" s="57"/>
      <c r="AC35" s="57"/>
      <c r="AD35" s="57"/>
      <c r="AE35" s="57"/>
      <c r="AF35" s="57"/>
      <c r="AG35" s="57"/>
      <c r="AH35" s="57"/>
      <c r="AI35" s="57"/>
      <c r="AJ35" s="57"/>
      <c r="AK35" s="57"/>
      <c r="AL35" s="57"/>
      <c r="AM35" s="58"/>
      <c r="AN35" s="58"/>
      <c r="AO35" s="58"/>
      <c r="AP35" s="58"/>
      <c r="AQ35" s="58"/>
      <c r="AR35" s="58"/>
      <c r="AS35" s="58"/>
      <c r="AT35" s="58"/>
      <c r="AU35" s="58"/>
      <c r="AV35" s="58"/>
      <c r="AW35" s="58"/>
      <c r="AX35" s="58"/>
      <c r="AY35" s="58"/>
      <c r="AZ35" s="58"/>
      <c r="BA35" s="58"/>
      <c r="BB35" s="58"/>
      <c r="BC35" s="58"/>
      <c r="BD35" s="58"/>
      <c r="BE35" s="58"/>
      <c r="BF35" s="58"/>
      <c r="BG35" s="58"/>
      <c r="BH35" s="58"/>
    </row>
    <row r="36" spans="1:60" s="66" customFormat="1" ht="46.5" hidden="1" customHeight="1">
      <c r="A36" s="123" t="s">
        <v>751</v>
      </c>
      <c r="B36" s="123" t="s">
        <v>239</v>
      </c>
      <c r="C36" s="123" t="s">
        <v>106</v>
      </c>
      <c r="D36" s="103" t="s">
        <v>170</v>
      </c>
      <c r="E36" s="227" t="s">
        <v>1288</v>
      </c>
      <c r="F36" s="227" t="s">
        <v>1289</v>
      </c>
      <c r="G36" s="291">
        <f t="shared" si="0"/>
        <v>0</v>
      </c>
      <c r="H36" s="291"/>
      <c r="I36" s="291"/>
      <c r="J36" s="410"/>
      <c r="K36" s="409">
        <f t="shared" si="1"/>
        <v>0</v>
      </c>
      <c r="L36" s="55"/>
      <c r="M36" s="56"/>
      <c r="N36" s="56"/>
      <c r="O36" s="56"/>
      <c r="P36" s="56"/>
      <c r="Q36" s="55"/>
      <c r="R36" s="57"/>
      <c r="S36" s="57"/>
      <c r="T36" s="57"/>
      <c r="U36" s="57"/>
      <c r="V36" s="57"/>
      <c r="W36" s="57"/>
      <c r="X36" s="57"/>
      <c r="Y36" s="57"/>
      <c r="Z36" s="57"/>
      <c r="AA36" s="57"/>
      <c r="AB36" s="57"/>
      <c r="AC36" s="57"/>
      <c r="AD36" s="57"/>
      <c r="AE36" s="57"/>
      <c r="AF36" s="57"/>
      <c r="AG36" s="57"/>
      <c r="AH36" s="57"/>
      <c r="AI36" s="57"/>
      <c r="AJ36" s="57"/>
      <c r="AK36" s="57"/>
      <c r="AL36" s="57"/>
      <c r="AM36" s="58"/>
      <c r="AN36" s="58"/>
      <c r="AO36" s="58"/>
      <c r="AP36" s="58"/>
      <c r="AQ36" s="58"/>
      <c r="AR36" s="58"/>
      <c r="AS36" s="58"/>
      <c r="AT36" s="58"/>
      <c r="AU36" s="58"/>
      <c r="AV36" s="58"/>
      <c r="AW36" s="58"/>
      <c r="AX36" s="58"/>
      <c r="AY36" s="58"/>
      <c r="AZ36" s="58"/>
      <c r="BA36" s="58"/>
      <c r="BB36" s="58"/>
      <c r="BC36" s="58"/>
      <c r="BD36" s="58"/>
      <c r="BE36" s="58"/>
      <c r="BF36" s="58"/>
      <c r="BG36" s="58"/>
      <c r="BH36" s="58"/>
    </row>
    <row r="37" spans="1:60" s="66" customFormat="1" ht="28" hidden="1">
      <c r="A37" s="416" t="s">
        <v>1041</v>
      </c>
      <c r="B37" s="416" t="s">
        <v>1042</v>
      </c>
      <c r="C37" s="416" t="s">
        <v>323</v>
      </c>
      <c r="D37" s="417" t="s">
        <v>172</v>
      </c>
      <c r="E37" s="411"/>
      <c r="F37" s="411"/>
      <c r="G37" s="412">
        <f t="shared" si="0"/>
        <v>0</v>
      </c>
      <c r="H37" s="412">
        <f>50000-50000</f>
        <v>0</v>
      </c>
      <c r="I37" s="412">
        <f>50000-50000</f>
        <v>0</v>
      </c>
      <c r="J37" s="413">
        <f>50000-50000</f>
        <v>0</v>
      </c>
      <c r="K37" s="409">
        <f t="shared" si="1"/>
        <v>0</v>
      </c>
      <c r="L37" s="55"/>
      <c r="M37" s="56"/>
      <c r="N37" s="56"/>
      <c r="O37" s="56"/>
      <c r="P37" s="56"/>
      <c r="Q37" s="55"/>
      <c r="R37" s="57"/>
      <c r="S37" s="57"/>
      <c r="T37" s="57"/>
      <c r="U37" s="57"/>
      <c r="V37" s="57"/>
      <c r="W37" s="57"/>
      <c r="X37" s="57"/>
      <c r="Y37" s="57"/>
      <c r="Z37" s="57"/>
      <c r="AA37" s="57"/>
      <c r="AB37" s="57"/>
      <c r="AC37" s="57"/>
      <c r="AD37" s="57"/>
      <c r="AE37" s="57"/>
      <c r="AF37" s="57"/>
      <c r="AG37" s="57"/>
      <c r="AH37" s="57"/>
      <c r="AI37" s="57"/>
      <c r="AJ37" s="57"/>
      <c r="AK37" s="57"/>
      <c r="AL37" s="57"/>
      <c r="AM37" s="58"/>
      <c r="AN37" s="58"/>
      <c r="AO37" s="58"/>
      <c r="AP37" s="58"/>
      <c r="AQ37" s="58"/>
      <c r="AR37" s="58"/>
      <c r="AS37" s="58"/>
      <c r="AT37" s="58"/>
      <c r="AU37" s="58"/>
      <c r="AV37" s="58"/>
      <c r="AW37" s="58"/>
      <c r="AX37" s="58"/>
      <c r="AY37" s="58"/>
      <c r="AZ37" s="58"/>
      <c r="BA37" s="58"/>
      <c r="BB37" s="58"/>
      <c r="BC37" s="58"/>
      <c r="BD37" s="58"/>
      <c r="BE37" s="58"/>
      <c r="BF37" s="58"/>
      <c r="BG37" s="58"/>
      <c r="BH37" s="58"/>
    </row>
    <row r="38" spans="1:60" s="66" customFormat="1" ht="109.5" hidden="1" customHeight="1">
      <c r="A38" s="401" t="s">
        <v>751</v>
      </c>
      <c r="B38" s="401" t="s">
        <v>239</v>
      </c>
      <c r="C38" s="401" t="s">
        <v>106</v>
      </c>
      <c r="D38" s="399" t="s">
        <v>170</v>
      </c>
      <c r="E38" s="1071" t="s">
        <v>1290</v>
      </c>
      <c r="F38" s="1071" t="s">
        <v>1624</v>
      </c>
      <c r="G38" s="412">
        <f t="shared" si="0"/>
        <v>0</v>
      </c>
      <c r="H38" s="412"/>
      <c r="I38" s="412"/>
      <c r="J38" s="413"/>
      <c r="K38" s="409">
        <f t="shared" si="1"/>
        <v>0</v>
      </c>
      <c r="L38" s="55"/>
      <c r="M38" s="56"/>
      <c r="N38" s="56"/>
      <c r="O38" s="56"/>
      <c r="P38" s="56"/>
      <c r="Q38" s="55"/>
      <c r="R38" s="57"/>
      <c r="S38" s="57"/>
      <c r="T38" s="57"/>
      <c r="U38" s="57"/>
      <c r="V38" s="57"/>
      <c r="W38" s="57"/>
      <c r="X38" s="57"/>
      <c r="Y38" s="57"/>
      <c r="Z38" s="57"/>
      <c r="AA38" s="57"/>
      <c r="AB38" s="57"/>
      <c r="AC38" s="57"/>
      <c r="AD38" s="57"/>
      <c r="AE38" s="57"/>
      <c r="AF38" s="57"/>
      <c r="AG38" s="57"/>
      <c r="AH38" s="57"/>
      <c r="AI38" s="57"/>
      <c r="AJ38" s="57"/>
      <c r="AK38" s="57"/>
      <c r="AL38" s="57"/>
      <c r="AM38" s="58"/>
      <c r="AN38" s="58"/>
      <c r="AO38" s="58"/>
      <c r="AP38" s="58"/>
      <c r="AQ38" s="58"/>
      <c r="AR38" s="58"/>
      <c r="AS38" s="58"/>
      <c r="AT38" s="58"/>
      <c r="AU38" s="58"/>
      <c r="AV38" s="58"/>
      <c r="AW38" s="58"/>
      <c r="AX38" s="58"/>
      <c r="AY38" s="58"/>
      <c r="AZ38" s="58"/>
      <c r="BA38" s="58"/>
      <c r="BB38" s="58"/>
      <c r="BC38" s="58"/>
      <c r="BD38" s="58"/>
      <c r="BE38" s="58"/>
      <c r="BF38" s="58"/>
      <c r="BG38" s="58"/>
      <c r="BH38" s="58"/>
    </row>
    <row r="39" spans="1:60" s="66" customFormat="1" ht="96.75" customHeight="1">
      <c r="A39" s="133" t="s">
        <v>980</v>
      </c>
      <c r="B39" s="133" t="s">
        <v>863</v>
      </c>
      <c r="C39" s="133" t="s">
        <v>767</v>
      </c>
      <c r="D39" s="259" t="s">
        <v>342</v>
      </c>
      <c r="E39" s="1064"/>
      <c r="F39" s="1064"/>
      <c r="G39" s="291">
        <f t="shared" si="0"/>
        <v>-500000</v>
      </c>
      <c r="H39" s="291">
        <v>-500000</v>
      </c>
      <c r="I39" s="291"/>
      <c r="J39" s="290"/>
      <c r="K39" s="447">
        <f t="shared" si="1"/>
        <v>-500000</v>
      </c>
      <c r="L39" s="55"/>
      <c r="M39" s="56"/>
      <c r="N39" s="56"/>
      <c r="O39" s="56"/>
      <c r="P39" s="56"/>
      <c r="Q39" s="55"/>
      <c r="R39" s="57"/>
      <c r="S39" s="57"/>
      <c r="T39" s="57"/>
      <c r="U39" s="57"/>
      <c r="V39" s="57"/>
      <c r="W39" s="57"/>
      <c r="X39" s="57"/>
      <c r="Y39" s="57"/>
      <c r="Z39" s="57"/>
      <c r="AA39" s="57"/>
      <c r="AB39" s="57"/>
      <c r="AC39" s="57"/>
      <c r="AD39" s="57"/>
      <c r="AE39" s="57"/>
      <c r="AF39" s="57"/>
      <c r="AG39" s="57"/>
      <c r="AH39" s="57"/>
      <c r="AI39" s="57"/>
      <c r="AJ39" s="57"/>
      <c r="AK39" s="57"/>
      <c r="AL39" s="57"/>
      <c r="AM39" s="58"/>
      <c r="AN39" s="58"/>
      <c r="AO39" s="58"/>
      <c r="AP39" s="58"/>
      <c r="AQ39" s="58"/>
      <c r="AR39" s="58"/>
      <c r="AS39" s="58"/>
      <c r="AT39" s="58"/>
      <c r="AU39" s="58"/>
      <c r="AV39" s="58"/>
      <c r="AW39" s="58"/>
      <c r="AX39" s="58"/>
      <c r="AY39" s="58"/>
      <c r="AZ39" s="58"/>
      <c r="BA39" s="58"/>
      <c r="BB39" s="58"/>
      <c r="BC39" s="58"/>
      <c r="BD39" s="58"/>
      <c r="BE39" s="58"/>
      <c r="BF39" s="58"/>
      <c r="BG39" s="58"/>
      <c r="BH39" s="58"/>
    </row>
    <row r="40" spans="1:60" s="66" customFormat="1" ht="46.5" hidden="1">
      <c r="A40" s="404" t="s">
        <v>630</v>
      </c>
      <c r="B40" s="418">
        <v>8110</v>
      </c>
      <c r="C40" s="404" t="s">
        <v>852</v>
      </c>
      <c r="D40" s="398" t="s">
        <v>269</v>
      </c>
      <c r="E40" s="406"/>
      <c r="F40" s="406"/>
      <c r="G40" s="406">
        <f t="shared" si="0"/>
        <v>0</v>
      </c>
      <c r="H40" s="406"/>
      <c r="I40" s="406"/>
      <c r="J40" s="408"/>
      <c r="K40" s="409">
        <f t="shared" si="1"/>
        <v>0</v>
      </c>
      <c r="L40" s="55"/>
      <c r="M40" s="56"/>
      <c r="N40" s="56"/>
      <c r="O40" s="56"/>
      <c r="P40" s="56"/>
      <c r="Q40" s="55"/>
      <c r="R40" s="57"/>
      <c r="S40" s="57"/>
      <c r="T40" s="57"/>
      <c r="U40" s="57"/>
      <c r="V40" s="57"/>
      <c r="W40" s="57"/>
      <c r="X40" s="57"/>
      <c r="Y40" s="57"/>
      <c r="Z40" s="57"/>
      <c r="AA40" s="57"/>
      <c r="AB40" s="57"/>
      <c r="AC40" s="57"/>
      <c r="AD40" s="57"/>
      <c r="AE40" s="57"/>
      <c r="AF40" s="57"/>
      <c r="AG40" s="57"/>
      <c r="AH40" s="57"/>
      <c r="AI40" s="57"/>
      <c r="AJ40" s="57"/>
      <c r="AK40" s="57"/>
      <c r="AL40" s="57"/>
      <c r="AM40" s="58"/>
      <c r="AN40" s="58"/>
      <c r="AO40" s="58"/>
      <c r="AP40" s="58"/>
      <c r="AQ40" s="58"/>
      <c r="AR40" s="58"/>
      <c r="AS40" s="58"/>
      <c r="AT40" s="58"/>
      <c r="AU40" s="58"/>
      <c r="AV40" s="58"/>
      <c r="AW40" s="58"/>
      <c r="AX40" s="58"/>
      <c r="AY40" s="58"/>
      <c r="AZ40" s="58"/>
      <c r="BA40" s="58"/>
      <c r="BB40" s="58"/>
      <c r="BC40" s="58"/>
      <c r="BD40" s="58"/>
      <c r="BE40" s="58"/>
      <c r="BF40" s="58"/>
      <c r="BG40" s="58"/>
      <c r="BH40" s="58"/>
    </row>
    <row r="41" spans="1:60" s="66" customFormat="1" ht="31" hidden="1">
      <c r="A41" s="401" t="s">
        <v>270</v>
      </c>
      <c r="B41" s="399">
        <v>9800</v>
      </c>
      <c r="C41" s="399" t="s">
        <v>1363</v>
      </c>
      <c r="D41" s="399" t="s">
        <v>271</v>
      </c>
      <c r="E41" s="411"/>
      <c r="F41" s="411"/>
      <c r="G41" s="411">
        <f t="shared" si="0"/>
        <v>0</v>
      </c>
      <c r="H41" s="411"/>
      <c r="I41" s="411"/>
      <c r="J41" s="413"/>
      <c r="K41" s="409">
        <f t="shared" si="1"/>
        <v>0</v>
      </c>
      <c r="L41" s="55"/>
      <c r="M41" s="56"/>
      <c r="N41" s="56"/>
      <c r="O41" s="56"/>
      <c r="P41" s="56"/>
      <c r="Q41" s="55"/>
      <c r="R41" s="57"/>
      <c r="S41" s="57"/>
      <c r="T41" s="57"/>
      <c r="U41" s="57"/>
      <c r="V41" s="57"/>
      <c r="W41" s="57"/>
      <c r="X41" s="57"/>
      <c r="Y41" s="57"/>
      <c r="Z41" s="57"/>
      <c r="AA41" s="57"/>
      <c r="AB41" s="57"/>
      <c r="AC41" s="57"/>
      <c r="AD41" s="57"/>
      <c r="AE41" s="57"/>
      <c r="AF41" s="57"/>
      <c r="AG41" s="57"/>
      <c r="AH41" s="57"/>
      <c r="AI41" s="57"/>
      <c r="AJ41" s="57"/>
      <c r="AK41" s="57"/>
      <c r="AL41" s="57"/>
      <c r="AM41" s="58"/>
      <c r="AN41" s="58"/>
      <c r="AO41" s="58"/>
      <c r="AP41" s="58"/>
      <c r="AQ41" s="58"/>
      <c r="AR41" s="58"/>
      <c r="AS41" s="58"/>
      <c r="AT41" s="58"/>
      <c r="AU41" s="58"/>
      <c r="AV41" s="58"/>
      <c r="AW41" s="58"/>
      <c r="AX41" s="58"/>
      <c r="AY41" s="58"/>
      <c r="AZ41" s="58"/>
      <c r="BA41" s="58"/>
      <c r="BB41" s="58"/>
      <c r="BC41" s="58"/>
      <c r="BD41" s="58"/>
      <c r="BE41" s="58"/>
      <c r="BF41" s="58"/>
      <c r="BG41" s="58"/>
      <c r="BH41" s="58"/>
    </row>
    <row r="42" spans="1:60" s="66" customFormat="1" ht="47.5" customHeight="1">
      <c r="A42" s="292" t="s">
        <v>1196</v>
      </c>
      <c r="B42" s="292" t="s">
        <v>1437</v>
      </c>
      <c r="C42" s="292"/>
      <c r="D42" s="318" t="s">
        <v>1194</v>
      </c>
      <c r="E42" s="227"/>
      <c r="F42" s="227"/>
      <c r="G42" s="347">
        <f t="shared" si="0"/>
        <v>-1000000</v>
      </c>
      <c r="H42" s="192">
        <f>SUM(H43:H63)-H61-H62-H60</f>
        <v>-1000000</v>
      </c>
      <c r="I42" s="192">
        <f>SUM(I43:I63)-I61-I62-I60</f>
        <v>0</v>
      </c>
      <c r="J42" s="290">
        <f>SUM(J43:J63)-J61-J62-J60</f>
        <v>0</v>
      </c>
      <c r="K42" s="447">
        <f t="shared" si="1"/>
        <v>-1000000</v>
      </c>
      <c r="L42" s="55"/>
      <c r="M42" s="56"/>
      <c r="N42" s="56"/>
      <c r="O42" s="56"/>
      <c r="P42" s="56"/>
      <c r="Q42" s="55"/>
      <c r="R42" s="57"/>
      <c r="S42" s="57"/>
      <c r="T42" s="57"/>
      <c r="U42" s="57"/>
      <c r="V42" s="57"/>
      <c r="W42" s="57"/>
      <c r="X42" s="57"/>
      <c r="Y42" s="57"/>
      <c r="Z42" s="57"/>
      <c r="AA42" s="57"/>
      <c r="AB42" s="57"/>
      <c r="AC42" s="57"/>
      <c r="AD42" s="57"/>
      <c r="AE42" s="57"/>
      <c r="AF42" s="57"/>
      <c r="AG42" s="57"/>
      <c r="AH42" s="57"/>
      <c r="AI42" s="57"/>
      <c r="AJ42" s="57"/>
      <c r="AK42" s="57"/>
      <c r="AL42" s="57"/>
      <c r="AM42" s="58"/>
      <c r="AN42" s="58"/>
      <c r="AO42" s="58"/>
      <c r="AP42" s="58"/>
      <c r="AQ42" s="58"/>
      <c r="AR42" s="58"/>
      <c r="AS42" s="58"/>
      <c r="AT42" s="58"/>
      <c r="AU42" s="58"/>
      <c r="AV42" s="58"/>
      <c r="AW42" s="58"/>
      <c r="AX42" s="58"/>
      <c r="AY42" s="58"/>
      <c r="AZ42" s="58"/>
      <c r="BA42" s="58"/>
      <c r="BB42" s="58"/>
      <c r="BC42" s="58"/>
      <c r="BD42" s="58"/>
      <c r="BE42" s="58"/>
      <c r="BF42" s="58"/>
      <c r="BG42" s="58"/>
      <c r="BH42" s="58"/>
    </row>
    <row r="43" spans="1:60" s="66" customFormat="1" ht="23" hidden="1">
      <c r="A43" s="419"/>
      <c r="B43" s="419" t="s">
        <v>973</v>
      </c>
      <c r="C43" s="419"/>
      <c r="D43" s="420" t="s">
        <v>1434</v>
      </c>
      <c r="E43" s="406"/>
      <c r="F43" s="406"/>
      <c r="G43" s="421">
        <f t="shared" si="0"/>
        <v>0</v>
      </c>
      <c r="H43" s="421"/>
      <c r="I43" s="421"/>
      <c r="J43" s="408"/>
      <c r="K43" s="409">
        <f t="shared" si="1"/>
        <v>0</v>
      </c>
      <c r="L43" s="55"/>
      <c r="M43" s="56"/>
      <c r="N43" s="56"/>
      <c r="O43" s="56"/>
      <c r="P43" s="56"/>
      <c r="Q43" s="55"/>
      <c r="R43" s="57"/>
      <c r="S43" s="57"/>
      <c r="T43" s="57"/>
      <c r="U43" s="57"/>
      <c r="V43" s="57"/>
      <c r="W43" s="57"/>
      <c r="X43" s="57"/>
      <c r="Y43" s="57"/>
      <c r="Z43" s="57"/>
      <c r="AA43" s="57"/>
      <c r="AB43" s="57"/>
      <c r="AC43" s="57"/>
      <c r="AD43" s="57"/>
      <c r="AE43" s="57"/>
      <c r="AF43" s="57"/>
      <c r="AG43" s="57"/>
      <c r="AH43" s="57"/>
      <c r="AI43" s="57"/>
      <c r="AJ43" s="57"/>
      <c r="AK43" s="57"/>
      <c r="AL43" s="57"/>
      <c r="AM43" s="58"/>
      <c r="AN43" s="58"/>
      <c r="AO43" s="58"/>
      <c r="AP43" s="58"/>
      <c r="AQ43" s="58"/>
      <c r="AR43" s="58"/>
      <c r="AS43" s="58"/>
      <c r="AT43" s="58"/>
      <c r="AU43" s="58"/>
      <c r="AV43" s="58"/>
      <c r="AW43" s="58"/>
      <c r="AX43" s="58"/>
      <c r="AY43" s="58"/>
      <c r="AZ43" s="58"/>
      <c r="BA43" s="58"/>
      <c r="BB43" s="58"/>
      <c r="BC43" s="58"/>
      <c r="BD43" s="58"/>
      <c r="BE43" s="58"/>
      <c r="BF43" s="58"/>
      <c r="BG43" s="58"/>
      <c r="BH43" s="58"/>
    </row>
    <row r="44" spans="1:60" s="66" customFormat="1" ht="15.5" hidden="1">
      <c r="A44" s="128"/>
      <c r="B44" s="128" t="s">
        <v>1436</v>
      </c>
      <c r="C44" s="128"/>
      <c r="D44" s="255" t="s">
        <v>725</v>
      </c>
      <c r="E44" s="227"/>
      <c r="F44" s="227"/>
      <c r="G44" s="137">
        <f t="shared" si="0"/>
        <v>0</v>
      </c>
      <c r="H44" s="137"/>
      <c r="I44" s="137"/>
      <c r="J44" s="410"/>
      <c r="K44" s="409">
        <f t="shared" si="1"/>
        <v>0</v>
      </c>
      <c r="L44" s="55"/>
      <c r="M44" s="56"/>
      <c r="N44" s="56"/>
      <c r="O44" s="56"/>
      <c r="P44" s="56"/>
      <c r="Q44" s="55"/>
      <c r="R44" s="57"/>
      <c r="S44" s="57"/>
      <c r="T44" s="57"/>
      <c r="U44" s="57"/>
      <c r="V44" s="57"/>
      <c r="W44" s="57"/>
      <c r="X44" s="57"/>
      <c r="Y44" s="57"/>
      <c r="Z44" s="57"/>
      <c r="AA44" s="57"/>
      <c r="AB44" s="57"/>
      <c r="AC44" s="57"/>
      <c r="AD44" s="57"/>
      <c r="AE44" s="57"/>
      <c r="AF44" s="57"/>
      <c r="AG44" s="57"/>
      <c r="AH44" s="57"/>
      <c r="AI44" s="57"/>
      <c r="AJ44" s="57"/>
      <c r="AK44" s="57"/>
      <c r="AL44" s="57"/>
      <c r="AM44" s="58"/>
      <c r="AN44" s="58"/>
      <c r="AO44" s="58"/>
      <c r="AP44" s="58"/>
      <c r="AQ44" s="58"/>
      <c r="AR44" s="58"/>
      <c r="AS44" s="58"/>
      <c r="AT44" s="58"/>
      <c r="AU44" s="58"/>
      <c r="AV44" s="58"/>
      <c r="AW44" s="58"/>
      <c r="AX44" s="58"/>
      <c r="AY44" s="58"/>
      <c r="AZ44" s="58"/>
      <c r="BA44" s="58"/>
      <c r="BB44" s="58"/>
      <c r="BC44" s="58"/>
      <c r="BD44" s="58"/>
      <c r="BE44" s="58"/>
      <c r="BF44" s="58"/>
      <c r="BG44" s="58"/>
      <c r="BH44" s="58"/>
    </row>
    <row r="45" spans="1:60" s="66" customFormat="1" ht="15.5" hidden="1">
      <c r="A45" s="128"/>
      <c r="B45" s="128" t="s">
        <v>974</v>
      </c>
      <c r="C45" s="128"/>
      <c r="D45" s="255" t="s">
        <v>49</v>
      </c>
      <c r="E45" s="227"/>
      <c r="F45" s="227"/>
      <c r="G45" s="137">
        <f t="shared" si="0"/>
        <v>0</v>
      </c>
      <c r="H45" s="137"/>
      <c r="I45" s="137"/>
      <c r="J45" s="410"/>
      <c r="K45" s="409">
        <f t="shared" si="1"/>
        <v>0</v>
      </c>
      <c r="L45" s="55"/>
      <c r="M45" s="56"/>
      <c r="N45" s="56"/>
      <c r="O45" s="56"/>
      <c r="P45" s="56"/>
      <c r="Q45" s="55"/>
      <c r="R45" s="57"/>
      <c r="S45" s="57"/>
      <c r="T45" s="57"/>
      <c r="U45" s="57"/>
      <c r="V45" s="57"/>
      <c r="W45" s="57"/>
      <c r="X45" s="57"/>
      <c r="Y45" s="57"/>
      <c r="Z45" s="57"/>
      <c r="AA45" s="57"/>
      <c r="AB45" s="57"/>
      <c r="AC45" s="57"/>
      <c r="AD45" s="57"/>
      <c r="AE45" s="57"/>
      <c r="AF45" s="57"/>
      <c r="AG45" s="57"/>
      <c r="AH45" s="57"/>
      <c r="AI45" s="57"/>
      <c r="AJ45" s="57"/>
      <c r="AK45" s="57"/>
      <c r="AL45" s="57"/>
      <c r="AM45" s="58"/>
      <c r="AN45" s="58"/>
      <c r="AO45" s="58"/>
      <c r="AP45" s="58"/>
      <c r="AQ45" s="58"/>
      <c r="AR45" s="58"/>
      <c r="AS45" s="58"/>
      <c r="AT45" s="58"/>
      <c r="AU45" s="58"/>
      <c r="AV45" s="58"/>
      <c r="AW45" s="58"/>
      <c r="AX45" s="58"/>
      <c r="AY45" s="58"/>
      <c r="AZ45" s="58"/>
      <c r="BA45" s="58"/>
      <c r="BB45" s="58"/>
      <c r="BC45" s="58"/>
      <c r="BD45" s="58"/>
      <c r="BE45" s="58"/>
      <c r="BF45" s="58"/>
      <c r="BG45" s="58"/>
      <c r="BH45" s="58"/>
    </row>
    <row r="46" spans="1:60" s="66" customFormat="1" ht="15.5" hidden="1">
      <c r="A46" s="128"/>
      <c r="B46" s="128" t="s">
        <v>854</v>
      </c>
      <c r="C46" s="128"/>
      <c r="D46" s="255" t="s">
        <v>1435</v>
      </c>
      <c r="E46" s="227"/>
      <c r="F46" s="227"/>
      <c r="G46" s="137">
        <f t="shared" si="0"/>
        <v>0</v>
      </c>
      <c r="H46" s="137"/>
      <c r="I46" s="137"/>
      <c r="J46" s="410"/>
      <c r="K46" s="409">
        <f t="shared" si="1"/>
        <v>0</v>
      </c>
      <c r="L46" s="55"/>
      <c r="M46" s="56"/>
      <c r="N46" s="56"/>
      <c r="O46" s="56"/>
      <c r="P46" s="56"/>
      <c r="Q46" s="55"/>
      <c r="R46" s="57"/>
      <c r="S46" s="57"/>
      <c r="T46" s="57"/>
      <c r="U46" s="57"/>
      <c r="V46" s="57"/>
      <c r="W46" s="57"/>
      <c r="X46" s="57"/>
      <c r="Y46" s="57"/>
      <c r="Z46" s="57"/>
      <c r="AA46" s="57"/>
      <c r="AB46" s="57"/>
      <c r="AC46" s="57"/>
      <c r="AD46" s="57"/>
      <c r="AE46" s="57"/>
      <c r="AF46" s="57"/>
      <c r="AG46" s="57"/>
      <c r="AH46" s="57"/>
      <c r="AI46" s="57"/>
      <c r="AJ46" s="57"/>
      <c r="AK46" s="57"/>
      <c r="AL46" s="57"/>
      <c r="AM46" s="58"/>
      <c r="AN46" s="58"/>
      <c r="AO46" s="58"/>
      <c r="AP46" s="58"/>
      <c r="AQ46" s="58"/>
      <c r="AR46" s="58"/>
      <c r="AS46" s="58"/>
      <c r="AT46" s="58"/>
      <c r="AU46" s="58"/>
      <c r="AV46" s="58"/>
      <c r="AW46" s="58"/>
      <c r="AX46" s="58"/>
      <c r="AY46" s="58"/>
      <c r="AZ46" s="58"/>
      <c r="BA46" s="58"/>
      <c r="BB46" s="58"/>
      <c r="BC46" s="58"/>
      <c r="BD46" s="58"/>
      <c r="BE46" s="58"/>
      <c r="BF46" s="58"/>
      <c r="BG46" s="58"/>
      <c r="BH46" s="58"/>
    </row>
    <row r="47" spans="1:60" s="66" customFormat="1" ht="54" hidden="1" customHeight="1">
      <c r="A47" s="128"/>
      <c r="B47" s="128" t="s">
        <v>855</v>
      </c>
      <c r="C47" s="128"/>
      <c r="D47" s="255" t="s">
        <v>1120</v>
      </c>
      <c r="E47" s="227"/>
      <c r="F47" s="227"/>
      <c r="G47" s="137">
        <f t="shared" si="0"/>
        <v>0</v>
      </c>
      <c r="H47" s="137"/>
      <c r="I47" s="137"/>
      <c r="J47" s="410"/>
      <c r="K47" s="409">
        <f t="shared" si="1"/>
        <v>0</v>
      </c>
      <c r="L47" s="55"/>
      <c r="M47" s="56"/>
      <c r="N47" s="56"/>
      <c r="O47" s="56"/>
      <c r="P47" s="56"/>
      <c r="Q47" s="55"/>
      <c r="R47" s="57"/>
      <c r="S47" s="57"/>
      <c r="T47" s="57"/>
      <c r="U47" s="57"/>
      <c r="V47" s="57"/>
      <c r="W47" s="57"/>
      <c r="X47" s="57"/>
      <c r="Y47" s="57"/>
      <c r="Z47" s="57"/>
      <c r="AA47" s="57"/>
      <c r="AB47" s="57"/>
      <c r="AC47" s="57"/>
      <c r="AD47" s="57"/>
      <c r="AE47" s="57"/>
      <c r="AF47" s="57"/>
      <c r="AG47" s="57"/>
      <c r="AH47" s="57"/>
      <c r="AI47" s="57"/>
      <c r="AJ47" s="57"/>
      <c r="AK47" s="57"/>
      <c r="AL47" s="57"/>
      <c r="AM47" s="58"/>
      <c r="AN47" s="58"/>
      <c r="AO47" s="58"/>
      <c r="AP47" s="58"/>
      <c r="AQ47" s="58"/>
      <c r="AR47" s="58"/>
      <c r="AS47" s="58"/>
      <c r="AT47" s="58"/>
      <c r="AU47" s="58"/>
      <c r="AV47" s="58"/>
      <c r="AW47" s="58"/>
      <c r="AX47" s="58"/>
      <c r="AY47" s="58"/>
      <c r="AZ47" s="58"/>
      <c r="BA47" s="58"/>
      <c r="BB47" s="58"/>
      <c r="BC47" s="58"/>
      <c r="BD47" s="58"/>
      <c r="BE47" s="58"/>
      <c r="BF47" s="58"/>
      <c r="BG47" s="58"/>
      <c r="BH47" s="58"/>
    </row>
    <row r="48" spans="1:60" s="66" customFormat="1" ht="60.65" hidden="1" customHeight="1">
      <c r="A48" s="128"/>
      <c r="B48" s="128" t="s">
        <v>50</v>
      </c>
      <c r="C48" s="128"/>
      <c r="D48" s="255" t="s">
        <v>1210</v>
      </c>
      <c r="E48" s="227"/>
      <c r="F48" s="227"/>
      <c r="G48" s="137">
        <f t="shared" si="0"/>
        <v>0</v>
      </c>
      <c r="H48" s="137"/>
      <c r="I48" s="137"/>
      <c r="J48" s="410"/>
      <c r="K48" s="409">
        <f t="shared" si="1"/>
        <v>0</v>
      </c>
      <c r="L48" s="55"/>
      <c r="M48" s="56"/>
      <c r="N48" s="56"/>
      <c r="O48" s="56"/>
      <c r="P48" s="56"/>
      <c r="Q48" s="55"/>
      <c r="R48" s="57"/>
      <c r="S48" s="57"/>
      <c r="T48" s="57"/>
      <c r="U48" s="57"/>
      <c r="V48" s="57"/>
      <c r="W48" s="57"/>
      <c r="X48" s="57"/>
      <c r="Y48" s="57"/>
      <c r="Z48" s="57"/>
      <c r="AA48" s="57"/>
      <c r="AB48" s="57"/>
      <c r="AC48" s="57"/>
      <c r="AD48" s="57"/>
      <c r="AE48" s="57"/>
      <c r="AF48" s="57"/>
      <c r="AG48" s="57"/>
      <c r="AH48" s="57"/>
      <c r="AI48" s="57"/>
      <c r="AJ48" s="57"/>
      <c r="AK48" s="57"/>
      <c r="AL48" s="57"/>
      <c r="AM48" s="58"/>
      <c r="AN48" s="58"/>
      <c r="AO48" s="58"/>
      <c r="AP48" s="58"/>
      <c r="AQ48" s="58"/>
      <c r="AR48" s="58"/>
      <c r="AS48" s="58"/>
      <c r="AT48" s="58"/>
      <c r="AU48" s="58"/>
      <c r="AV48" s="58"/>
      <c r="AW48" s="58"/>
      <c r="AX48" s="58"/>
      <c r="AY48" s="58"/>
      <c r="AZ48" s="58"/>
      <c r="BA48" s="58"/>
      <c r="BB48" s="58"/>
      <c r="BC48" s="58"/>
      <c r="BD48" s="58"/>
      <c r="BE48" s="58"/>
      <c r="BF48" s="58"/>
      <c r="BG48" s="58"/>
      <c r="BH48" s="58"/>
    </row>
    <row r="49" spans="1:60" s="66" customFormat="1" ht="15.5" hidden="1">
      <c r="A49" s="128"/>
      <c r="B49" s="128" t="s">
        <v>265</v>
      </c>
      <c r="C49" s="128"/>
      <c r="D49" s="255" t="s">
        <v>741</v>
      </c>
      <c r="E49" s="227"/>
      <c r="F49" s="227"/>
      <c r="G49" s="137">
        <f t="shared" si="0"/>
        <v>0</v>
      </c>
      <c r="H49" s="137"/>
      <c r="I49" s="137"/>
      <c r="J49" s="410"/>
      <c r="K49" s="409">
        <f t="shared" si="1"/>
        <v>0</v>
      </c>
      <c r="L49" s="55"/>
      <c r="M49" s="56"/>
      <c r="N49" s="56"/>
      <c r="O49" s="56"/>
      <c r="P49" s="56"/>
      <c r="Q49" s="55"/>
      <c r="R49" s="57"/>
      <c r="S49" s="57"/>
      <c r="T49" s="57"/>
      <c r="U49" s="57"/>
      <c r="V49" s="57"/>
      <c r="W49" s="57"/>
      <c r="X49" s="57"/>
      <c r="Y49" s="57"/>
      <c r="Z49" s="57"/>
      <c r="AA49" s="57"/>
      <c r="AB49" s="57"/>
      <c r="AC49" s="57"/>
      <c r="AD49" s="57"/>
      <c r="AE49" s="57"/>
      <c r="AF49" s="57"/>
      <c r="AG49" s="57"/>
      <c r="AH49" s="57"/>
      <c r="AI49" s="57"/>
      <c r="AJ49" s="57"/>
      <c r="AK49" s="57"/>
      <c r="AL49" s="57"/>
      <c r="AM49" s="58"/>
      <c r="AN49" s="58"/>
      <c r="AO49" s="58"/>
      <c r="AP49" s="58"/>
      <c r="AQ49" s="58"/>
      <c r="AR49" s="58"/>
      <c r="AS49" s="58"/>
      <c r="AT49" s="58"/>
      <c r="AU49" s="58"/>
      <c r="AV49" s="58"/>
      <c r="AW49" s="58"/>
      <c r="AX49" s="58"/>
      <c r="AY49" s="58"/>
      <c r="AZ49" s="58"/>
      <c r="BA49" s="58"/>
      <c r="BB49" s="58"/>
      <c r="BC49" s="58"/>
      <c r="BD49" s="58"/>
      <c r="BE49" s="58"/>
      <c r="BF49" s="58"/>
      <c r="BG49" s="58"/>
      <c r="BH49" s="58"/>
    </row>
    <row r="50" spans="1:60" s="66" customFormat="1" ht="15.5" hidden="1">
      <c r="A50" s="128"/>
      <c r="B50" s="128" t="s">
        <v>1195</v>
      </c>
      <c r="C50" s="128"/>
      <c r="D50" s="255" t="s">
        <v>6</v>
      </c>
      <c r="E50" s="227"/>
      <c r="F50" s="227"/>
      <c r="G50" s="137">
        <f t="shared" si="0"/>
        <v>0</v>
      </c>
      <c r="H50" s="137"/>
      <c r="I50" s="137"/>
      <c r="J50" s="410"/>
      <c r="K50" s="409">
        <f t="shared" si="1"/>
        <v>0</v>
      </c>
      <c r="L50" s="55"/>
      <c r="M50" s="56"/>
      <c r="N50" s="56"/>
      <c r="O50" s="56"/>
      <c r="P50" s="56"/>
      <c r="Q50" s="55"/>
      <c r="R50" s="57"/>
      <c r="S50" s="57"/>
      <c r="T50" s="57"/>
      <c r="U50" s="57"/>
      <c r="V50" s="57"/>
      <c r="W50" s="57"/>
      <c r="X50" s="57"/>
      <c r="Y50" s="57"/>
      <c r="Z50" s="57"/>
      <c r="AA50" s="57"/>
      <c r="AB50" s="57"/>
      <c r="AC50" s="57"/>
      <c r="AD50" s="57"/>
      <c r="AE50" s="57"/>
      <c r="AF50" s="57"/>
      <c r="AG50" s="57"/>
      <c r="AH50" s="57"/>
      <c r="AI50" s="57"/>
      <c r="AJ50" s="57"/>
      <c r="AK50" s="57"/>
      <c r="AL50" s="57"/>
      <c r="AM50" s="58"/>
      <c r="AN50" s="58"/>
      <c r="AO50" s="58"/>
      <c r="AP50" s="58"/>
      <c r="AQ50" s="58"/>
      <c r="AR50" s="58"/>
      <c r="AS50" s="58"/>
      <c r="AT50" s="58"/>
      <c r="AU50" s="58"/>
      <c r="AV50" s="58"/>
      <c r="AW50" s="58"/>
      <c r="AX50" s="58"/>
      <c r="AY50" s="58"/>
      <c r="AZ50" s="58"/>
      <c r="BA50" s="58"/>
      <c r="BB50" s="58"/>
      <c r="BC50" s="58"/>
      <c r="BD50" s="58"/>
      <c r="BE50" s="58"/>
      <c r="BF50" s="58"/>
      <c r="BG50" s="58"/>
      <c r="BH50" s="58"/>
    </row>
    <row r="51" spans="1:60" s="66" customFormat="1" ht="46.9" hidden="1" customHeight="1">
      <c r="A51" s="423"/>
      <c r="B51" s="423" t="s">
        <v>1279</v>
      </c>
      <c r="C51" s="423"/>
      <c r="D51" s="424" t="s">
        <v>1374</v>
      </c>
      <c r="E51" s="411"/>
      <c r="F51" s="411"/>
      <c r="G51" s="425">
        <f t="shared" si="0"/>
        <v>0</v>
      </c>
      <c r="H51" s="425"/>
      <c r="I51" s="425"/>
      <c r="J51" s="413"/>
      <c r="K51" s="409">
        <f t="shared" si="1"/>
        <v>0</v>
      </c>
      <c r="L51" s="55"/>
      <c r="M51" s="56"/>
      <c r="N51" s="56"/>
      <c r="O51" s="56"/>
      <c r="P51" s="56"/>
      <c r="Q51" s="55"/>
      <c r="R51" s="57"/>
      <c r="S51" s="57"/>
      <c r="T51" s="57"/>
      <c r="U51" s="57"/>
      <c r="V51" s="57"/>
      <c r="W51" s="57"/>
      <c r="X51" s="57"/>
      <c r="Y51" s="57"/>
      <c r="Z51" s="57"/>
      <c r="AA51" s="57"/>
      <c r="AB51" s="57"/>
      <c r="AC51" s="57"/>
      <c r="AD51" s="57"/>
      <c r="AE51" s="57"/>
      <c r="AF51" s="57"/>
      <c r="AG51" s="57"/>
      <c r="AH51" s="57"/>
      <c r="AI51" s="57"/>
      <c r="AJ51" s="57"/>
      <c r="AK51" s="57"/>
      <c r="AL51" s="57"/>
      <c r="AM51" s="58"/>
      <c r="AN51" s="58"/>
      <c r="AO51" s="58"/>
      <c r="AP51" s="58"/>
      <c r="AQ51" s="58"/>
      <c r="AR51" s="58"/>
      <c r="AS51" s="58"/>
      <c r="AT51" s="58"/>
      <c r="AU51" s="58"/>
      <c r="AV51" s="58"/>
      <c r="AW51" s="58"/>
      <c r="AX51" s="58"/>
      <c r="AY51" s="58"/>
      <c r="AZ51" s="58"/>
      <c r="BA51" s="58"/>
      <c r="BB51" s="58"/>
      <c r="BC51" s="58"/>
      <c r="BD51" s="58"/>
      <c r="BE51" s="58"/>
      <c r="BF51" s="58"/>
      <c r="BG51" s="58"/>
      <c r="BH51" s="58"/>
    </row>
    <row r="52" spans="1:60" s="66" customFormat="1" ht="63" hidden="1" customHeight="1">
      <c r="A52" s="549" t="s">
        <v>453</v>
      </c>
      <c r="B52" s="442" t="s">
        <v>562</v>
      </c>
      <c r="C52" s="399" t="s">
        <v>1351</v>
      </c>
      <c r="D52" s="399" t="s">
        <v>1352</v>
      </c>
      <c r="E52" s="411" t="s">
        <v>914</v>
      </c>
      <c r="F52" s="411"/>
      <c r="G52" s="444">
        <f t="shared" si="0"/>
        <v>0</v>
      </c>
      <c r="H52" s="444"/>
      <c r="I52" s="444"/>
      <c r="J52" s="517"/>
      <c r="K52" s="409">
        <f t="shared" si="1"/>
        <v>0</v>
      </c>
      <c r="L52" s="55"/>
      <c r="M52" s="56"/>
      <c r="N52" s="56"/>
      <c r="O52" s="56"/>
      <c r="P52" s="56"/>
      <c r="Q52" s="55"/>
      <c r="R52" s="57"/>
      <c r="S52" s="57"/>
      <c r="T52" s="57"/>
      <c r="U52" s="57"/>
      <c r="V52" s="57"/>
      <c r="W52" s="57"/>
      <c r="X52" s="57"/>
      <c r="Y52" s="57"/>
      <c r="Z52" s="57"/>
      <c r="AA52" s="57"/>
      <c r="AB52" s="57"/>
      <c r="AC52" s="57"/>
      <c r="AD52" s="57"/>
      <c r="AE52" s="57"/>
      <c r="AF52" s="57"/>
      <c r="AG52" s="57"/>
      <c r="AH52" s="57"/>
      <c r="AI52" s="57"/>
      <c r="AJ52" s="57"/>
      <c r="AK52" s="57"/>
      <c r="AL52" s="57"/>
      <c r="AM52" s="58"/>
      <c r="AN52" s="58"/>
      <c r="AO52" s="58"/>
      <c r="AP52" s="58"/>
      <c r="AQ52" s="58"/>
      <c r="AR52" s="58"/>
      <c r="AS52" s="58"/>
      <c r="AT52" s="58"/>
      <c r="AU52" s="58"/>
      <c r="AV52" s="58"/>
      <c r="AW52" s="58"/>
      <c r="AX52" s="58"/>
      <c r="AY52" s="58"/>
      <c r="AZ52" s="58"/>
      <c r="BA52" s="58"/>
      <c r="BB52" s="58"/>
      <c r="BC52" s="58"/>
      <c r="BD52" s="58"/>
      <c r="BE52" s="58"/>
      <c r="BF52" s="58"/>
      <c r="BG52" s="58"/>
      <c r="BH52" s="58"/>
    </row>
    <row r="53" spans="1:60" s="66" customFormat="1" ht="63" customHeight="1">
      <c r="A53" s="226" t="s">
        <v>453</v>
      </c>
      <c r="B53" s="238" t="s">
        <v>562</v>
      </c>
      <c r="C53" s="103" t="s">
        <v>1351</v>
      </c>
      <c r="D53" s="103" t="s">
        <v>1352</v>
      </c>
      <c r="E53" s="227" t="s">
        <v>1343</v>
      </c>
      <c r="F53" s="227" t="s">
        <v>1621</v>
      </c>
      <c r="G53" s="201">
        <f t="shared" si="0"/>
        <v>-1000000</v>
      </c>
      <c r="H53" s="201">
        <v>-1000000</v>
      </c>
      <c r="I53" s="201"/>
      <c r="J53" s="290"/>
      <c r="K53" s="447">
        <f t="shared" si="1"/>
        <v>-1000000</v>
      </c>
      <c r="L53" s="55"/>
      <c r="M53" s="56"/>
      <c r="N53" s="56"/>
      <c r="O53" s="56"/>
      <c r="P53" s="56"/>
      <c r="Q53" s="55"/>
      <c r="R53" s="57"/>
      <c r="S53" s="57"/>
      <c r="T53" s="57"/>
      <c r="U53" s="57"/>
      <c r="V53" s="57"/>
      <c r="W53" s="57"/>
      <c r="X53" s="57"/>
      <c r="Y53" s="57"/>
      <c r="Z53" s="57"/>
      <c r="AA53" s="57"/>
      <c r="AB53" s="57"/>
      <c r="AC53" s="57"/>
      <c r="AD53" s="57"/>
      <c r="AE53" s="57"/>
      <c r="AF53" s="57"/>
      <c r="AG53" s="57"/>
      <c r="AH53" s="57"/>
      <c r="AI53" s="57"/>
      <c r="AJ53" s="57"/>
      <c r="AK53" s="57"/>
      <c r="AL53" s="57"/>
      <c r="AM53" s="58"/>
      <c r="AN53" s="58"/>
      <c r="AO53" s="58"/>
      <c r="AP53" s="58"/>
      <c r="AQ53" s="58"/>
      <c r="AR53" s="58"/>
      <c r="AS53" s="58"/>
      <c r="AT53" s="58"/>
      <c r="AU53" s="58"/>
      <c r="AV53" s="58"/>
      <c r="AW53" s="58"/>
      <c r="AX53" s="58"/>
      <c r="AY53" s="58"/>
      <c r="AZ53" s="58"/>
      <c r="BA53" s="58"/>
      <c r="BB53" s="58"/>
      <c r="BC53" s="58"/>
      <c r="BD53" s="58"/>
      <c r="BE53" s="58"/>
      <c r="BF53" s="58"/>
      <c r="BG53" s="58"/>
      <c r="BH53" s="58"/>
    </row>
    <row r="54" spans="1:60" s="66" customFormat="1" ht="49.9" hidden="1" customHeight="1">
      <c r="A54" s="426" t="s">
        <v>110</v>
      </c>
      <c r="B54" s="427" t="s">
        <v>644</v>
      </c>
      <c r="C54" s="427" t="s">
        <v>1089</v>
      </c>
      <c r="D54" s="428" t="s">
        <v>1360</v>
      </c>
      <c r="E54" s="406" t="s">
        <v>346</v>
      </c>
      <c r="F54" s="406"/>
      <c r="G54" s="429">
        <f t="shared" si="0"/>
        <v>0</v>
      </c>
      <c r="H54" s="429"/>
      <c r="I54" s="429"/>
      <c r="J54" s="408"/>
      <c r="K54" s="409">
        <f t="shared" si="1"/>
        <v>0</v>
      </c>
      <c r="L54" s="55"/>
      <c r="M54" s="56"/>
      <c r="N54" s="56"/>
      <c r="O54" s="56"/>
      <c r="P54" s="56"/>
      <c r="Q54" s="55"/>
      <c r="R54" s="57"/>
      <c r="S54" s="57"/>
      <c r="T54" s="57"/>
      <c r="U54" s="57"/>
      <c r="V54" s="57"/>
      <c r="W54" s="57"/>
      <c r="X54" s="57"/>
      <c r="Y54" s="57"/>
      <c r="Z54" s="57"/>
      <c r="AA54" s="57"/>
      <c r="AB54" s="57"/>
      <c r="AC54" s="57"/>
      <c r="AD54" s="57"/>
      <c r="AE54" s="57"/>
      <c r="AF54" s="57"/>
      <c r="AG54" s="57"/>
      <c r="AH54" s="57"/>
      <c r="AI54" s="57"/>
      <c r="AJ54" s="57"/>
      <c r="AK54" s="57"/>
      <c r="AL54" s="57"/>
      <c r="AM54" s="58"/>
      <c r="AN54" s="58"/>
      <c r="AO54" s="58"/>
      <c r="AP54" s="58"/>
      <c r="AQ54" s="58"/>
      <c r="AR54" s="58"/>
      <c r="AS54" s="58"/>
      <c r="AT54" s="58"/>
      <c r="AU54" s="58"/>
      <c r="AV54" s="58"/>
      <c r="AW54" s="58"/>
      <c r="AX54" s="58"/>
      <c r="AY54" s="58"/>
      <c r="AZ54" s="58"/>
      <c r="BA54" s="58"/>
      <c r="BB54" s="58"/>
      <c r="BC54" s="58"/>
      <c r="BD54" s="58"/>
      <c r="BE54" s="58"/>
      <c r="BF54" s="58"/>
      <c r="BG54" s="58"/>
      <c r="BH54" s="58"/>
    </row>
    <row r="55" spans="1:60" s="66" customFormat="1" ht="54" hidden="1">
      <c r="A55" s="128"/>
      <c r="B55" s="125" t="s">
        <v>73</v>
      </c>
      <c r="C55" s="125"/>
      <c r="D55" s="256" t="s">
        <v>1443</v>
      </c>
      <c r="E55" s="227"/>
      <c r="F55" s="227"/>
      <c r="G55" s="115">
        <f t="shared" si="0"/>
        <v>0</v>
      </c>
      <c r="H55" s="115"/>
      <c r="I55" s="115"/>
      <c r="J55" s="410"/>
      <c r="K55" s="409">
        <f t="shared" si="1"/>
        <v>0</v>
      </c>
      <c r="L55" s="55"/>
      <c r="M55" s="56"/>
      <c r="N55" s="56"/>
      <c r="O55" s="56"/>
      <c r="P55" s="56"/>
      <c r="Q55" s="55"/>
      <c r="R55" s="57"/>
      <c r="S55" s="57"/>
      <c r="T55" s="57"/>
      <c r="U55" s="57"/>
      <c r="V55" s="57"/>
      <c r="W55" s="57"/>
      <c r="X55" s="57"/>
      <c r="Y55" s="57"/>
      <c r="Z55" s="57"/>
      <c r="AA55" s="57"/>
      <c r="AB55" s="57"/>
      <c r="AC55" s="57"/>
      <c r="AD55" s="57"/>
      <c r="AE55" s="57"/>
      <c r="AF55" s="57"/>
      <c r="AG55" s="57"/>
      <c r="AH55" s="57"/>
      <c r="AI55" s="57"/>
      <c r="AJ55" s="57"/>
      <c r="AK55" s="57"/>
      <c r="AL55" s="57"/>
      <c r="AM55" s="58"/>
      <c r="AN55" s="58"/>
      <c r="AO55" s="58"/>
      <c r="AP55" s="58"/>
      <c r="AQ55" s="58"/>
      <c r="AR55" s="58"/>
      <c r="AS55" s="58"/>
      <c r="AT55" s="58"/>
      <c r="AU55" s="58"/>
      <c r="AV55" s="58"/>
      <c r="AW55" s="58"/>
      <c r="AX55" s="58"/>
      <c r="AY55" s="58"/>
      <c r="AZ55" s="58"/>
      <c r="BA55" s="58"/>
      <c r="BB55" s="58"/>
      <c r="BC55" s="58"/>
      <c r="BD55" s="58"/>
      <c r="BE55" s="58"/>
      <c r="BF55" s="58"/>
      <c r="BG55" s="58"/>
      <c r="BH55" s="58"/>
    </row>
    <row r="56" spans="1:60" s="66" customFormat="1" ht="15.5" hidden="1">
      <c r="A56" s="123" t="s">
        <v>897</v>
      </c>
      <c r="B56" s="127" t="s">
        <v>757</v>
      </c>
      <c r="C56" s="127" t="s">
        <v>756</v>
      </c>
      <c r="D56" s="302" t="s">
        <v>157</v>
      </c>
      <c r="E56" s="227"/>
      <c r="F56" s="227"/>
      <c r="G56" s="108">
        <f t="shared" si="0"/>
        <v>0</v>
      </c>
      <c r="H56" s="108"/>
      <c r="I56" s="108"/>
      <c r="J56" s="410"/>
      <c r="K56" s="409">
        <f t="shared" si="1"/>
        <v>0</v>
      </c>
      <c r="L56" s="55"/>
      <c r="M56" s="56"/>
      <c r="N56" s="56"/>
      <c r="O56" s="56"/>
      <c r="P56" s="56"/>
      <c r="Q56" s="55"/>
      <c r="R56" s="57"/>
      <c r="S56" s="57"/>
      <c r="T56" s="57"/>
      <c r="U56" s="57"/>
      <c r="V56" s="57"/>
      <c r="W56" s="57"/>
      <c r="X56" s="57"/>
      <c r="Y56" s="57"/>
      <c r="Z56" s="57"/>
      <c r="AA56" s="57"/>
      <c r="AB56" s="57"/>
      <c r="AC56" s="57"/>
      <c r="AD56" s="57"/>
      <c r="AE56" s="57"/>
      <c r="AF56" s="57"/>
      <c r="AG56" s="57"/>
      <c r="AH56" s="57"/>
      <c r="AI56" s="57"/>
      <c r="AJ56" s="57"/>
      <c r="AK56" s="57"/>
      <c r="AL56" s="57"/>
      <c r="AM56" s="58"/>
      <c r="AN56" s="58"/>
      <c r="AO56" s="58"/>
      <c r="AP56" s="58"/>
      <c r="AQ56" s="58"/>
      <c r="AR56" s="58"/>
      <c r="AS56" s="58"/>
      <c r="AT56" s="58"/>
      <c r="AU56" s="58"/>
      <c r="AV56" s="58"/>
      <c r="AW56" s="58"/>
      <c r="AX56" s="58"/>
      <c r="AY56" s="58"/>
      <c r="AZ56" s="58"/>
      <c r="BA56" s="58"/>
      <c r="BB56" s="58"/>
      <c r="BC56" s="58"/>
      <c r="BD56" s="58"/>
      <c r="BE56" s="58"/>
      <c r="BF56" s="58"/>
      <c r="BG56" s="58"/>
      <c r="BH56" s="58"/>
    </row>
    <row r="57" spans="1:60" s="66" customFormat="1" ht="54.65" hidden="1" customHeight="1">
      <c r="A57" s="123" t="s">
        <v>899</v>
      </c>
      <c r="B57" s="133" t="s">
        <v>1643</v>
      </c>
      <c r="C57" s="133" t="s">
        <v>1467</v>
      </c>
      <c r="D57" s="415" t="s">
        <v>105</v>
      </c>
      <c r="E57" s="227" t="s">
        <v>169</v>
      </c>
      <c r="F57" s="227"/>
      <c r="G57" s="201">
        <f t="shared" si="0"/>
        <v>0</v>
      </c>
      <c r="H57" s="201"/>
      <c r="I57" s="201"/>
      <c r="J57" s="410"/>
      <c r="K57" s="409">
        <f t="shared" si="1"/>
        <v>0</v>
      </c>
      <c r="L57" s="55"/>
      <c r="M57" s="56"/>
      <c r="N57" s="56"/>
      <c r="O57" s="56"/>
      <c r="P57" s="56"/>
      <c r="Q57" s="55"/>
      <c r="R57" s="57"/>
      <c r="S57" s="57"/>
      <c r="T57" s="57"/>
      <c r="U57" s="57"/>
      <c r="V57" s="57"/>
      <c r="W57" s="57"/>
      <c r="X57" s="57"/>
      <c r="Y57" s="57"/>
      <c r="Z57" s="57"/>
      <c r="AA57" s="57"/>
      <c r="AB57" s="57"/>
      <c r="AC57" s="57"/>
      <c r="AD57" s="57"/>
      <c r="AE57" s="57"/>
      <c r="AF57" s="57"/>
      <c r="AG57" s="57"/>
      <c r="AH57" s="57"/>
      <c r="AI57" s="57"/>
      <c r="AJ57" s="57"/>
      <c r="AK57" s="57"/>
      <c r="AL57" s="57"/>
      <c r="AM57" s="58"/>
      <c r="AN57" s="58"/>
      <c r="AO57" s="58"/>
      <c r="AP57" s="58"/>
      <c r="AQ57" s="58"/>
      <c r="AR57" s="58"/>
      <c r="AS57" s="58"/>
      <c r="AT57" s="58"/>
      <c r="AU57" s="58"/>
      <c r="AV57" s="58"/>
      <c r="AW57" s="58"/>
      <c r="AX57" s="58"/>
      <c r="AY57" s="58"/>
      <c r="AZ57" s="58"/>
      <c r="BA57" s="58"/>
      <c r="BB57" s="58"/>
      <c r="BC57" s="58"/>
      <c r="BD57" s="58"/>
      <c r="BE57" s="58"/>
      <c r="BF57" s="58"/>
      <c r="BG57" s="58"/>
      <c r="BH57" s="58"/>
    </row>
    <row r="58" spans="1:60" s="66" customFormat="1" ht="79.150000000000006" hidden="1" customHeight="1">
      <c r="A58" s="133" t="s">
        <v>898</v>
      </c>
      <c r="B58" s="133" t="s">
        <v>758</v>
      </c>
      <c r="C58" s="133" t="s">
        <v>1363</v>
      </c>
      <c r="D58" s="242" t="s">
        <v>853</v>
      </c>
      <c r="E58" s="227" t="s">
        <v>620</v>
      </c>
      <c r="F58" s="227" t="s">
        <v>153</v>
      </c>
      <c r="G58" s="201">
        <f t="shared" si="0"/>
        <v>0</v>
      </c>
      <c r="H58" s="201"/>
      <c r="I58" s="201"/>
      <c r="J58" s="410"/>
      <c r="K58" s="447">
        <f t="shared" si="1"/>
        <v>0</v>
      </c>
      <c r="L58" s="55"/>
      <c r="M58" s="56"/>
      <c r="N58" s="56"/>
      <c r="O58" s="56"/>
      <c r="P58" s="56"/>
      <c r="Q58" s="55"/>
      <c r="R58" s="57"/>
      <c r="S58" s="57"/>
      <c r="T58" s="57"/>
      <c r="U58" s="57"/>
      <c r="V58" s="57"/>
      <c r="W58" s="57"/>
      <c r="X58" s="57"/>
      <c r="Y58" s="57"/>
      <c r="Z58" s="57"/>
      <c r="AA58" s="57"/>
      <c r="AB58" s="57"/>
      <c r="AC58" s="57"/>
      <c r="AD58" s="57"/>
      <c r="AE58" s="57"/>
      <c r="AF58" s="57"/>
      <c r="AG58" s="57"/>
      <c r="AH58" s="57"/>
      <c r="AI58" s="57"/>
      <c r="AJ58" s="57"/>
      <c r="AK58" s="57"/>
      <c r="AL58" s="57"/>
      <c r="AM58" s="58"/>
      <c r="AN58" s="58"/>
      <c r="AO58" s="58"/>
      <c r="AP58" s="58"/>
      <c r="AQ58" s="58"/>
      <c r="AR58" s="58"/>
      <c r="AS58" s="58"/>
      <c r="AT58" s="58"/>
      <c r="AU58" s="58"/>
      <c r="AV58" s="58"/>
      <c r="AW58" s="58"/>
      <c r="AX58" s="58"/>
      <c r="AY58" s="58"/>
      <c r="AZ58" s="58"/>
      <c r="BA58" s="58"/>
      <c r="BB58" s="58"/>
      <c r="BC58" s="58"/>
      <c r="BD58" s="58"/>
      <c r="BE58" s="58"/>
      <c r="BF58" s="58"/>
      <c r="BG58" s="58"/>
      <c r="BH58" s="58"/>
    </row>
    <row r="59" spans="1:60" s="66" customFormat="1" ht="15.5" hidden="1">
      <c r="A59" s="128"/>
      <c r="B59" s="303"/>
      <c r="C59" s="303"/>
      <c r="D59" s="187" t="s">
        <v>469</v>
      </c>
      <c r="E59" s="227"/>
      <c r="F59" s="227"/>
      <c r="G59" s="108">
        <f t="shared" si="0"/>
        <v>0</v>
      </c>
      <c r="H59" s="108"/>
      <c r="I59" s="108"/>
      <c r="J59" s="410"/>
      <c r="K59" s="409">
        <f t="shared" si="1"/>
        <v>0</v>
      </c>
      <c r="L59" s="55"/>
      <c r="M59" s="56"/>
      <c r="N59" s="56"/>
      <c r="O59" s="56"/>
      <c r="P59" s="56"/>
      <c r="Q59" s="55"/>
      <c r="R59" s="57"/>
      <c r="S59" s="57"/>
      <c r="T59" s="57"/>
      <c r="U59" s="57"/>
      <c r="V59" s="57"/>
      <c r="W59" s="57"/>
      <c r="X59" s="57"/>
      <c r="Y59" s="57"/>
      <c r="Z59" s="57"/>
      <c r="AA59" s="57"/>
      <c r="AB59" s="57"/>
      <c r="AC59" s="57"/>
      <c r="AD59" s="57"/>
      <c r="AE59" s="57"/>
      <c r="AF59" s="57"/>
      <c r="AG59" s="57"/>
      <c r="AH59" s="57"/>
      <c r="AI59" s="57"/>
      <c r="AJ59" s="57"/>
      <c r="AK59" s="57"/>
      <c r="AL59" s="57"/>
      <c r="AM59" s="58"/>
      <c r="AN59" s="58"/>
      <c r="AO59" s="58"/>
      <c r="AP59" s="58"/>
      <c r="AQ59" s="58"/>
      <c r="AR59" s="58"/>
      <c r="AS59" s="58"/>
      <c r="AT59" s="58"/>
      <c r="AU59" s="58"/>
      <c r="AV59" s="58"/>
      <c r="AW59" s="58"/>
      <c r="AX59" s="58"/>
      <c r="AY59" s="58"/>
      <c r="AZ59" s="58"/>
      <c r="BA59" s="58"/>
      <c r="BB59" s="58"/>
      <c r="BC59" s="58"/>
      <c r="BD59" s="58"/>
      <c r="BE59" s="58"/>
      <c r="BF59" s="58"/>
      <c r="BG59" s="58"/>
      <c r="BH59" s="58"/>
    </row>
    <row r="60" spans="1:60" s="66" customFormat="1" ht="70" hidden="1">
      <c r="A60" s="128"/>
      <c r="B60" s="303"/>
      <c r="C60" s="303"/>
      <c r="D60" s="304" t="s">
        <v>0</v>
      </c>
      <c r="E60" s="227"/>
      <c r="F60" s="227"/>
      <c r="G60" s="105">
        <f t="shared" si="0"/>
        <v>0</v>
      </c>
      <c r="H60" s="105"/>
      <c r="I60" s="105"/>
      <c r="J60" s="410"/>
      <c r="K60" s="409">
        <f t="shared" si="1"/>
        <v>0</v>
      </c>
      <c r="L60" s="55"/>
      <c r="M60" s="56"/>
      <c r="N60" s="56"/>
      <c r="O60" s="56"/>
      <c r="P60" s="56"/>
      <c r="Q60" s="55"/>
      <c r="R60" s="57"/>
      <c r="S60" s="57"/>
      <c r="T60" s="57"/>
      <c r="U60" s="57"/>
      <c r="V60" s="57"/>
      <c r="W60" s="57"/>
      <c r="X60" s="57"/>
      <c r="Y60" s="57"/>
      <c r="Z60" s="57"/>
      <c r="AA60" s="57"/>
      <c r="AB60" s="57"/>
      <c r="AC60" s="57"/>
      <c r="AD60" s="57"/>
      <c r="AE60" s="57"/>
      <c r="AF60" s="57"/>
      <c r="AG60" s="57"/>
      <c r="AH60" s="57"/>
      <c r="AI60" s="57"/>
      <c r="AJ60" s="57"/>
      <c r="AK60" s="57"/>
      <c r="AL60" s="57"/>
      <c r="AM60" s="58"/>
      <c r="AN60" s="58"/>
      <c r="AO60" s="58"/>
      <c r="AP60" s="58"/>
      <c r="AQ60" s="58"/>
      <c r="AR60" s="58"/>
      <c r="AS60" s="58"/>
      <c r="AT60" s="58"/>
      <c r="AU60" s="58"/>
      <c r="AV60" s="58"/>
      <c r="AW60" s="58"/>
      <c r="AX60" s="58"/>
      <c r="AY60" s="58"/>
      <c r="AZ60" s="58"/>
      <c r="BA60" s="58"/>
      <c r="BB60" s="58"/>
      <c r="BC60" s="58"/>
      <c r="BD60" s="58"/>
      <c r="BE60" s="58"/>
      <c r="BF60" s="58"/>
      <c r="BG60" s="58"/>
      <c r="BH60" s="58"/>
    </row>
    <row r="61" spans="1:60" ht="98" hidden="1">
      <c r="A61" s="128"/>
      <c r="B61" s="303"/>
      <c r="C61" s="303"/>
      <c r="D61" s="304" t="s">
        <v>40</v>
      </c>
      <c r="E61" s="430"/>
      <c r="F61" s="430"/>
      <c r="G61" s="105">
        <f t="shared" si="0"/>
        <v>0</v>
      </c>
      <c r="H61" s="105"/>
      <c r="I61" s="105"/>
      <c r="J61" s="410"/>
      <c r="K61" s="409">
        <f t="shared" si="1"/>
        <v>0</v>
      </c>
      <c r="L61" s="48"/>
      <c r="M61" s="49"/>
      <c r="N61" s="49"/>
      <c r="O61" s="49"/>
      <c r="P61" s="49"/>
    </row>
    <row r="62" spans="1:60" s="68" customFormat="1" ht="51.65" hidden="1" customHeight="1">
      <c r="A62" s="128"/>
      <c r="B62" s="121"/>
      <c r="C62" s="121"/>
      <c r="D62" s="305" t="s">
        <v>1193</v>
      </c>
      <c r="E62" s="410"/>
      <c r="F62" s="410"/>
      <c r="G62" s="109">
        <f t="shared" si="0"/>
        <v>0</v>
      </c>
      <c r="H62" s="109"/>
      <c r="I62" s="109"/>
      <c r="J62" s="410"/>
      <c r="K62" s="409">
        <f t="shared" si="1"/>
        <v>0</v>
      </c>
      <c r="L62" s="53"/>
      <c r="M62" s="53"/>
      <c r="N62" s="53"/>
      <c r="O62" s="53"/>
      <c r="P62" s="53"/>
      <c r="Q62" s="53"/>
      <c r="R62" s="54"/>
      <c r="S62" s="54"/>
      <c r="T62" s="54"/>
      <c r="U62" s="54"/>
      <c r="V62" s="54"/>
      <c r="W62" s="54"/>
      <c r="X62" s="54"/>
      <c r="Y62" s="54"/>
      <c r="Z62" s="54"/>
      <c r="AA62" s="54"/>
      <c r="AB62" s="54"/>
      <c r="AC62" s="54"/>
      <c r="AD62" s="54"/>
      <c r="AE62" s="54"/>
      <c r="AF62" s="54"/>
      <c r="AG62" s="54"/>
      <c r="AH62" s="54"/>
      <c r="AI62" s="54"/>
      <c r="AJ62" s="54"/>
      <c r="AK62" s="54"/>
      <c r="AL62" s="54"/>
      <c r="AM62" s="52"/>
      <c r="AN62" s="52"/>
      <c r="AO62" s="52"/>
      <c r="AP62" s="52"/>
      <c r="AQ62" s="52"/>
      <c r="AR62" s="52"/>
      <c r="AS62" s="52"/>
      <c r="AT62" s="52"/>
      <c r="AU62" s="52"/>
      <c r="AV62" s="52"/>
      <c r="AW62" s="52"/>
      <c r="AX62" s="52"/>
      <c r="AY62" s="52"/>
      <c r="AZ62" s="52"/>
      <c r="BA62" s="52"/>
      <c r="BB62" s="52"/>
      <c r="BC62" s="52"/>
      <c r="BD62" s="52"/>
      <c r="BE62" s="52"/>
      <c r="BF62" s="52"/>
      <c r="BG62" s="52"/>
      <c r="BH62" s="52"/>
    </row>
    <row r="63" spans="1:60" s="30" customFormat="1" ht="36" hidden="1" customHeight="1">
      <c r="A63" s="128"/>
      <c r="B63" s="128" t="s">
        <v>723</v>
      </c>
      <c r="C63" s="128"/>
      <c r="D63" s="255" t="s">
        <v>716</v>
      </c>
      <c r="E63" s="431"/>
      <c r="F63" s="431"/>
      <c r="G63" s="137">
        <f t="shared" si="0"/>
        <v>0</v>
      </c>
      <c r="H63" s="137"/>
      <c r="I63" s="137"/>
      <c r="J63" s="410"/>
      <c r="K63" s="409">
        <f t="shared" si="1"/>
        <v>0</v>
      </c>
      <c r="L63" s="28"/>
      <c r="M63" s="28"/>
      <c r="N63" s="26"/>
      <c r="O63" s="26" t="s">
        <v>1482</v>
      </c>
      <c r="P63" s="28">
        <v>1000</v>
      </c>
      <c r="Q63" s="28">
        <v>1110</v>
      </c>
      <c r="R63" s="28">
        <v>1160</v>
      </c>
      <c r="S63" s="26">
        <v>200</v>
      </c>
      <c r="T63" s="28" t="s">
        <v>1483</v>
      </c>
      <c r="U63" s="28">
        <v>1000</v>
      </c>
      <c r="V63" s="28">
        <v>1110</v>
      </c>
      <c r="W63" s="28">
        <v>1160</v>
      </c>
      <c r="X63" s="26">
        <v>200</v>
      </c>
      <c r="Y63" s="26" t="s">
        <v>1482</v>
      </c>
      <c r="Z63" s="28">
        <v>1000</v>
      </c>
      <c r="AA63" s="28">
        <v>1110</v>
      </c>
      <c r="AB63" s="28">
        <v>1160</v>
      </c>
      <c r="AC63" s="26">
        <v>200</v>
      </c>
      <c r="AD63" s="26"/>
      <c r="AE63" s="26"/>
      <c r="AF63" s="26"/>
      <c r="AG63" s="26"/>
      <c r="AH63" s="26"/>
      <c r="AI63" s="26"/>
      <c r="AJ63" s="26"/>
      <c r="AK63" s="26"/>
      <c r="AL63" s="26"/>
    </row>
    <row r="64" spans="1:60" s="26" customFormat="1" ht="15.5" hidden="1">
      <c r="A64" s="128"/>
      <c r="B64" s="128"/>
      <c r="C64" s="128"/>
      <c r="D64" s="254" t="s">
        <v>1444</v>
      </c>
      <c r="E64" s="227"/>
      <c r="F64" s="227"/>
      <c r="G64" s="108">
        <f t="shared" si="0"/>
        <v>0</v>
      </c>
      <c r="H64" s="108"/>
      <c r="I64" s="108"/>
      <c r="J64" s="410"/>
      <c r="K64" s="409">
        <f t="shared" si="1"/>
        <v>0</v>
      </c>
      <c r="L64" s="31"/>
      <c r="M64" s="31"/>
      <c r="N64" s="31"/>
      <c r="O64" s="31"/>
      <c r="P64" s="31"/>
      <c r="Q64" s="31"/>
      <c r="R64" s="31"/>
      <c r="S64" s="31"/>
      <c r="T64" s="31"/>
      <c r="U64" s="28"/>
      <c r="V64" s="28"/>
      <c r="W64" s="28"/>
      <c r="X64" s="28"/>
      <c r="Y64" s="28"/>
      <c r="Z64" s="28"/>
      <c r="AA64" s="28"/>
      <c r="AB64" s="28"/>
      <c r="AC64" s="28"/>
      <c r="AD64" s="974"/>
      <c r="AE64" s="974"/>
      <c r="AF64" s="974"/>
      <c r="AG64" s="974"/>
      <c r="AH64" s="974"/>
      <c r="AI64" s="974"/>
      <c r="AJ64" s="974"/>
      <c r="AK64" s="974"/>
    </row>
    <row r="65" spans="1:38" s="26" customFormat="1" ht="70" hidden="1">
      <c r="A65" s="128"/>
      <c r="B65" s="128"/>
      <c r="C65" s="128"/>
      <c r="D65" s="304" t="s">
        <v>0</v>
      </c>
      <c r="E65" s="432"/>
      <c r="F65" s="432"/>
      <c r="G65" s="108">
        <f t="shared" si="0"/>
        <v>0</v>
      </c>
      <c r="H65" s="108"/>
      <c r="I65" s="108"/>
      <c r="J65" s="410"/>
      <c r="K65" s="409">
        <f t="shared" si="1"/>
        <v>0</v>
      </c>
      <c r="L65" s="32"/>
      <c r="M65" s="32"/>
      <c r="N65" s="32"/>
      <c r="O65" s="32"/>
      <c r="P65" s="32"/>
      <c r="Q65" s="32"/>
      <c r="R65" s="32"/>
      <c r="S65" s="32"/>
      <c r="T65" s="29"/>
      <c r="U65" s="32"/>
      <c r="V65" s="32"/>
      <c r="W65" s="32"/>
      <c r="X65" s="32"/>
      <c r="Y65" s="32"/>
      <c r="Z65" s="32"/>
      <c r="AA65" s="32"/>
      <c r="AB65" s="32"/>
      <c r="AC65" s="32"/>
      <c r="AD65" s="32"/>
      <c r="AE65" s="32"/>
      <c r="AF65" s="32"/>
      <c r="AG65" s="32"/>
    </row>
    <row r="66" spans="1:38" s="26" customFormat="1" ht="56" hidden="1">
      <c r="A66" s="128"/>
      <c r="B66" s="128"/>
      <c r="C66" s="128"/>
      <c r="D66" s="304" t="s">
        <v>1178</v>
      </c>
      <c r="E66" s="410"/>
      <c r="F66" s="410"/>
      <c r="G66" s="108">
        <f t="shared" si="0"/>
        <v>0</v>
      </c>
      <c r="H66" s="108"/>
      <c r="I66" s="108"/>
      <c r="J66" s="410"/>
      <c r="K66" s="409">
        <f t="shared" si="1"/>
        <v>0</v>
      </c>
      <c r="L66" s="33"/>
      <c r="M66" s="33"/>
      <c r="N66" s="33"/>
      <c r="O66" s="33"/>
      <c r="P66" s="33"/>
      <c r="Q66" s="33"/>
      <c r="R66" s="33"/>
      <c r="S66" s="33"/>
      <c r="U66" s="33"/>
      <c r="V66" s="28"/>
      <c r="W66" s="28"/>
      <c r="X66" s="28"/>
      <c r="Y66" s="28"/>
      <c r="Z66" s="28"/>
      <c r="AA66" s="28"/>
      <c r="AB66" s="28"/>
      <c r="AC66" s="28"/>
      <c r="AD66" s="28"/>
    </row>
    <row r="67" spans="1:38" s="26" customFormat="1" ht="42" hidden="1">
      <c r="A67" s="128"/>
      <c r="B67" s="128"/>
      <c r="C67" s="128"/>
      <c r="D67" s="254" t="s">
        <v>1371</v>
      </c>
      <c r="E67" s="410"/>
      <c r="F67" s="410"/>
      <c r="G67" s="108">
        <f t="shared" si="0"/>
        <v>0</v>
      </c>
      <c r="H67" s="108"/>
      <c r="I67" s="108"/>
      <c r="J67" s="410"/>
      <c r="K67" s="409">
        <f t="shared" si="1"/>
        <v>0</v>
      </c>
      <c r="L67" s="33"/>
      <c r="M67" s="33"/>
      <c r="N67" s="33"/>
      <c r="O67" s="33"/>
      <c r="P67" s="33"/>
      <c r="Q67" s="33"/>
      <c r="R67" s="33"/>
      <c r="S67" s="33"/>
      <c r="U67" s="33"/>
      <c r="V67" s="28"/>
      <c r="W67" s="28"/>
      <c r="X67" s="28"/>
      <c r="Y67" s="28"/>
      <c r="Z67" s="28"/>
      <c r="AA67" s="28"/>
      <c r="AB67" s="28"/>
      <c r="AC67" s="28"/>
      <c r="AD67" s="28"/>
    </row>
    <row r="68" spans="1:38" s="29" customFormat="1" ht="55.15" hidden="1" customHeight="1">
      <c r="A68" s="128"/>
      <c r="B68" s="128"/>
      <c r="C68" s="128"/>
      <c r="D68" s="255" t="s">
        <v>1163</v>
      </c>
      <c r="E68" s="433"/>
      <c r="F68" s="433"/>
      <c r="G68" s="137">
        <f t="shared" si="0"/>
        <v>0</v>
      </c>
      <c r="H68" s="137"/>
      <c r="I68" s="137"/>
      <c r="J68" s="410"/>
      <c r="K68" s="409">
        <f t="shared" si="1"/>
        <v>0</v>
      </c>
      <c r="L68" s="32"/>
      <c r="M68" s="32"/>
      <c r="N68" s="32"/>
      <c r="O68" s="32"/>
      <c r="P68" s="32"/>
      <c r="Q68" s="32"/>
      <c r="R68" s="32"/>
      <c r="S68" s="32"/>
    </row>
    <row r="69" spans="1:38" s="29" customFormat="1" ht="63" hidden="1" customHeight="1">
      <c r="A69" s="128"/>
      <c r="B69" s="128"/>
      <c r="C69" s="128"/>
      <c r="D69" s="255" t="s">
        <v>600</v>
      </c>
      <c r="E69" s="433"/>
      <c r="F69" s="433"/>
      <c r="G69" s="137">
        <f t="shared" si="0"/>
        <v>0</v>
      </c>
      <c r="H69" s="137"/>
      <c r="I69" s="137"/>
      <c r="J69" s="410"/>
      <c r="K69" s="409">
        <f t="shared" si="1"/>
        <v>0</v>
      </c>
      <c r="L69" s="32"/>
      <c r="M69" s="32"/>
      <c r="N69" s="32"/>
      <c r="O69" s="32"/>
      <c r="P69" s="32"/>
      <c r="Q69" s="32"/>
      <c r="R69" s="32"/>
      <c r="S69" s="32"/>
    </row>
    <row r="70" spans="1:38" s="29" customFormat="1" ht="59.5" hidden="1" customHeight="1">
      <c r="A70" s="128"/>
      <c r="B70" s="128"/>
      <c r="C70" s="128"/>
      <c r="D70" s="255" t="s">
        <v>646</v>
      </c>
      <c r="E70" s="433"/>
      <c r="F70" s="433"/>
      <c r="G70" s="137">
        <f t="shared" si="0"/>
        <v>0</v>
      </c>
      <c r="H70" s="137"/>
      <c r="I70" s="137"/>
      <c r="J70" s="410"/>
      <c r="K70" s="409">
        <f t="shared" si="1"/>
        <v>0</v>
      </c>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row>
    <row r="71" spans="1:38" s="29" customFormat="1" ht="56.5" hidden="1" customHeight="1">
      <c r="A71" s="128"/>
      <c r="B71" s="128"/>
      <c r="C71" s="128"/>
      <c r="D71" s="255" t="s">
        <v>595</v>
      </c>
      <c r="E71" s="433"/>
      <c r="F71" s="433"/>
      <c r="G71" s="137">
        <f t="shared" si="0"/>
        <v>0</v>
      </c>
      <c r="H71" s="137"/>
      <c r="I71" s="137"/>
      <c r="J71" s="410"/>
      <c r="K71" s="409">
        <f t="shared" si="1"/>
        <v>0</v>
      </c>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row>
    <row r="72" spans="1:38" ht="49.9" hidden="1" customHeight="1">
      <c r="A72" s="423"/>
      <c r="B72" s="423"/>
      <c r="C72" s="423"/>
      <c r="D72" s="434" t="s">
        <v>397</v>
      </c>
      <c r="E72" s="435"/>
      <c r="F72" s="435"/>
      <c r="G72" s="425">
        <f t="shared" si="0"/>
        <v>0</v>
      </c>
      <c r="H72" s="425"/>
      <c r="I72" s="425"/>
      <c r="J72" s="413"/>
      <c r="K72" s="409">
        <f t="shared" si="1"/>
        <v>0</v>
      </c>
      <c r="L72" s="97"/>
      <c r="M72" s="97"/>
      <c r="N72" s="97"/>
      <c r="O72" s="97"/>
      <c r="P72" s="97"/>
      <c r="Q72" s="97"/>
      <c r="R72" s="97"/>
      <c r="S72" s="97"/>
      <c r="T72" s="20"/>
      <c r="U72" s="20"/>
      <c r="V72" s="20"/>
      <c r="W72" s="20"/>
      <c r="X72" s="20"/>
      <c r="Y72" s="20"/>
      <c r="Z72" s="20"/>
      <c r="AA72" s="20"/>
      <c r="AB72" s="20"/>
      <c r="AC72" s="20"/>
      <c r="AD72" s="20"/>
      <c r="AE72" s="20"/>
      <c r="AF72" s="20"/>
      <c r="AG72" s="20"/>
      <c r="AH72" s="20"/>
      <c r="AI72" s="20"/>
      <c r="AJ72" s="20"/>
      <c r="AK72" s="19"/>
    </row>
    <row r="73" spans="1:38" s="30" customFormat="1" ht="38.25" customHeight="1">
      <c r="A73" s="292" t="s">
        <v>1046</v>
      </c>
      <c r="B73" s="292" t="s">
        <v>1047</v>
      </c>
      <c r="C73" s="292"/>
      <c r="D73" s="318" t="s">
        <v>1179</v>
      </c>
      <c r="E73" s="436"/>
      <c r="F73" s="436"/>
      <c r="G73" s="192">
        <f t="shared" si="0"/>
        <v>15052555</v>
      </c>
      <c r="H73" s="347">
        <f>SUM(H74:H116)-H84-H87-H75-H76</f>
        <v>0</v>
      </c>
      <c r="I73" s="192">
        <f>SUM(I74:I116)-I84-I87-I75-I76</f>
        <v>15052555</v>
      </c>
      <c r="J73" s="192">
        <f>SUM(J74:J116)-J84-J87-J75-J76</f>
        <v>15052555</v>
      </c>
      <c r="K73" s="447">
        <f t="shared" si="1"/>
        <v>15052555</v>
      </c>
      <c r="L73" s="734"/>
      <c r="M73" s="734"/>
      <c r="N73" s="734"/>
      <c r="O73" s="36"/>
      <c r="P73" s="36"/>
      <c r="Q73" s="36"/>
      <c r="R73" s="36"/>
      <c r="S73" s="36"/>
      <c r="T73" s="34"/>
      <c r="U73" s="34"/>
      <c r="V73" s="34"/>
      <c r="W73" s="34"/>
      <c r="X73" s="34"/>
      <c r="Y73" s="34"/>
      <c r="Z73" s="34"/>
      <c r="AA73" s="34"/>
      <c r="AB73" s="34"/>
      <c r="AC73" s="34"/>
      <c r="AD73" s="34"/>
      <c r="AE73" s="34"/>
      <c r="AF73" s="34"/>
      <c r="AG73" s="34"/>
      <c r="AH73" s="34"/>
      <c r="AI73" s="34"/>
      <c r="AJ73" s="34"/>
      <c r="AK73" s="26"/>
      <c r="AL73" s="26"/>
    </row>
    <row r="74" spans="1:38" ht="70" hidden="1">
      <c r="A74" s="419" t="s">
        <v>1048</v>
      </c>
      <c r="B74" s="419">
        <v>70201</v>
      </c>
      <c r="C74" s="419" t="s">
        <v>402</v>
      </c>
      <c r="D74" s="437" t="s">
        <v>979</v>
      </c>
      <c r="E74" s="438"/>
      <c r="F74" s="438"/>
      <c r="G74" s="421">
        <f t="shared" si="0"/>
        <v>0</v>
      </c>
      <c r="H74" s="421"/>
      <c r="I74" s="421"/>
      <c r="J74" s="408"/>
      <c r="K74" s="409">
        <f t="shared" si="1"/>
        <v>0</v>
      </c>
      <c r="L74" s="80"/>
      <c r="M74" s="80"/>
      <c r="N74" s="80"/>
      <c r="O74" s="80"/>
      <c r="P74" s="80"/>
      <c r="Q74" s="80"/>
      <c r="R74" s="80"/>
      <c r="S74" s="80"/>
      <c r="T74" s="20"/>
      <c r="U74" s="20"/>
      <c r="V74" s="20"/>
      <c r="W74" s="20"/>
      <c r="X74" s="20"/>
      <c r="Y74" s="20"/>
      <c r="Z74" s="20"/>
      <c r="AA74" s="20"/>
      <c r="AB74" s="20"/>
      <c r="AC74" s="20"/>
      <c r="AD74" s="20"/>
      <c r="AE74" s="20"/>
      <c r="AF74" s="20"/>
      <c r="AG74" s="20"/>
      <c r="AH74" s="20"/>
      <c r="AI74" s="20"/>
      <c r="AJ74" s="20"/>
      <c r="AK74" s="19"/>
    </row>
    <row r="75" spans="1:38" s="30" customFormat="1" ht="28" hidden="1">
      <c r="A75" s="128"/>
      <c r="B75" s="128"/>
      <c r="C75" s="127"/>
      <c r="D75" s="261" t="s">
        <v>1199</v>
      </c>
      <c r="E75" s="436"/>
      <c r="F75" s="436"/>
      <c r="G75" s="244">
        <f t="shared" si="0"/>
        <v>0</v>
      </c>
      <c r="H75" s="244"/>
      <c r="I75" s="244"/>
      <c r="J75" s="410"/>
      <c r="K75" s="409">
        <f t="shared" si="1"/>
        <v>0</v>
      </c>
      <c r="L75" s="36"/>
      <c r="M75" s="36"/>
      <c r="N75" s="36"/>
      <c r="O75" s="36"/>
      <c r="P75" s="36"/>
      <c r="Q75" s="36"/>
      <c r="R75" s="36"/>
      <c r="S75" s="36"/>
      <c r="T75" s="34"/>
      <c r="U75" s="34"/>
      <c r="V75" s="34"/>
      <c r="W75" s="34"/>
      <c r="X75" s="34"/>
      <c r="Y75" s="34"/>
      <c r="Z75" s="34"/>
      <c r="AA75" s="34"/>
      <c r="AB75" s="34"/>
      <c r="AC75" s="34"/>
      <c r="AD75" s="34"/>
      <c r="AE75" s="34"/>
      <c r="AF75" s="34"/>
      <c r="AG75" s="34"/>
      <c r="AH75" s="34"/>
      <c r="AI75" s="34"/>
      <c r="AJ75" s="34"/>
      <c r="AK75" s="26"/>
      <c r="AL75" s="26"/>
    </row>
    <row r="76" spans="1:38" s="30" customFormat="1" ht="49.5" hidden="1" customHeight="1">
      <c r="A76" s="133"/>
      <c r="B76" s="133" t="s">
        <v>405</v>
      </c>
      <c r="C76" s="127"/>
      <c r="D76" s="259" t="s">
        <v>355</v>
      </c>
      <c r="E76" s="877" t="s">
        <v>97</v>
      </c>
      <c r="F76" s="411" t="s">
        <v>1339</v>
      </c>
      <c r="G76" s="201">
        <f t="shared" si="0"/>
        <v>0</v>
      </c>
      <c r="H76" s="201"/>
      <c r="I76" s="244"/>
      <c r="J76" s="410"/>
      <c r="K76" s="409">
        <f t="shared" si="1"/>
        <v>0</v>
      </c>
      <c r="L76" s="36"/>
      <c r="M76" s="36"/>
      <c r="N76" s="36"/>
      <c r="O76" s="36"/>
      <c r="P76" s="36"/>
      <c r="Q76" s="36"/>
      <c r="R76" s="36"/>
      <c r="S76" s="36"/>
      <c r="T76" s="34"/>
      <c r="U76" s="34"/>
      <c r="V76" s="34"/>
      <c r="W76" s="34"/>
      <c r="X76" s="34"/>
      <c r="Y76" s="34"/>
      <c r="Z76" s="34"/>
      <c r="AA76" s="34"/>
      <c r="AB76" s="34"/>
      <c r="AC76" s="34"/>
      <c r="AD76" s="34"/>
      <c r="AE76" s="34"/>
      <c r="AF76" s="34"/>
      <c r="AG76" s="34"/>
      <c r="AH76" s="34"/>
      <c r="AI76" s="34"/>
      <c r="AJ76" s="34"/>
      <c r="AK76" s="26"/>
      <c r="AL76" s="26"/>
    </row>
    <row r="77" spans="1:38" s="30" customFormat="1" ht="89.25" hidden="1" customHeight="1">
      <c r="A77" s="416" t="s">
        <v>1175</v>
      </c>
      <c r="B77" s="416" t="s">
        <v>1174</v>
      </c>
      <c r="C77" s="416" t="s">
        <v>1481</v>
      </c>
      <c r="D77" s="445" t="s">
        <v>1383</v>
      </c>
      <c r="E77" s="878"/>
      <c r="F77" s="439"/>
      <c r="G77" s="444">
        <f t="shared" si="0"/>
        <v>0</v>
      </c>
      <c r="H77" s="444"/>
      <c r="I77" s="444"/>
      <c r="J77" s="413"/>
      <c r="K77" s="409">
        <f t="shared" si="1"/>
        <v>0</v>
      </c>
      <c r="L77" s="36"/>
      <c r="M77" s="36"/>
      <c r="N77" s="36"/>
      <c r="O77" s="36"/>
      <c r="P77" s="36"/>
      <c r="Q77" s="36"/>
      <c r="R77" s="36"/>
      <c r="S77" s="36"/>
      <c r="T77" s="34"/>
      <c r="U77" s="34"/>
      <c r="V77" s="34"/>
      <c r="W77" s="34"/>
      <c r="X77" s="34"/>
      <c r="Y77" s="34"/>
      <c r="Z77" s="34"/>
      <c r="AA77" s="34"/>
      <c r="AB77" s="34"/>
      <c r="AC77" s="34"/>
      <c r="AD77" s="34"/>
      <c r="AE77" s="34"/>
      <c r="AF77" s="34"/>
      <c r="AG77" s="34"/>
      <c r="AH77" s="34"/>
      <c r="AI77" s="34"/>
      <c r="AJ77" s="34"/>
      <c r="AK77" s="26"/>
      <c r="AL77" s="26"/>
    </row>
    <row r="78" spans="1:38" s="30" customFormat="1" ht="119.25" hidden="1" customHeight="1">
      <c r="A78" s="133" t="s">
        <v>770</v>
      </c>
      <c r="B78" s="133" t="s">
        <v>771</v>
      </c>
      <c r="C78" s="133" t="s">
        <v>1173</v>
      </c>
      <c r="D78" s="259" t="s">
        <v>1551</v>
      </c>
      <c r="E78" s="878"/>
      <c r="F78" s="227"/>
      <c r="G78" s="201">
        <f>+H78+I78</f>
        <v>0</v>
      </c>
      <c r="H78" s="201"/>
      <c r="I78" s="201"/>
      <c r="J78" s="410"/>
      <c r="K78" s="447">
        <f>+G78</f>
        <v>0</v>
      </c>
      <c r="L78" s="36"/>
      <c r="M78" s="36"/>
      <c r="N78" s="36"/>
      <c r="O78" s="36"/>
      <c r="P78" s="36"/>
      <c r="Q78" s="36"/>
      <c r="R78" s="36"/>
      <c r="S78" s="36"/>
      <c r="T78" s="34"/>
      <c r="U78" s="34"/>
      <c r="V78" s="34"/>
      <c r="W78" s="34"/>
      <c r="X78" s="34"/>
      <c r="Y78" s="34"/>
      <c r="Z78" s="34"/>
      <c r="AA78" s="34"/>
      <c r="AB78" s="34"/>
      <c r="AC78" s="34"/>
      <c r="AD78" s="34"/>
      <c r="AE78" s="34"/>
      <c r="AF78" s="34"/>
      <c r="AG78" s="34"/>
      <c r="AH78" s="34"/>
      <c r="AI78" s="34"/>
      <c r="AJ78" s="34"/>
      <c r="AK78" s="26"/>
      <c r="AL78" s="26"/>
    </row>
    <row r="79" spans="1:38" s="30" customFormat="1" ht="64.5" hidden="1" customHeight="1">
      <c r="A79" s="237" t="s">
        <v>295</v>
      </c>
      <c r="B79" s="238" t="s">
        <v>296</v>
      </c>
      <c r="C79" s="237" t="s">
        <v>292</v>
      </c>
      <c r="D79" s="2" t="s">
        <v>1222</v>
      </c>
      <c r="E79" s="878"/>
      <c r="F79" s="227"/>
      <c r="G79" s="201">
        <f>+H79+I79</f>
        <v>0</v>
      </c>
      <c r="H79" s="201"/>
      <c r="I79" s="201"/>
      <c r="J79" s="321">
        <f>+I79</f>
        <v>0</v>
      </c>
      <c r="K79" s="447">
        <f>+G79</f>
        <v>0</v>
      </c>
      <c r="L79" s="36"/>
      <c r="M79" s="36"/>
      <c r="N79" s="36"/>
      <c r="O79" s="36"/>
      <c r="P79" s="36"/>
      <c r="Q79" s="36"/>
      <c r="R79" s="36"/>
      <c r="S79" s="36"/>
      <c r="T79" s="34"/>
      <c r="U79" s="34"/>
      <c r="V79" s="34"/>
      <c r="W79" s="34"/>
      <c r="X79" s="34"/>
      <c r="Y79" s="34"/>
      <c r="Z79" s="34"/>
      <c r="AA79" s="34"/>
      <c r="AB79" s="34"/>
      <c r="AC79" s="34"/>
      <c r="AD79" s="34"/>
      <c r="AE79" s="34"/>
      <c r="AF79" s="34"/>
      <c r="AG79" s="34"/>
      <c r="AH79" s="34"/>
      <c r="AI79" s="34"/>
      <c r="AJ79" s="34"/>
      <c r="AK79" s="26"/>
      <c r="AL79" s="26"/>
    </row>
    <row r="80" spans="1:38" s="30" customFormat="1" ht="66.650000000000006" hidden="1" customHeight="1">
      <c r="A80" s="427" t="s">
        <v>98</v>
      </c>
      <c r="B80" s="427" t="s">
        <v>1180</v>
      </c>
      <c r="C80" s="427" t="s">
        <v>99</v>
      </c>
      <c r="D80" s="428" t="s">
        <v>100</v>
      </c>
      <c r="E80" s="878"/>
      <c r="F80" s="439"/>
      <c r="G80" s="429">
        <f t="shared" si="0"/>
        <v>0</v>
      </c>
      <c r="H80" s="429"/>
      <c r="I80" s="429"/>
      <c r="J80" s="408"/>
      <c r="K80" s="409">
        <f t="shared" si="1"/>
        <v>0</v>
      </c>
      <c r="L80" s="36"/>
      <c r="M80" s="36"/>
      <c r="N80" s="36"/>
      <c r="O80" s="36"/>
      <c r="P80" s="36"/>
      <c r="Q80" s="36"/>
      <c r="R80" s="36"/>
      <c r="S80" s="36"/>
      <c r="T80" s="34"/>
      <c r="U80" s="34"/>
      <c r="V80" s="34"/>
      <c r="W80" s="34"/>
      <c r="X80" s="34"/>
      <c r="Y80" s="34"/>
      <c r="Z80" s="34"/>
      <c r="AA80" s="34"/>
      <c r="AB80" s="34"/>
      <c r="AC80" s="34"/>
      <c r="AD80" s="34"/>
      <c r="AE80" s="34"/>
      <c r="AF80" s="34"/>
      <c r="AG80" s="34"/>
      <c r="AH80" s="34"/>
      <c r="AI80" s="34"/>
      <c r="AJ80" s="34"/>
      <c r="AK80" s="26"/>
      <c r="AL80" s="26"/>
    </row>
    <row r="81" spans="1:38" s="30" customFormat="1" ht="60" hidden="1" customHeight="1">
      <c r="A81" s="133" t="s">
        <v>1405</v>
      </c>
      <c r="B81" s="133" t="s">
        <v>1181</v>
      </c>
      <c r="C81" s="133" t="s">
        <v>234</v>
      </c>
      <c r="D81" s="254" t="s">
        <v>101</v>
      </c>
      <c r="E81" s="878"/>
      <c r="F81" s="439"/>
      <c r="G81" s="108">
        <f t="shared" si="0"/>
        <v>0</v>
      </c>
      <c r="H81" s="108"/>
      <c r="I81" s="108"/>
      <c r="J81" s="410"/>
      <c r="K81" s="409">
        <f t="shared" si="1"/>
        <v>0</v>
      </c>
      <c r="L81" s="36"/>
      <c r="M81" s="36"/>
      <c r="N81" s="36"/>
      <c r="O81" s="36"/>
      <c r="P81" s="36"/>
      <c r="Q81" s="36"/>
      <c r="R81" s="36"/>
      <c r="S81" s="36"/>
      <c r="T81" s="34"/>
      <c r="U81" s="34"/>
      <c r="V81" s="34"/>
      <c r="W81" s="34"/>
      <c r="X81" s="34"/>
      <c r="Y81" s="34"/>
      <c r="Z81" s="34"/>
      <c r="AA81" s="34"/>
      <c r="AB81" s="34"/>
      <c r="AC81" s="34"/>
      <c r="AD81" s="34"/>
      <c r="AE81" s="34"/>
      <c r="AF81" s="34"/>
      <c r="AG81" s="34"/>
      <c r="AH81" s="34"/>
      <c r="AI81" s="34"/>
      <c r="AJ81" s="34"/>
      <c r="AK81" s="26"/>
      <c r="AL81" s="26"/>
    </row>
    <row r="82" spans="1:38" s="30" customFormat="1" ht="60" hidden="1" customHeight="1">
      <c r="A82" s="239" t="s">
        <v>1393</v>
      </c>
      <c r="B82" s="240">
        <v>1060</v>
      </c>
      <c r="C82" s="239" t="s">
        <v>1381</v>
      </c>
      <c r="D82" s="262" t="s">
        <v>1499</v>
      </c>
      <c r="E82" s="878"/>
      <c r="F82" s="439"/>
      <c r="G82" s="109">
        <f t="shared" si="0"/>
        <v>0</v>
      </c>
      <c r="H82" s="109"/>
      <c r="I82" s="109"/>
      <c r="J82" s="410"/>
      <c r="K82" s="409">
        <f t="shared" si="1"/>
        <v>0</v>
      </c>
      <c r="L82" s="36"/>
      <c r="M82" s="36"/>
      <c r="N82" s="36"/>
      <c r="O82" s="36"/>
      <c r="P82" s="36"/>
      <c r="Q82" s="36"/>
      <c r="R82" s="36"/>
      <c r="S82" s="36"/>
      <c r="T82" s="34"/>
      <c r="U82" s="34"/>
      <c r="V82" s="34"/>
      <c r="W82" s="34"/>
      <c r="X82" s="34"/>
      <c r="Y82" s="34"/>
      <c r="Z82" s="34"/>
      <c r="AA82" s="34"/>
      <c r="AB82" s="34"/>
      <c r="AC82" s="34"/>
      <c r="AD82" s="34"/>
      <c r="AE82" s="34"/>
      <c r="AF82" s="34"/>
      <c r="AG82" s="34"/>
      <c r="AH82" s="34"/>
      <c r="AI82" s="34"/>
      <c r="AJ82" s="34"/>
      <c r="AK82" s="26"/>
      <c r="AL82" s="26"/>
    </row>
    <row r="83" spans="1:38" s="30" customFormat="1" ht="84.75" hidden="1" customHeight="1">
      <c r="A83" s="133" t="s">
        <v>770</v>
      </c>
      <c r="B83" s="133" t="s">
        <v>771</v>
      </c>
      <c r="C83" s="133" t="s">
        <v>1481</v>
      </c>
      <c r="D83" s="440" t="s">
        <v>1397</v>
      </c>
      <c r="E83" s="878"/>
      <c r="F83" s="439"/>
      <c r="G83" s="201">
        <f t="shared" si="0"/>
        <v>0</v>
      </c>
      <c r="H83" s="201"/>
      <c r="I83" s="108"/>
      <c r="J83" s="410"/>
      <c r="K83" s="409">
        <f t="shared" si="1"/>
        <v>0</v>
      </c>
      <c r="L83" s="36"/>
      <c r="M83" s="36"/>
      <c r="N83" s="36"/>
      <c r="O83" s="36"/>
      <c r="P83" s="36"/>
      <c r="Q83" s="36"/>
      <c r="R83" s="36"/>
      <c r="S83" s="36"/>
      <c r="T83" s="34"/>
      <c r="U83" s="34"/>
      <c r="V83" s="34"/>
      <c r="W83" s="34"/>
      <c r="X83" s="34"/>
      <c r="Y83" s="34"/>
      <c r="Z83" s="34"/>
      <c r="AA83" s="34"/>
      <c r="AB83" s="34"/>
      <c r="AC83" s="34"/>
      <c r="AD83" s="34"/>
      <c r="AE83" s="34"/>
      <c r="AF83" s="34"/>
      <c r="AG83" s="34"/>
      <c r="AH83" s="34"/>
      <c r="AI83" s="34"/>
      <c r="AJ83" s="34"/>
      <c r="AK83" s="26"/>
      <c r="AL83" s="26"/>
    </row>
    <row r="84" spans="1:38" s="30" customFormat="1" ht="41.5" hidden="1" customHeight="1">
      <c r="A84" s="128"/>
      <c r="B84" s="128"/>
      <c r="C84" s="132"/>
      <c r="D84" s="295" t="s">
        <v>111</v>
      </c>
      <c r="E84" s="878"/>
      <c r="F84" s="439"/>
      <c r="G84" s="115">
        <f t="shared" si="0"/>
        <v>0</v>
      </c>
      <c r="H84" s="115"/>
      <c r="I84" s="115"/>
      <c r="J84" s="410"/>
      <c r="K84" s="409">
        <f t="shared" si="1"/>
        <v>0</v>
      </c>
      <c r="L84" s="36"/>
      <c r="M84" s="36"/>
      <c r="N84" s="36"/>
      <c r="O84" s="36"/>
      <c r="P84" s="36"/>
      <c r="Q84" s="36"/>
      <c r="R84" s="36"/>
      <c r="S84" s="36"/>
      <c r="T84" s="34"/>
      <c r="U84" s="34"/>
      <c r="V84" s="34"/>
      <c r="W84" s="34"/>
      <c r="X84" s="34"/>
      <c r="Y84" s="34"/>
      <c r="Z84" s="34"/>
      <c r="AA84" s="34"/>
      <c r="AB84" s="34"/>
      <c r="AC84" s="34"/>
      <c r="AD84" s="34"/>
      <c r="AE84" s="34"/>
      <c r="AF84" s="34"/>
      <c r="AG84" s="34"/>
      <c r="AH84" s="34"/>
      <c r="AI84" s="34"/>
      <c r="AJ84" s="34"/>
      <c r="AK84" s="26"/>
      <c r="AL84" s="26"/>
    </row>
    <row r="85" spans="1:38" s="30" customFormat="1" ht="124.15" hidden="1" customHeight="1">
      <c r="A85" s="133" t="s">
        <v>1395</v>
      </c>
      <c r="B85" s="133" t="s">
        <v>1567</v>
      </c>
      <c r="C85" s="133" t="s">
        <v>235</v>
      </c>
      <c r="D85" s="254" t="s">
        <v>199</v>
      </c>
      <c r="E85" s="878"/>
      <c r="F85" s="439"/>
      <c r="G85" s="108">
        <f t="shared" si="0"/>
        <v>0</v>
      </c>
      <c r="H85" s="108"/>
      <c r="I85" s="108"/>
      <c r="J85" s="410"/>
      <c r="K85" s="409">
        <f t="shared" si="1"/>
        <v>0</v>
      </c>
      <c r="L85" s="36"/>
      <c r="M85" s="36"/>
      <c r="N85" s="36"/>
      <c r="O85" s="36"/>
      <c r="P85" s="36"/>
      <c r="Q85" s="36"/>
      <c r="R85" s="36"/>
      <c r="S85" s="36"/>
      <c r="T85" s="34"/>
      <c r="U85" s="34"/>
      <c r="V85" s="34"/>
      <c r="W85" s="34"/>
      <c r="X85" s="34"/>
      <c r="Y85" s="34"/>
      <c r="Z85" s="34"/>
      <c r="AA85" s="34"/>
      <c r="AB85" s="34"/>
      <c r="AC85" s="34"/>
      <c r="AD85" s="34"/>
      <c r="AE85" s="34"/>
      <c r="AF85" s="34"/>
      <c r="AG85" s="34"/>
      <c r="AH85" s="34"/>
      <c r="AI85" s="34"/>
      <c r="AJ85" s="34"/>
      <c r="AK85" s="26"/>
      <c r="AL85" s="26"/>
    </row>
    <row r="86" spans="1:38" s="30" customFormat="1" ht="41.5" hidden="1" customHeight="1">
      <c r="A86" s="133" t="s">
        <v>200</v>
      </c>
      <c r="B86" s="133" t="s">
        <v>201</v>
      </c>
      <c r="C86" s="133" t="s">
        <v>236</v>
      </c>
      <c r="D86" s="240" t="s">
        <v>202</v>
      </c>
      <c r="E86" s="878"/>
      <c r="F86" s="439"/>
      <c r="G86" s="108">
        <f t="shared" si="0"/>
        <v>0</v>
      </c>
      <c r="H86" s="108"/>
      <c r="I86" s="108"/>
      <c r="J86" s="410"/>
      <c r="K86" s="409">
        <f t="shared" si="1"/>
        <v>0</v>
      </c>
      <c r="L86" s="36"/>
      <c r="M86" s="36"/>
      <c r="N86" s="36"/>
      <c r="O86" s="36"/>
      <c r="P86" s="36"/>
      <c r="Q86" s="36"/>
      <c r="R86" s="36"/>
      <c r="S86" s="36"/>
      <c r="T86" s="34"/>
      <c r="U86" s="34"/>
      <c r="V86" s="34"/>
      <c r="W86" s="34"/>
      <c r="X86" s="34"/>
      <c r="Y86" s="34"/>
      <c r="Z86" s="34"/>
      <c r="AA86" s="34"/>
      <c r="AB86" s="34"/>
      <c r="AC86" s="34"/>
      <c r="AD86" s="34"/>
      <c r="AE86" s="34"/>
      <c r="AF86" s="34"/>
      <c r="AG86" s="34"/>
      <c r="AH86" s="34"/>
      <c r="AI86" s="34"/>
      <c r="AJ86" s="34"/>
      <c r="AK86" s="26"/>
      <c r="AL86" s="26"/>
    </row>
    <row r="87" spans="1:38" s="30" customFormat="1" ht="27.65" hidden="1" customHeight="1">
      <c r="A87" s="128"/>
      <c r="B87" s="128"/>
      <c r="C87" s="127"/>
      <c r="D87" s="254" t="s">
        <v>150</v>
      </c>
      <c r="E87" s="878"/>
      <c r="F87" s="439"/>
      <c r="G87" s="108">
        <f t="shared" si="0"/>
        <v>0</v>
      </c>
      <c r="H87" s="108"/>
      <c r="I87" s="108"/>
      <c r="J87" s="410"/>
      <c r="K87" s="409">
        <f t="shared" si="1"/>
        <v>0</v>
      </c>
      <c r="L87" s="36"/>
      <c r="M87" s="36"/>
      <c r="N87" s="36"/>
      <c r="O87" s="36"/>
      <c r="P87" s="36"/>
      <c r="Q87" s="36"/>
      <c r="R87" s="36"/>
      <c r="S87" s="36"/>
      <c r="T87" s="34"/>
      <c r="U87" s="34"/>
      <c r="V87" s="34"/>
      <c r="W87" s="34"/>
      <c r="X87" s="34"/>
      <c r="Y87" s="34"/>
      <c r="Z87" s="34"/>
      <c r="AA87" s="34"/>
      <c r="AB87" s="34"/>
      <c r="AC87" s="34"/>
      <c r="AD87" s="34"/>
      <c r="AE87" s="34"/>
      <c r="AF87" s="34"/>
      <c r="AG87" s="34"/>
      <c r="AH87" s="34"/>
      <c r="AI87" s="34"/>
      <c r="AJ87" s="34"/>
      <c r="AK87" s="26"/>
      <c r="AL87" s="26"/>
    </row>
    <row r="88" spans="1:38" s="30" customFormat="1" ht="46.9" hidden="1" customHeight="1">
      <c r="A88" s="133" t="s">
        <v>1396</v>
      </c>
      <c r="B88" s="133" t="s">
        <v>1382</v>
      </c>
      <c r="C88" s="133" t="s">
        <v>237</v>
      </c>
      <c r="D88" s="418" t="s">
        <v>1110</v>
      </c>
      <c r="E88" s="878"/>
      <c r="F88" s="439"/>
      <c r="G88" s="108">
        <f t="shared" si="0"/>
        <v>0</v>
      </c>
      <c r="H88" s="108"/>
      <c r="I88" s="108"/>
      <c r="J88" s="410"/>
      <c r="K88" s="409">
        <f t="shared" si="1"/>
        <v>0</v>
      </c>
      <c r="L88" s="36"/>
      <c r="M88" s="36"/>
      <c r="N88" s="36"/>
      <c r="O88" s="36"/>
      <c r="P88" s="36"/>
      <c r="Q88" s="36"/>
      <c r="R88" s="36"/>
      <c r="S88" s="36"/>
      <c r="T88" s="34"/>
      <c r="U88" s="34"/>
      <c r="V88" s="34"/>
      <c r="W88" s="34"/>
      <c r="X88" s="34"/>
      <c r="Y88" s="34"/>
      <c r="Z88" s="34"/>
      <c r="AA88" s="34"/>
      <c r="AB88" s="34"/>
      <c r="AC88" s="34"/>
      <c r="AD88" s="34"/>
      <c r="AE88" s="34"/>
      <c r="AF88" s="34"/>
      <c r="AG88" s="34"/>
      <c r="AH88" s="34"/>
      <c r="AI88" s="34"/>
      <c r="AJ88" s="34"/>
      <c r="AK88" s="26"/>
      <c r="AL88" s="26"/>
    </row>
    <row r="89" spans="1:38" s="30" customFormat="1" ht="51.65" hidden="1" customHeight="1">
      <c r="A89" s="122"/>
      <c r="B89" s="122" t="s">
        <v>663</v>
      </c>
      <c r="C89" s="122"/>
      <c r="D89" s="256" t="s">
        <v>322</v>
      </c>
      <c r="E89" s="878"/>
      <c r="F89" s="439"/>
      <c r="G89" s="109">
        <f t="shared" ref="G89:G161" si="2">+H89+I89</f>
        <v>0</v>
      </c>
      <c r="H89" s="109"/>
      <c r="I89" s="109"/>
      <c r="J89" s="410"/>
      <c r="K89" s="409">
        <f t="shared" ref="K89:K161" si="3">+G89</f>
        <v>0</v>
      </c>
      <c r="L89" s="36"/>
      <c r="M89" s="36"/>
      <c r="N89" s="36"/>
      <c r="O89" s="36"/>
      <c r="P89" s="36"/>
      <c r="Q89" s="36"/>
      <c r="R89" s="36"/>
      <c r="S89" s="36"/>
      <c r="T89" s="34"/>
      <c r="U89" s="34"/>
      <c r="V89" s="34"/>
      <c r="W89" s="34"/>
      <c r="X89" s="34"/>
      <c r="Y89" s="34"/>
      <c r="Z89" s="34"/>
      <c r="AA89" s="34"/>
      <c r="AB89" s="34"/>
      <c r="AC89" s="34"/>
      <c r="AD89" s="34"/>
      <c r="AE89" s="34"/>
      <c r="AF89" s="34"/>
      <c r="AG89" s="34"/>
      <c r="AH89" s="34"/>
      <c r="AI89" s="34"/>
      <c r="AJ89" s="34"/>
      <c r="AK89" s="26"/>
      <c r="AL89" s="26"/>
    </row>
    <row r="90" spans="1:38" s="30" customFormat="1" ht="72" hidden="1" customHeight="1">
      <c r="A90" s="133" t="s">
        <v>1617</v>
      </c>
      <c r="B90" s="133" t="s">
        <v>643</v>
      </c>
      <c r="C90" s="133" t="s">
        <v>238</v>
      </c>
      <c r="D90" s="259" t="s">
        <v>1111</v>
      </c>
      <c r="E90" s="878"/>
      <c r="F90" s="439"/>
      <c r="G90" s="201">
        <f t="shared" si="2"/>
        <v>0</v>
      </c>
      <c r="H90" s="201"/>
      <c r="I90" s="201"/>
      <c r="J90" s="321"/>
      <c r="K90" s="409">
        <f t="shared" si="3"/>
        <v>0</v>
      </c>
      <c r="L90" s="36"/>
      <c r="M90" s="36"/>
      <c r="N90" s="36"/>
      <c r="O90" s="36"/>
      <c r="P90" s="36"/>
      <c r="Q90" s="36"/>
      <c r="R90" s="36"/>
      <c r="S90" s="36"/>
      <c r="T90" s="34"/>
      <c r="U90" s="34"/>
      <c r="V90" s="34"/>
      <c r="W90" s="34"/>
      <c r="X90" s="34"/>
      <c r="Y90" s="34"/>
      <c r="Z90" s="34"/>
      <c r="AA90" s="34"/>
      <c r="AB90" s="34"/>
      <c r="AC90" s="34"/>
      <c r="AD90" s="34"/>
      <c r="AE90" s="34"/>
      <c r="AF90" s="34"/>
      <c r="AG90" s="34"/>
      <c r="AH90" s="34"/>
      <c r="AI90" s="34"/>
      <c r="AJ90" s="34"/>
      <c r="AK90" s="26"/>
      <c r="AL90" s="26"/>
    </row>
    <row r="91" spans="1:38" ht="41.5" hidden="1" customHeight="1">
      <c r="A91" s="121" t="s">
        <v>1618</v>
      </c>
      <c r="B91" s="121" t="s">
        <v>1113</v>
      </c>
      <c r="C91" s="121" t="s">
        <v>1112</v>
      </c>
      <c r="D91" s="258" t="s">
        <v>1334</v>
      </c>
      <c r="E91" s="878"/>
      <c r="F91" s="439"/>
      <c r="G91" s="291">
        <f t="shared" si="2"/>
        <v>0</v>
      </c>
      <c r="H91" s="291"/>
      <c r="I91" s="291"/>
      <c r="J91" s="410"/>
      <c r="K91" s="409">
        <f t="shared" si="3"/>
        <v>0</v>
      </c>
      <c r="L91" s="80"/>
      <c r="M91" s="80"/>
      <c r="N91" s="80"/>
      <c r="O91" s="80"/>
      <c r="P91" s="80"/>
      <c r="Q91" s="80"/>
      <c r="R91" s="80"/>
      <c r="S91" s="80"/>
      <c r="T91" s="20"/>
      <c r="U91" s="20"/>
      <c r="V91" s="20"/>
      <c r="W91" s="20"/>
      <c r="X91" s="20"/>
      <c r="Y91" s="20"/>
      <c r="Z91" s="20"/>
      <c r="AA91" s="20"/>
      <c r="AB91" s="20"/>
      <c r="AC91" s="20"/>
      <c r="AD91" s="20"/>
      <c r="AE91" s="20"/>
      <c r="AF91" s="20"/>
      <c r="AG91" s="20"/>
      <c r="AH91" s="20"/>
      <c r="AI91" s="20"/>
      <c r="AJ91" s="20"/>
      <c r="AK91" s="19"/>
    </row>
    <row r="92" spans="1:38" s="30" customFormat="1" ht="40.15" hidden="1" customHeight="1">
      <c r="A92" s="237" t="s">
        <v>1335</v>
      </c>
      <c r="B92" s="238" t="s">
        <v>644</v>
      </c>
      <c r="C92" s="237" t="s">
        <v>1089</v>
      </c>
      <c r="D92" s="254" t="s">
        <v>1469</v>
      </c>
      <c r="E92" s="878"/>
      <c r="F92" s="439"/>
      <c r="G92" s="201">
        <f t="shared" si="2"/>
        <v>0</v>
      </c>
      <c r="H92" s="201"/>
      <c r="I92" s="201"/>
      <c r="J92" s="410"/>
      <c r="K92" s="409">
        <f t="shared" si="3"/>
        <v>0</v>
      </c>
      <c r="L92" s="36"/>
      <c r="M92" s="36"/>
      <c r="N92" s="36"/>
      <c r="O92" s="36"/>
      <c r="P92" s="36"/>
      <c r="Q92" s="36"/>
      <c r="R92" s="36"/>
      <c r="S92" s="36"/>
      <c r="T92" s="34"/>
      <c r="U92" s="34"/>
      <c r="V92" s="34"/>
      <c r="W92" s="34"/>
      <c r="X92" s="34"/>
      <c r="Y92" s="34"/>
      <c r="Z92" s="34"/>
      <c r="AA92" s="34"/>
      <c r="AB92" s="34"/>
      <c r="AC92" s="34"/>
      <c r="AD92" s="34"/>
      <c r="AE92" s="34"/>
      <c r="AF92" s="34"/>
      <c r="AG92" s="34"/>
      <c r="AH92" s="34"/>
      <c r="AI92" s="34"/>
      <c r="AJ92" s="34"/>
      <c r="AK92" s="26"/>
      <c r="AL92" s="26"/>
    </row>
    <row r="93" spans="1:38" ht="27.65" hidden="1" customHeight="1">
      <c r="A93" s="441" t="s">
        <v>1336</v>
      </c>
      <c r="B93" s="442" t="s">
        <v>1337</v>
      </c>
      <c r="C93" s="441" t="s">
        <v>1338</v>
      </c>
      <c r="D93" s="443" t="s">
        <v>1219</v>
      </c>
      <c r="E93" s="878"/>
      <c r="F93" s="439"/>
      <c r="G93" s="444">
        <f t="shared" si="2"/>
        <v>0</v>
      </c>
      <c r="H93" s="444"/>
      <c r="I93" s="444"/>
      <c r="J93" s="413"/>
      <c r="K93" s="409">
        <f t="shared" si="3"/>
        <v>0</v>
      </c>
      <c r="L93" s="80"/>
      <c r="M93" s="80"/>
      <c r="N93" s="80"/>
      <c r="O93" s="80"/>
      <c r="P93" s="80"/>
      <c r="Q93" s="80"/>
      <c r="R93" s="80"/>
      <c r="S93" s="80"/>
      <c r="T93" s="20"/>
      <c r="U93" s="20"/>
      <c r="V93" s="20"/>
      <c r="W93" s="20"/>
      <c r="X93" s="20"/>
      <c r="Y93" s="20"/>
      <c r="Z93" s="20"/>
      <c r="AA93" s="20"/>
      <c r="AB93" s="20"/>
      <c r="AC93" s="20"/>
      <c r="AD93" s="20"/>
      <c r="AE93" s="20"/>
      <c r="AF93" s="20"/>
      <c r="AG93" s="20"/>
      <c r="AH93" s="20"/>
      <c r="AI93" s="20"/>
      <c r="AJ93" s="20"/>
      <c r="AK93" s="19"/>
    </row>
    <row r="94" spans="1:38" ht="128.25" hidden="1" customHeight="1">
      <c r="A94" s="416" t="s">
        <v>1394</v>
      </c>
      <c r="B94" s="416" t="s">
        <v>375</v>
      </c>
      <c r="C94" s="416" t="s">
        <v>1220</v>
      </c>
      <c r="D94" s="445" t="s">
        <v>1221</v>
      </c>
      <c r="E94" s="878"/>
      <c r="F94" s="439"/>
      <c r="G94" s="444">
        <f t="shared" si="2"/>
        <v>0</v>
      </c>
      <c r="H94" s="444"/>
      <c r="I94" s="444"/>
      <c r="J94" s="446">
        <f>+I94</f>
        <v>0</v>
      </c>
      <c r="K94" s="447">
        <f t="shared" si="3"/>
        <v>0</v>
      </c>
      <c r="L94" s="80"/>
      <c r="M94" s="80"/>
      <c r="N94" s="80"/>
      <c r="O94" s="80"/>
      <c r="P94" s="80"/>
      <c r="Q94" s="80"/>
      <c r="R94" s="80"/>
      <c r="S94" s="80"/>
      <c r="T94" s="20"/>
      <c r="U94" s="20"/>
      <c r="V94" s="20"/>
      <c r="W94" s="20"/>
      <c r="X94" s="20"/>
      <c r="Y94" s="20"/>
      <c r="Z94" s="20"/>
      <c r="AA94" s="20"/>
      <c r="AB94" s="20"/>
      <c r="AC94" s="20"/>
      <c r="AD94" s="20"/>
      <c r="AE94" s="20"/>
      <c r="AF94" s="20"/>
      <c r="AG94" s="20"/>
      <c r="AH94" s="20"/>
      <c r="AI94" s="20"/>
      <c r="AJ94" s="20"/>
      <c r="AK94" s="19"/>
    </row>
    <row r="95" spans="1:38" ht="91.5" hidden="1" customHeight="1">
      <c r="A95" s="237" t="s">
        <v>1201</v>
      </c>
      <c r="B95" s="238" t="s">
        <v>1602</v>
      </c>
      <c r="C95" s="416" t="s">
        <v>562</v>
      </c>
      <c r="D95" s="465" t="s">
        <v>1251</v>
      </c>
      <c r="E95" s="878"/>
      <c r="F95" s="406"/>
      <c r="G95" s="444">
        <f>+H95+I95</f>
        <v>0</v>
      </c>
      <c r="H95" s="444"/>
      <c r="I95" s="444"/>
      <c r="J95" s="446">
        <f>+I95</f>
        <v>0</v>
      </c>
      <c r="K95" s="447">
        <f>+G95</f>
        <v>0</v>
      </c>
      <c r="L95" s="734"/>
      <c r="M95" s="734"/>
      <c r="N95" s="734"/>
      <c r="O95" s="80"/>
      <c r="P95" s="80"/>
      <c r="Q95" s="80"/>
      <c r="R95" s="80"/>
      <c r="S95" s="80"/>
      <c r="T95" s="20"/>
      <c r="U95" s="20"/>
      <c r="V95" s="20"/>
      <c r="W95" s="20"/>
      <c r="X95" s="20"/>
      <c r="Y95" s="20"/>
      <c r="Z95" s="20"/>
      <c r="AA95" s="20"/>
      <c r="AB95" s="20"/>
      <c r="AC95" s="20"/>
      <c r="AD95" s="20"/>
      <c r="AE95" s="20"/>
      <c r="AF95" s="20"/>
      <c r="AG95" s="20"/>
      <c r="AH95" s="20"/>
      <c r="AI95" s="20"/>
      <c r="AJ95" s="20"/>
      <c r="AK95" s="19"/>
    </row>
    <row r="96" spans="1:38" ht="91.5" hidden="1" customHeight="1">
      <c r="A96" s="237" t="s">
        <v>1123</v>
      </c>
      <c r="B96" s="238" t="s">
        <v>758</v>
      </c>
      <c r="C96" s="133" t="s">
        <v>1363</v>
      </c>
      <c r="D96" s="242" t="s">
        <v>853</v>
      </c>
      <c r="E96" s="436" t="s">
        <v>97</v>
      </c>
      <c r="F96" s="227" t="s">
        <v>1339</v>
      </c>
      <c r="G96" s="201">
        <f>+H96+I96</f>
        <v>0</v>
      </c>
      <c r="H96" s="201"/>
      <c r="I96" s="201"/>
      <c r="J96" s="321">
        <f>+I96</f>
        <v>0</v>
      </c>
      <c r="K96" s="447">
        <f>+G96</f>
        <v>0</v>
      </c>
      <c r="L96" s="734"/>
      <c r="M96" s="734"/>
      <c r="N96" s="734"/>
      <c r="O96" s="80"/>
      <c r="P96" s="80"/>
      <c r="Q96" s="80"/>
      <c r="R96" s="80"/>
      <c r="S96" s="80"/>
      <c r="T96" s="20"/>
      <c r="U96" s="20"/>
      <c r="V96" s="20"/>
      <c r="W96" s="20"/>
      <c r="X96" s="20"/>
      <c r="Y96" s="20"/>
      <c r="Z96" s="20"/>
      <c r="AA96" s="20"/>
      <c r="AB96" s="20"/>
      <c r="AC96" s="20"/>
      <c r="AD96" s="20"/>
      <c r="AE96" s="20"/>
      <c r="AF96" s="20"/>
      <c r="AG96" s="20"/>
      <c r="AH96" s="20"/>
      <c r="AI96" s="20"/>
      <c r="AJ96" s="20"/>
      <c r="AK96" s="19"/>
    </row>
    <row r="97" spans="1:60" s="30" customFormat="1" ht="66.75" hidden="1" customHeight="1">
      <c r="A97" s="404" t="s">
        <v>295</v>
      </c>
      <c r="B97" s="405" t="s">
        <v>296</v>
      </c>
      <c r="C97" s="404" t="s">
        <v>292</v>
      </c>
      <c r="D97" s="418" t="s">
        <v>1222</v>
      </c>
      <c r="E97" s="438"/>
      <c r="F97" s="406"/>
      <c r="G97" s="429">
        <f t="shared" si="2"/>
        <v>0</v>
      </c>
      <c r="H97" s="429"/>
      <c r="I97" s="429"/>
      <c r="J97" s="466">
        <f>+I97</f>
        <v>0</v>
      </c>
      <c r="K97" s="409"/>
      <c r="L97" s="39"/>
      <c r="M97" s="39"/>
      <c r="N97" s="39"/>
      <c r="O97" s="39"/>
      <c r="P97" s="39"/>
      <c r="Q97" s="39"/>
      <c r="R97" s="39"/>
      <c r="S97" s="39"/>
      <c r="T97" s="39"/>
      <c r="U97" s="39"/>
      <c r="V97" s="39"/>
      <c r="W97" s="39"/>
      <c r="X97" s="39"/>
      <c r="Y97" s="39"/>
      <c r="Z97" s="39"/>
      <c r="AA97" s="39"/>
      <c r="AB97" s="39"/>
      <c r="AC97" s="39"/>
      <c r="AD97" s="39"/>
      <c r="AE97" s="39"/>
      <c r="AF97" s="34"/>
      <c r="AG97" s="34"/>
      <c r="AH97" s="34"/>
      <c r="AI97" s="34"/>
      <c r="AJ97" s="34"/>
      <c r="AK97" s="26"/>
      <c r="AL97" s="26"/>
    </row>
    <row r="98" spans="1:60" s="30" customFormat="1" ht="48.75" hidden="1" customHeight="1">
      <c r="A98" s="133" t="s">
        <v>770</v>
      </c>
      <c r="B98" s="133" t="s">
        <v>771</v>
      </c>
      <c r="C98" s="133" t="s">
        <v>1173</v>
      </c>
      <c r="D98" s="259" t="s">
        <v>1397</v>
      </c>
      <c r="E98" s="666"/>
      <c r="F98" s="411"/>
      <c r="G98" s="201"/>
      <c r="H98" s="201"/>
      <c r="I98" s="201"/>
      <c r="J98" s="321"/>
      <c r="K98" s="409"/>
      <c r="L98" s="39"/>
      <c r="M98" s="39"/>
      <c r="N98" s="39"/>
      <c r="O98" s="39"/>
      <c r="P98" s="39"/>
      <c r="Q98" s="39"/>
      <c r="R98" s="39"/>
      <c r="S98" s="39"/>
      <c r="T98" s="39"/>
      <c r="U98" s="39"/>
      <c r="V98" s="39"/>
      <c r="W98" s="39"/>
      <c r="X98" s="39"/>
      <c r="Y98" s="39"/>
      <c r="Z98" s="39"/>
      <c r="AA98" s="39"/>
      <c r="AB98" s="39"/>
      <c r="AC98" s="39"/>
      <c r="AD98" s="39"/>
      <c r="AE98" s="39"/>
      <c r="AF98" s="34"/>
      <c r="AG98" s="34"/>
      <c r="AH98" s="34"/>
      <c r="AI98" s="34"/>
      <c r="AJ98" s="34"/>
      <c r="AK98" s="26"/>
      <c r="AL98" s="26"/>
    </row>
    <row r="99" spans="1:60" s="30" customFormat="1" ht="81.75" hidden="1" customHeight="1">
      <c r="A99" s="237" t="s">
        <v>295</v>
      </c>
      <c r="B99" s="238" t="s">
        <v>296</v>
      </c>
      <c r="C99" s="237" t="s">
        <v>292</v>
      </c>
      <c r="D99" s="2" t="s">
        <v>1222</v>
      </c>
      <c r="E99" s="724" t="s">
        <v>352</v>
      </c>
      <c r="F99" s="724" t="s">
        <v>1272</v>
      </c>
      <c r="G99" s="201">
        <f>+H99+I99</f>
        <v>0</v>
      </c>
      <c r="H99" s="201"/>
      <c r="I99" s="201"/>
      <c r="J99" s="321">
        <f>+I99</f>
        <v>0</v>
      </c>
      <c r="K99" s="447">
        <f>+G99</f>
        <v>0</v>
      </c>
      <c r="L99" s="735"/>
      <c r="M99" s="735"/>
      <c r="N99" s="735"/>
      <c r="O99" s="39"/>
      <c r="P99" s="39"/>
      <c r="Q99" s="39"/>
      <c r="R99" s="39"/>
      <c r="S99" s="39"/>
      <c r="T99" s="39"/>
      <c r="U99" s="39"/>
      <c r="V99" s="39"/>
      <c r="W99" s="39"/>
      <c r="X99" s="39"/>
      <c r="Y99" s="39"/>
      <c r="Z99" s="39"/>
      <c r="AA99" s="39"/>
      <c r="AB99" s="39"/>
      <c r="AC99" s="39"/>
      <c r="AD99" s="39"/>
      <c r="AE99" s="39"/>
      <c r="AF99" s="34"/>
      <c r="AG99" s="34"/>
      <c r="AH99" s="34"/>
      <c r="AI99" s="34"/>
      <c r="AJ99" s="34"/>
      <c r="AK99" s="26"/>
      <c r="AL99" s="26"/>
    </row>
    <row r="100" spans="1:60" s="30" customFormat="1" ht="66.75" customHeight="1">
      <c r="A100" s="237" t="s">
        <v>295</v>
      </c>
      <c r="B100" s="238" t="s">
        <v>296</v>
      </c>
      <c r="C100" s="237" t="s">
        <v>292</v>
      </c>
      <c r="D100" s="2" t="s">
        <v>1222</v>
      </c>
      <c r="E100" s="1071" t="s">
        <v>1301</v>
      </c>
      <c r="F100" s="1071" t="s">
        <v>639</v>
      </c>
      <c r="G100" s="201">
        <f>+H100+I100</f>
        <v>7052555</v>
      </c>
      <c r="H100" s="201"/>
      <c r="I100" s="201">
        <v>7052555</v>
      </c>
      <c r="J100" s="321">
        <f>+I100</f>
        <v>7052555</v>
      </c>
      <c r="K100" s="447">
        <f>+G100</f>
        <v>7052555</v>
      </c>
      <c r="L100" s="39"/>
      <c r="M100" s="39"/>
      <c r="N100" s="39"/>
      <c r="O100" s="39"/>
      <c r="P100" s="39"/>
      <c r="Q100" s="39"/>
      <c r="R100" s="39"/>
      <c r="S100" s="39"/>
      <c r="T100" s="39"/>
      <c r="U100" s="39"/>
      <c r="V100" s="39"/>
      <c r="W100" s="39"/>
      <c r="X100" s="39"/>
      <c r="Y100" s="39"/>
      <c r="Z100" s="39"/>
      <c r="AA100" s="39"/>
      <c r="AB100" s="39"/>
      <c r="AC100" s="39"/>
      <c r="AD100" s="39"/>
      <c r="AE100" s="39"/>
      <c r="AF100" s="34"/>
      <c r="AG100" s="34"/>
      <c r="AH100" s="34"/>
      <c r="AI100" s="34"/>
      <c r="AJ100" s="34"/>
      <c r="AK100" s="26"/>
      <c r="AL100" s="26"/>
    </row>
    <row r="101" spans="1:60" s="30" customFormat="1" ht="84.75" customHeight="1">
      <c r="A101" s="404" t="s">
        <v>1123</v>
      </c>
      <c r="B101" s="405" t="s">
        <v>758</v>
      </c>
      <c r="C101" s="133" t="s">
        <v>1363</v>
      </c>
      <c r="D101" s="242" t="s">
        <v>853</v>
      </c>
      <c r="E101" s="1072"/>
      <c r="F101" s="1072"/>
      <c r="G101" s="201">
        <f>+H101+I101</f>
        <v>8000000</v>
      </c>
      <c r="H101" s="201"/>
      <c r="I101" s="201">
        <v>8000000</v>
      </c>
      <c r="J101" s="321">
        <f>+I101</f>
        <v>8000000</v>
      </c>
      <c r="K101" s="447">
        <f>+G101</f>
        <v>8000000</v>
      </c>
      <c r="L101" s="39"/>
      <c r="M101" s="39"/>
      <c r="N101" s="39"/>
      <c r="O101" s="39"/>
      <c r="P101" s="39"/>
      <c r="Q101" s="39"/>
      <c r="R101" s="39"/>
      <c r="S101" s="39"/>
      <c r="T101" s="39"/>
      <c r="U101" s="39"/>
      <c r="V101" s="39"/>
      <c r="W101" s="39"/>
      <c r="X101" s="39"/>
      <c r="Y101" s="39"/>
      <c r="Z101" s="39"/>
      <c r="AA101" s="39"/>
      <c r="AB101" s="39"/>
      <c r="AC101" s="39"/>
      <c r="AD101" s="39"/>
      <c r="AE101" s="39"/>
      <c r="AF101" s="34"/>
      <c r="AG101" s="34"/>
      <c r="AH101" s="34"/>
      <c r="AI101" s="34"/>
      <c r="AJ101" s="34"/>
      <c r="AK101" s="26"/>
      <c r="AL101" s="26"/>
    </row>
    <row r="102" spans="1:60" s="30" customFormat="1" ht="15.65" hidden="1" customHeight="1">
      <c r="A102" s="448" t="s">
        <v>605</v>
      </c>
      <c r="B102" s="449" t="s">
        <v>1392</v>
      </c>
      <c r="C102" s="448" t="s">
        <v>1479</v>
      </c>
      <c r="D102" s="450" t="s">
        <v>1545</v>
      </c>
      <c r="E102" s="451"/>
      <c r="F102" s="451"/>
      <c r="G102" s="452">
        <f t="shared" si="2"/>
        <v>0</v>
      </c>
      <c r="H102" s="452"/>
      <c r="I102" s="452"/>
      <c r="J102" s="408"/>
      <c r="K102" s="409">
        <f t="shared" si="3"/>
        <v>0</v>
      </c>
      <c r="L102" s="40"/>
      <c r="M102" s="42"/>
      <c r="N102" s="42"/>
      <c r="O102" s="42"/>
      <c r="P102" s="42"/>
      <c r="Q102" s="42"/>
      <c r="R102" s="42"/>
      <c r="S102" s="42"/>
      <c r="T102" s="42"/>
      <c r="U102" s="40"/>
      <c r="V102" s="41"/>
      <c r="W102" s="40"/>
      <c r="X102" s="41"/>
      <c r="Y102" s="40"/>
      <c r="Z102" s="41"/>
      <c r="AA102" s="40"/>
      <c r="AB102" s="41"/>
      <c r="AC102" s="40"/>
      <c r="AD102" s="26"/>
      <c r="AE102" s="26"/>
      <c r="AF102" s="26"/>
      <c r="AG102" s="26"/>
      <c r="AH102" s="26"/>
      <c r="AI102" s="26"/>
      <c r="AJ102" s="26"/>
      <c r="AK102" s="26"/>
      <c r="AL102" s="26"/>
    </row>
    <row r="103" spans="1:60" s="30" customFormat="1" ht="61.15" hidden="1" customHeight="1">
      <c r="A103" s="239" t="s">
        <v>606</v>
      </c>
      <c r="B103" s="126" t="s">
        <v>1605</v>
      </c>
      <c r="C103" s="239" t="s">
        <v>465</v>
      </c>
      <c r="D103" s="240" t="s">
        <v>1027</v>
      </c>
      <c r="E103" s="1075"/>
      <c r="F103" s="453"/>
      <c r="G103" s="108">
        <f t="shared" si="2"/>
        <v>0</v>
      </c>
      <c r="H103" s="108"/>
      <c r="I103" s="108"/>
      <c r="J103" s="410"/>
      <c r="K103" s="409">
        <f t="shared" si="3"/>
        <v>0</v>
      </c>
      <c r="L103" s="42"/>
      <c r="M103" s="42"/>
      <c r="N103" s="42"/>
      <c r="O103" s="42"/>
      <c r="P103" s="42"/>
      <c r="Q103" s="42"/>
      <c r="R103" s="42"/>
      <c r="S103" s="42"/>
      <c r="T103" s="42"/>
      <c r="U103" s="42"/>
      <c r="V103" s="37"/>
      <c r="W103" s="42"/>
      <c r="X103" s="37"/>
      <c r="Y103" s="42"/>
      <c r="Z103" s="37"/>
      <c r="AA103" s="42"/>
      <c r="AB103" s="37"/>
      <c r="AC103" s="42"/>
      <c r="AD103" s="26"/>
      <c r="AE103" s="26"/>
      <c r="AF103" s="26"/>
      <c r="AG103" s="26"/>
      <c r="AH103" s="26"/>
      <c r="AI103" s="26"/>
      <c r="AJ103" s="26"/>
      <c r="AK103" s="26"/>
      <c r="AL103" s="26"/>
    </row>
    <row r="104" spans="1:60" s="30" customFormat="1" ht="48.65" hidden="1" customHeight="1">
      <c r="A104" s="239" t="s">
        <v>607</v>
      </c>
      <c r="B104" s="126" t="s">
        <v>1361</v>
      </c>
      <c r="C104" s="239" t="s">
        <v>1091</v>
      </c>
      <c r="D104" s="240" t="s">
        <v>754</v>
      </c>
      <c r="E104" s="1076"/>
      <c r="F104" s="454"/>
      <c r="G104" s="108">
        <f t="shared" si="2"/>
        <v>0</v>
      </c>
      <c r="H104" s="108"/>
      <c r="I104" s="108"/>
      <c r="J104" s="410"/>
      <c r="K104" s="409">
        <f t="shared" si="3"/>
        <v>0</v>
      </c>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row>
    <row r="105" spans="1:60" s="30" customFormat="1" ht="48" hidden="1" customHeight="1">
      <c r="A105" s="127" t="s">
        <v>609</v>
      </c>
      <c r="B105" s="127" t="s">
        <v>755</v>
      </c>
      <c r="C105" s="127" t="s">
        <v>466</v>
      </c>
      <c r="D105" s="254" t="s">
        <v>800</v>
      </c>
      <c r="E105" s="1076"/>
      <c r="F105" s="454"/>
      <c r="G105" s="108">
        <f t="shared" si="2"/>
        <v>0</v>
      </c>
      <c r="H105" s="108"/>
      <c r="I105" s="108"/>
      <c r="J105" s="410"/>
      <c r="K105" s="409">
        <f t="shared" si="3"/>
        <v>0</v>
      </c>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row>
    <row r="106" spans="1:60" s="30" customFormat="1" ht="82.9" hidden="1" customHeight="1">
      <c r="A106" s="127" t="s">
        <v>608</v>
      </c>
      <c r="B106" s="127" t="s">
        <v>319</v>
      </c>
      <c r="C106" s="127" t="s">
        <v>1090</v>
      </c>
      <c r="D106" s="254" t="s">
        <v>629</v>
      </c>
      <c r="E106" s="1076"/>
      <c r="F106" s="454"/>
      <c r="G106" s="108">
        <f t="shared" si="2"/>
        <v>0</v>
      </c>
      <c r="H106" s="108"/>
      <c r="I106" s="108"/>
      <c r="J106" s="410"/>
      <c r="K106" s="409">
        <f t="shared" si="3"/>
        <v>0</v>
      </c>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row>
    <row r="107" spans="1:60" s="26" customFormat="1" ht="58.15" hidden="1" customHeight="1">
      <c r="A107" s="133" t="s">
        <v>610</v>
      </c>
      <c r="B107" s="133" t="s">
        <v>433</v>
      </c>
      <c r="C107" s="133" t="s">
        <v>1105</v>
      </c>
      <c r="D107" s="254" t="s">
        <v>275</v>
      </c>
      <c r="E107" s="1076"/>
      <c r="F107" s="454"/>
      <c r="G107" s="108">
        <f t="shared" si="2"/>
        <v>0</v>
      </c>
      <c r="H107" s="108"/>
      <c r="I107" s="108"/>
      <c r="J107" s="410"/>
      <c r="K107" s="409">
        <f t="shared" si="3"/>
        <v>0</v>
      </c>
    </row>
    <row r="108" spans="1:60" s="26" customFormat="1" ht="28" hidden="1">
      <c r="A108" s="127" t="s">
        <v>611</v>
      </c>
      <c r="B108" s="127" t="s">
        <v>948</v>
      </c>
      <c r="C108" s="127" t="s">
        <v>923</v>
      </c>
      <c r="D108" s="254" t="s">
        <v>1086</v>
      </c>
      <c r="E108" s="227"/>
      <c r="F108" s="227"/>
      <c r="G108" s="108">
        <f t="shared" si="2"/>
        <v>0</v>
      </c>
      <c r="H108" s="108"/>
      <c r="I108" s="108"/>
      <c r="J108" s="410"/>
      <c r="K108" s="409">
        <f t="shared" si="3"/>
        <v>0</v>
      </c>
      <c r="R108" s="15"/>
      <c r="S108" s="15"/>
      <c r="T108" s="15"/>
      <c r="U108" s="15"/>
      <c r="V108" s="15"/>
      <c r="W108" s="15"/>
      <c r="X108" s="15"/>
      <c r="Y108" s="15"/>
      <c r="Z108" s="15"/>
      <c r="AA108" s="15"/>
      <c r="AB108" s="15"/>
      <c r="AC108" s="15"/>
      <c r="AD108" s="15"/>
      <c r="AE108" s="15"/>
      <c r="AF108" s="15"/>
      <c r="AG108" s="15"/>
      <c r="AH108" s="15"/>
      <c r="AI108" s="15"/>
      <c r="AJ108" s="15"/>
      <c r="AK108" s="15"/>
      <c r="AL108" s="15"/>
      <c r="AM108" s="8"/>
      <c r="AN108" s="8"/>
      <c r="AO108" s="8"/>
      <c r="AP108" s="8"/>
      <c r="AQ108" s="8"/>
      <c r="AR108" s="8"/>
      <c r="AS108" s="8"/>
      <c r="AT108" s="8"/>
      <c r="AU108" s="8"/>
      <c r="AV108" s="8"/>
      <c r="AW108" s="8"/>
      <c r="AX108" s="8"/>
      <c r="AY108" s="8"/>
      <c r="AZ108" s="8"/>
      <c r="BA108" s="8"/>
      <c r="BB108" s="8"/>
      <c r="BC108" s="8"/>
      <c r="BD108" s="8"/>
      <c r="BE108" s="8"/>
      <c r="BF108" s="8"/>
      <c r="BG108" s="8"/>
      <c r="BH108" s="8"/>
    </row>
    <row r="109" spans="1:60" s="26" customFormat="1" ht="42" hidden="1">
      <c r="A109" s="121" t="s">
        <v>612</v>
      </c>
      <c r="B109" s="121" t="s">
        <v>441</v>
      </c>
      <c r="C109" s="121" t="s">
        <v>926</v>
      </c>
      <c r="D109" s="258" t="s">
        <v>1355</v>
      </c>
      <c r="E109" s="227"/>
      <c r="F109" s="227"/>
      <c r="G109" s="137">
        <f t="shared" si="2"/>
        <v>0</v>
      </c>
      <c r="H109" s="137"/>
      <c r="I109" s="137"/>
      <c r="J109" s="410"/>
      <c r="K109" s="409">
        <f t="shared" si="3"/>
        <v>0</v>
      </c>
      <c r="R109" s="15"/>
      <c r="S109" s="15"/>
      <c r="T109" s="15"/>
      <c r="U109" s="15"/>
      <c r="V109" s="15"/>
      <c r="W109" s="15"/>
      <c r="X109" s="15"/>
      <c r="Y109" s="15"/>
      <c r="Z109" s="15"/>
      <c r="AA109" s="15"/>
      <c r="AB109" s="15"/>
      <c r="AC109" s="15"/>
      <c r="AD109" s="15"/>
      <c r="AE109" s="15"/>
      <c r="AF109" s="15"/>
      <c r="AG109" s="15"/>
      <c r="AH109" s="15"/>
      <c r="AI109" s="15"/>
      <c r="AJ109" s="15"/>
      <c r="AK109" s="15"/>
      <c r="AL109" s="15"/>
      <c r="AM109" s="8"/>
      <c r="AN109" s="8"/>
      <c r="AO109" s="8"/>
      <c r="AP109" s="8"/>
      <c r="AQ109" s="8"/>
      <c r="AR109" s="8"/>
      <c r="AS109" s="8"/>
      <c r="AT109" s="8"/>
      <c r="AU109" s="8"/>
      <c r="AV109" s="8"/>
      <c r="AW109" s="8"/>
      <c r="AX109" s="8"/>
      <c r="AY109" s="8"/>
      <c r="AZ109" s="8"/>
      <c r="BA109" s="8"/>
      <c r="BB109" s="8"/>
      <c r="BC109" s="8"/>
      <c r="BD109" s="8"/>
      <c r="BE109" s="8"/>
      <c r="BF109" s="8"/>
      <c r="BG109" s="8"/>
      <c r="BH109" s="8"/>
    </row>
    <row r="110" spans="1:60" s="26" customFormat="1" ht="15.5" hidden="1">
      <c r="A110" s="121" t="s">
        <v>613</v>
      </c>
      <c r="B110" s="121" t="s">
        <v>276</v>
      </c>
      <c r="C110" s="121" t="s">
        <v>649</v>
      </c>
      <c r="D110" s="264" t="s">
        <v>277</v>
      </c>
      <c r="E110" s="227"/>
      <c r="F110" s="227"/>
      <c r="G110" s="109">
        <f t="shared" si="2"/>
        <v>0</v>
      </c>
      <c r="H110" s="109"/>
      <c r="I110" s="109"/>
      <c r="J110" s="410"/>
      <c r="K110" s="409">
        <f t="shared" si="3"/>
        <v>0</v>
      </c>
      <c r="R110" s="15"/>
      <c r="S110" s="15"/>
      <c r="T110" s="15"/>
      <c r="U110" s="15"/>
      <c r="V110" s="15"/>
      <c r="W110" s="15"/>
      <c r="X110" s="15"/>
      <c r="Y110" s="15"/>
      <c r="Z110" s="15"/>
      <c r="AA110" s="15"/>
      <c r="AB110" s="15"/>
      <c r="AC110" s="15"/>
      <c r="AD110" s="15"/>
      <c r="AE110" s="15"/>
      <c r="AF110" s="15"/>
      <c r="AG110" s="15"/>
      <c r="AH110" s="15"/>
      <c r="AI110" s="15"/>
      <c r="AJ110" s="15"/>
      <c r="AK110" s="15"/>
      <c r="AL110" s="15"/>
      <c r="AM110" s="8"/>
      <c r="AN110" s="8"/>
      <c r="AO110" s="8"/>
      <c r="AP110" s="8"/>
      <c r="AQ110" s="8"/>
      <c r="AR110" s="8"/>
      <c r="AS110" s="8"/>
      <c r="AT110" s="8"/>
      <c r="AU110" s="8"/>
      <c r="AV110" s="8"/>
      <c r="AW110" s="8"/>
      <c r="AX110" s="8"/>
      <c r="AY110" s="8"/>
      <c r="AZ110" s="8"/>
      <c r="BA110" s="8"/>
      <c r="BB110" s="8"/>
      <c r="BC110" s="8"/>
      <c r="BD110" s="8"/>
      <c r="BE110" s="8"/>
      <c r="BF110" s="8"/>
      <c r="BG110" s="8"/>
      <c r="BH110" s="8"/>
    </row>
    <row r="111" spans="1:60" s="26" customFormat="1" ht="15.5" hidden="1">
      <c r="A111" s="239" t="s">
        <v>614</v>
      </c>
      <c r="B111" s="188">
        <v>7321</v>
      </c>
      <c r="C111" s="239" t="s">
        <v>815</v>
      </c>
      <c r="D111" s="265" t="s">
        <v>816</v>
      </c>
      <c r="E111" s="227"/>
      <c r="F111" s="227"/>
      <c r="G111" s="109">
        <f t="shared" si="2"/>
        <v>0</v>
      </c>
      <c r="H111" s="109"/>
      <c r="I111" s="109"/>
      <c r="J111" s="410"/>
      <c r="K111" s="409">
        <f t="shared" si="3"/>
        <v>0</v>
      </c>
      <c r="R111" s="15"/>
      <c r="S111" s="15"/>
      <c r="T111" s="15"/>
      <c r="U111" s="15"/>
      <c r="V111" s="15"/>
      <c r="W111" s="15"/>
      <c r="X111" s="15"/>
      <c r="Y111" s="15"/>
      <c r="Z111" s="15"/>
      <c r="AA111" s="15"/>
      <c r="AB111" s="15"/>
      <c r="AC111" s="15"/>
      <c r="AD111" s="15"/>
      <c r="AE111" s="15"/>
      <c r="AF111" s="15"/>
      <c r="AG111" s="15"/>
      <c r="AH111" s="15"/>
      <c r="AI111" s="15"/>
      <c r="AJ111" s="15"/>
      <c r="AK111" s="15"/>
      <c r="AL111" s="15"/>
      <c r="AM111" s="8"/>
      <c r="AN111" s="8"/>
      <c r="AO111" s="8"/>
      <c r="AP111" s="8"/>
      <c r="AQ111" s="8"/>
      <c r="AR111" s="8"/>
      <c r="AS111" s="8"/>
      <c r="AT111" s="8"/>
      <c r="AU111" s="8"/>
      <c r="AV111" s="8"/>
      <c r="AW111" s="8"/>
      <c r="AX111" s="8"/>
      <c r="AY111" s="8"/>
      <c r="AZ111" s="8"/>
      <c r="BA111" s="8"/>
      <c r="BB111" s="8"/>
      <c r="BC111" s="8"/>
      <c r="BD111" s="8"/>
      <c r="BE111" s="8"/>
      <c r="BF111" s="8"/>
      <c r="BG111" s="8"/>
      <c r="BH111" s="8"/>
    </row>
    <row r="112" spans="1:60" s="26" customFormat="1" ht="112.5" hidden="1" customHeight="1">
      <c r="A112" s="126" t="s">
        <v>1590</v>
      </c>
      <c r="B112" s="126" t="s">
        <v>1643</v>
      </c>
      <c r="C112" s="127" t="s">
        <v>1591</v>
      </c>
      <c r="D112" s="302" t="s">
        <v>1176</v>
      </c>
      <c r="E112" s="227" t="s">
        <v>350</v>
      </c>
      <c r="F112" s="227"/>
      <c r="G112" s="109">
        <f t="shared" si="2"/>
        <v>0</v>
      </c>
      <c r="H112" s="109"/>
      <c r="I112" s="109"/>
      <c r="J112" s="410"/>
      <c r="K112" s="409">
        <f t="shared" si="3"/>
        <v>0</v>
      </c>
      <c r="R112" s="15"/>
      <c r="S112" s="15"/>
      <c r="T112" s="15"/>
      <c r="U112" s="15"/>
      <c r="V112" s="15"/>
      <c r="W112" s="15"/>
      <c r="X112" s="15"/>
      <c r="Y112" s="15"/>
      <c r="Z112" s="15"/>
      <c r="AA112" s="15"/>
      <c r="AB112" s="15"/>
      <c r="AC112" s="15"/>
      <c r="AD112" s="15"/>
      <c r="AE112" s="15"/>
      <c r="AF112" s="15"/>
      <c r="AG112" s="15"/>
      <c r="AH112" s="15"/>
      <c r="AI112" s="15"/>
      <c r="AJ112" s="15"/>
      <c r="AK112" s="15"/>
      <c r="AL112" s="15"/>
      <c r="AM112" s="8"/>
      <c r="AN112" s="8"/>
      <c r="AO112" s="8"/>
      <c r="AP112" s="8"/>
      <c r="AQ112" s="8"/>
      <c r="AR112" s="8"/>
      <c r="AS112" s="8"/>
      <c r="AT112" s="8"/>
      <c r="AU112" s="8"/>
      <c r="AV112" s="8"/>
      <c r="AW112" s="8"/>
      <c r="AX112" s="8"/>
      <c r="AY112" s="8"/>
      <c r="AZ112" s="8"/>
      <c r="BA112" s="8"/>
      <c r="BB112" s="8"/>
      <c r="BC112" s="8"/>
      <c r="BD112" s="8"/>
      <c r="BE112" s="8"/>
      <c r="BF112" s="8"/>
      <c r="BG112" s="8"/>
      <c r="BH112" s="8"/>
    </row>
    <row r="113" spans="1:60" s="26" customFormat="1" ht="15.5" hidden="1">
      <c r="A113" s="126" t="s">
        <v>617</v>
      </c>
      <c r="B113" s="126" t="s">
        <v>1544</v>
      </c>
      <c r="C113" s="126" t="s">
        <v>232</v>
      </c>
      <c r="D113" s="241" t="s">
        <v>1456</v>
      </c>
      <c r="E113" s="227"/>
      <c r="F113" s="227"/>
      <c r="G113" s="109">
        <f t="shared" si="2"/>
        <v>0</v>
      </c>
      <c r="H113" s="109"/>
      <c r="I113" s="109"/>
      <c r="J113" s="410"/>
      <c r="K113" s="409">
        <f t="shared" si="3"/>
        <v>0</v>
      </c>
      <c r="R113" s="15"/>
      <c r="S113" s="15"/>
      <c r="T113" s="15"/>
      <c r="U113" s="15"/>
      <c r="V113" s="15"/>
      <c r="W113" s="15"/>
      <c r="X113" s="15"/>
      <c r="Y113" s="15"/>
      <c r="Z113" s="15"/>
      <c r="AA113" s="15"/>
      <c r="AB113" s="15"/>
      <c r="AC113" s="15"/>
      <c r="AD113" s="15"/>
      <c r="AE113" s="15"/>
      <c r="AF113" s="15"/>
      <c r="AG113" s="15"/>
      <c r="AH113" s="15"/>
      <c r="AI113" s="15"/>
      <c r="AJ113" s="15"/>
      <c r="AK113" s="15"/>
      <c r="AL113" s="15"/>
      <c r="AM113" s="8"/>
      <c r="AN113" s="8"/>
      <c r="AO113" s="8"/>
      <c r="AP113" s="8"/>
      <c r="AQ113" s="8"/>
      <c r="AR113" s="8"/>
      <c r="AS113" s="8"/>
      <c r="AT113" s="8"/>
      <c r="AU113" s="8"/>
      <c r="AV113" s="8"/>
      <c r="AW113" s="8"/>
      <c r="AX113" s="8"/>
      <c r="AY113" s="8"/>
      <c r="AZ113" s="8"/>
      <c r="BA113" s="8"/>
      <c r="BB113" s="8"/>
      <c r="BC113" s="8"/>
      <c r="BD113" s="8"/>
      <c r="BE113" s="8"/>
      <c r="BF113" s="8"/>
      <c r="BG113" s="8"/>
      <c r="BH113" s="8"/>
    </row>
    <row r="114" spans="1:60" s="26" customFormat="1" ht="58.9" hidden="1" customHeight="1">
      <c r="A114" s="121" t="s">
        <v>615</v>
      </c>
      <c r="B114" s="121" t="s">
        <v>818</v>
      </c>
      <c r="C114" s="121" t="s">
        <v>817</v>
      </c>
      <c r="D114" s="264" t="s">
        <v>269</v>
      </c>
      <c r="E114" s="227"/>
      <c r="F114" s="227"/>
      <c r="G114" s="109">
        <f t="shared" si="2"/>
        <v>0</v>
      </c>
      <c r="H114" s="109"/>
      <c r="I114" s="109"/>
      <c r="J114" s="410"/>
      <c r="K114" s="409">
        <f t="shared" si="3"/>
        <v>0</v>
      </c>
      <c r="R114" s="15"/>
      <c r="S114" s="15"/>
      <c r="T114" s="15"/>
      <c r="U114" s="15"/>
      <c r="V114" s="15"/>
      <c r="W114" s="15"/>
      <c r="X114" s="15"/>
      <c r="Y114" s="15"/>
      <c r="Z114" s="15"/>
      <c r="AA114" s="15"/>
      <c r="AB114" s="15"/>
      <c r="AC114" s="15"/>
      <c r="AD114" s="15"/>
      <c r="AE114" s="15"/>
      <c r="AF114" s="15"/>
      <c r="AG114" s="15"/>
      <c r="AH114" s="15"/>
      <c r="AI114" s="15"/>
      <c r="AJ114" s="15"/>
      <c r="AK114" s="15"/>
      <c r="AL114" s="15"/>
      <c r="AM114" s="8"/>
      <c r="AN114" s="8"/>
      <c r="AO114" s="8"/>
      <c r="AP114" s="8"/>
      <c r="AQ114" s="8"/>
      <c r="AR114" s="8"/>
      <c r="AS114" s="8"/>
      <c r="AT114" s="8"/>
      <c r="AU114" s="8"/>
      <c r="AV114" s="8"/>
      <c r="AW114" s="8"/>
      <c r="AX114" s="8"/>
      <c r="AY114" s="8"/>
      <c r="AZ114" s="8"/>
      <c r="BA114" s="8"/>
      <c r="BB114" s="8"/>
      <c r="BC114" s="8"/>
      <c r="BD114" s="8"/>
      <c r="BE114" s="8"/>
      <c r="BF114" s="8"/>
      <c r="BG114" s="8"/>
      <c r="BH114" s="8"/>
    </row>
    <row r="115" spans="1:60" s="26" customFormat="1" ht="54.65" hidden="1" customHeight="1">
      <c r="A115" s="121" t="s">
        <v>616</v>
      </c>
      <c r="B115" s="121" t="s">
        <v>1282</v>
      </c>
      <c r="C115" s="121" t="s">
        <v>819</v>
      </c>
      <c r="D115" s="266" t="s">
        <v>1543</v>
      </c>
      <c r="E115" s="227"/>
      <c r="F115" s="227"/>
      <c r="G115" s="109">
        <f t="shared" si="2"/>
        <v>0</v>
      </c>
      <c r="H115" s="109"/>
      <c r="I115" s="109"/>
      <c r="J115" s="410"/>
      <c r="K115" s="409">
        <f t="shared" si="3"/>
        <v>0</v>
      </c>
      <c r="R115" s="15"/>
      <c r="S115" s="15"/>
      <c r="T115" s="15"/>
      <c r="U115" s="15"/>
      <c r="V115" s="15"/>
      <c r="W115" s="15"/>
      <c r="X115" s="15"/>
      <c r="Y115" s="15"/>
      <c r="Z115" s="15"/>
      <c r="AA115" s="15"/>
      <c r="AB115" s="15"/>
      <c r="AC115" s="15"/>
      <c r="AD115" s="15"/>
      <c r="AE115" s="15"/>
      <c r="AF115" s="15"/>
      <c r="AG115" s="15"/>
      <c r="AH115" s="15"/>
      <c r="AI115" s="15"/>
      <c r="AJ115" s="15"/>
      <c r="AK115" s="15"/>
      <c r="AL115" s="15"/>
      <c r="AM115" s="8"/>
      <c r="AN115" s="8"/>
      <c r="AO115" s="8"/>
      <c r="AP115" s="8"/>
      <c r="AQ115" s="8"/>
      <c r="AR115" s="8"/>
      <c r="AS115" s="8"/>
      <c r="AT115" s="8"/>
      <c r="AU115" s="8"/>
      <c r="AV115" s="8"/>
      <c r="AW115" s="8"/>
      <c r="AX115" s="8"/>
      <c r="AY115" s="8"/>
      <c r="AZ115" s="8"/>
      <c r="BA115" s="8"/>
      <c r="BB115" s="8"/>
      <c r="BC115" s="8"/>
      <c r="BD115" s="8"/>
      <c r="BE115" s="8"/>
      <c r="BF115" s="8"/>
      <c r="BG115" s="8"/>
      <c r="BH115" s="8"/>
    </row>
    <row r="116" spans="1:60" s="26" customFormat="1" ht="54.65" hidden="1" customHeight="1">
      <c r="A116" s="455" t="s">
        <v>1201</v>
      </c>
      <c r="B116" s="455" t="s">
        <v>1602</v>
      </c>
      <c r="C116" s="455" t="s">
        <v>648</v>
      </c>
      <c r="D116" s="443" t="s">
        <v>1251</v>
      </c>
      <c r="E116" s="411"/>
      <c r="F116" s="411"/>
      <c r="G116" s="456">
        <f t="shared" si="2"/>
        <v>0</v>
      </c>
      <c r="H116" s="456"/>
      <c r="I116" s="456"/>
      <c r="J116" s="413"/>
      <c r="K116" s="409">
        <f t="shared" si="3"/>
        <v>0</v>
      </c>
      <c r="R116" s="15"/>
      <c r="S116" s="15"/>
      <c r="T116" s="15"/>
      <c r="U116" s="15"/>
      <c r="V116" s="15"/>
      <c r="W116" s="15"/>
      <c r="X116" s="15"/>
      <c r="Y116" s="15"/>
      <c r="Z116" s="15"/>
      <c r="AA116" s="15"/>
      <c r="AB116" s="15"/>
      <c r="AC116" s="15"/>
      <c r="AD116" s="15"/>
      <c r="AE116" s="15"/>
      <c r="AF116" s="15"/>
      <c r="AG116" s="15"/>
      <c r="AH116" s="15"/>
      <c r="AI116" s="15"/>
      <c r="AJ116" s="15"/>
      <c r="AK116" s="15"/>
      <c r="AL116" s="15"/>
      <c r="AM116" s="8"/>
      <c r="AN116" s="8"/>
      <c r="AO116" s="8"/>
      <c r="AP116" s="8"/>
      <c r="AQ116" s="8"/>
      <c r="AR116" s="8"/>
      <c r="AS116" s="8"/>
      <c r="AT116" s="8"/>
      <c r="AU116" s="8"/>
      <c r="AV116" s="8"/>
      <c r="AW116" s="8"/>
      <c r="AX116" s="8"/>
      <c r="AY116" s="8"/>
      <c r="AZ116" s="8"/>
      <c r="BA116" s="8"/>
      <c r="BB116" s="8"/>
      <c r="BC116" s="8"/>
      <c r="BD116" s="8"/>
      <c r="BE116" s="8"/>
      <c r="BF116" s="8"/>
      <c r="BG116" s="8"/>
      <c r="BH116" s="8"/>
    </row>
    <row r="117" spans="1:60" s="26" customFormat="1" ht="48.75" customHeight="1">
      <c r="A117" s="292" t="s">
        <v>261</v>
      </c>
      <c r="B117" s="292" t="s">
        <v>262</v>
      </c>
      <c r="C117" s="292"/>
      <c r="D117" s="318" t="s">
        <v>658</v>
      </c>
      <c r="E117" s="227"/>
      <c r="F117" s="227"/>
      <c r="G117" s="347">
        <f t="shared" si="2"/>
        <v>12560000</v>
      </c>
      <c r="H117" s="192">
        <f>SUM(H118:H174)-H121-H123-H124-H129-H130-H134-H144-H122-H131-H132-H133-H157-H140-H142-H143-H147-H158-H159-H160-H161-H162</f>
        <v>12000000</v>
      </c>
      <c r="I117" s="192">
        <f>SUM(I118:I174)-I121-I123-I124-I129-I130-I134-I144-I122-I131-I132-I133-I157-I140-I142-I143-I147-I158-I159-I160-I161-I162</f>
        <v>560000</v>
      </c>
      <c r="J117" s="192">
        <f>SUM(J118:J174)-J121-J123-J124-J129-J130-J134-J144-J122-J131-J132-J133-J157-J140-J142-J143-J147-J158-J159-J160-J161-J162</f>
        <v>560000</v>
      </c>
      <c r="K117" s="447">
        <f t="shared" si="3"/>
        <v>12560000</v>
      </c>
      <c r="L117" s="366"/>
      <c r="M117" s="366"/>
      <c r="N117" s="366"/>
      <c r="R117" s="15"/>
      <c r="S117" s="15"/>
      <c r="T117" s="15"/>
      <c r="U117" s="15"/>
      <c r="V117" s="15"/>
      <c r="W117" s="15"/>
      <c r="X117" s="15"/>
      <c r="Y117" s="15"/>
      <c r="Z117" s="15"/>
      <c r="AA117" s="15"/>
      <c r="AB117" s="15"/>
      <c r="AC117" s="15"/>
      <c r="AD117" s="15"/>
      <c r="AE117" s="15"/>
      <c r="AF117" s="15"/>
      <c r="AG117" s="15"/>
      <c r="AH117" s="15"/>
      <c r="AI117" s="15"/>
      <c r="AJ117" s="15"/>
      <c r="AK117" s="15"/>
      <c r="AL117" s="15"/>
      <c r="AM117" s="8"/>
      <c r="AN117" s="8"/>
      <c r="AO117" s="8"/>
      <c r="AP117" s="8"/>
      <c r="AQ117" s="8"/>
      <c r="AR117" s="8"/>
      <c r="AS117" s="8"/>
      <c r="AT117" s="8"/>
      <c r="AU117" s="8"/>
      <c r="AV117" s="8"/>
      <c r="AW117" s="8"/>
      <c r="AX117" s="8"/>
      <c r="AY117" s="8"/>
      <c r="AZ117" s="8"/>
      <c r="BA117" s="8"/>
      <c r="BB117" s="8"/>
      <c r="BC117" s="8"/>
      <c r="BD117" s="8"/>
      <c r="BE117" s="8"/>
      <c r="BF117" s="8"/>
      <c r="BG117" s="8"/>
      <c r="BH117" s="8"/>
    </row>
    <row r="118" spans="1:60" s="26" customFormat="1" ht="42" hidden="1">
      <c r="A118" s="427" t="s">
        <v>263</v>
      </c>
      <c r="B118" s="427" t="s">
        <v>643</v>
      </c>
      <c r="C118" s="427" t="s">
        <v>238</v>
      </c>
      <c r="D118" s="383" t="s">
        <v>1111</v>
      </c>
      <c r="E118" s="406"/>
      <c r="F118" s="406"/>
      <c r="G118" s="452">
        <f t="shared" si="2"/>
        <v>0</v>
      </c>
      <c r="H118" s="452"/>
      <c r="I118" s="452"/>
      <c r="J118" s="408"/>
      <c r="K118" s="409">
        <f t="shared" si="3"/>
        <v>0</v>
      </c>
      <c r="R118" s="15"/>
      <c r="S118" s="15"/>
      <c r="T118" s="15"/>
      <c r="U118" s="15"/>
      <c r="V118" s="15"/>
      <c r="W118" s="15"/>
      <c r="X118" s="15"/>
      <c r="Y118" s="15"/>
      <c r="Z118" s="15"/>
      <c r="AA118" s="15"/>
      <c r="AB118" s="15"/>
      <c r="AC118" s="15"/>
      <c r="AD118" s="15"/>
      <c r="AE118" s="15"/>
      <c r="AF118" s="15"/>
      <c r="AG118" s="15"/>
      <c r="AH118" s="15"/>
      <c r="AI118" s="15"/>
      <c r="AJ118" s="15"/>
      <c r="AK118" s="15"/>
      <c r="AL118" s="15"/>
      <c r="AM118" s="8"/>
      <c r="AN118" s="8"/>
      <c r="AO118" s="8"/>
      <c r="AP118" s="8"/>
      <c r="AQ118" s="8"/>
      <c r="AR118" s="8"/>
      <c r="AS118" s="8"/>
      <c r="AT118" s="8"/>
      <c r="AU118" s="8"/>
      <c r="AV118" s="8"/>
      <c r="AW118" s="8"/>
      <c r="AX118" s="8"/>
      <c r="AY118" s="8"/>
      <c r="AZ118" s="8"/>
      <c r="BA118" s="8"/>
      <c r="BB118" s="8"/>
      <c r="BC118" s="8"/>
      <c r="BD118" s="8"/>
      <c r="BE118" s="8"/>
      <c r="BF118" s="8"/>
      <c r="BG118" s="8"/>
      <c r="BH118" s="8"/>
    </row>
    <row r="119" spans="1:60" s="26" customFormat="1" ht="54" hidden="1" customHeight="1">
      <c r="A119" s="416" t="s">
        <v>351</v>
      </c>
      <c r="B119" s="416" t="s">
        <v>644</v>
      </c>
      <c r="C119" s="416" t="s">
        <v>1089</v>
      </c>
      <c r="D119" s="445" t="s">
        <v>1360</v>
      </c>
      <c r="E119" s="411" t="s">
        <v>346</v>
      </c>
      <c r="F119" s="411"/>
      <c r="G119" s="444">
        <f t="shared" si="2"/>
        <v>0</v>
      </c>
      <c r="H119" s="444"/>
      <c r="I119" s="444"/>
      <c r="J119" s="413"/>
      <c r="K119" s="409">
        <f t="shared" si="3"/>
        <v>0</v>
      </c>
      <c r="R119" s="15"/>
      <c r="S119" s="15"/>
      <c r="T119" s="15"/>
      <c r="U119" s="15"/>
      <c r="V119" s="15"/>
      <c r="W119" s="15"/>
      <c r="X119" s="15"/>
      <c r="Y119" s="15"/>
      <c r="Z119" s="15"/>
      <c r="AA119" s="15"/>
      <c r="AB119" s="15"/>
      <c r="AC119" s="15"/>
      <c r="AD119" s="15"/>
      <c r="AE119" s="15"/>
      <c r="AF119" s="15"/>
      <c r="AG119" s="15"/>
      <c r="AH119" s="15"/>
      <c r="AI119" s="15"/>
      <c r="AJ119" s="15"/>
      <c r="AK119" s="15"/>
      <c r="AL119" s="15"/>
      <c r="AM119" s="8"/>
      <c r="AN119" s="8"/>
      <c r="AO119" s="8"/>
      <c r="AP119" s="8"/>
      <c r="AQ119" s="8"/>
      <c r="AR119" s="8"/>
      <c r="AS119" s="8"/>
      <c r="AT119" s="8"/>
      <c r="AU119" s="8"/>
      <c r="AV119" s="8"/>
      <c r="AW119" s="8"/>
      <c r="AX119" s="8"/>
      <c r="AY119" s="8"/>
      <c r="AZ119" s="8"/>
      <c r="BA119" s="8"/>
      <c r="BB119" s="8"/>
      <c r="BC119" s="8"/>
      <c r="BD119" s="8"/>
      <c r="BE119" s="8"/>
      <c r="BF119" s="8"/>
      <c r="BG119" s="8"/>
      <c r="BH119" s="8"/>
    </row>
    <row r="120" spans="1:60" s="26" customFormat="1" ht="72" hidden="1" customHeight="1">
      <c r="A120" s="133" t="s">
        <v>1084</v>
      </c>
      <c r="B120" s="133" t="s">
        <v>1186</v>
      </c>
      <c r="C120" s="133" t="s">
        <v>1185</v>
      </c>
      <c r="D120" s="259" t="s">
        <v>1187</v>
      </c>
      <c r="E120" s="722"/>
      <c r="F120" s="720"/>
      <c r="G120" s="201">
        <f t="shared" si="2"/>
        <v>0</v>
      </c>
      <c r="H120" s="201"/>
      <c r="I120" s="201"/>
      <c r="J120" s="321">
        <f>+I120</f>
        <v>0</v>
      </c>
      <c r="K120" s="447">
        <f t="shared" si="3"/>
        <v>0</v>
      </c>
      <c r="R120" s="15"/>
      <c r="S120" s="15"/>
      <c r="T120" s="15"/>
      <c r="U120" s="15"/>
      <c r="V120" s="15"/>
      <c r="W120" s="15"/>
      <c r="X120" s="15"/>
      <c r="Y120" s="15"/>
      <c r="Z120" s="15"/>
      <c r="AA120" s="15"/>
      <c r="AB120" s="15"/>
      <c r="AC120" s="15"/>
      <c r="AD120" s="15"/>
      <c r="AE120" s="15"/>
      <c r="AF120" s="15"/>
      <c r="AG120" s="15"/>
      <c r="AH120" s="15"/>
      <c r="AI120" s="15"/>
      <c r="AJ120" s="15"/>
      <c r="AK120" s="15"/>
      <c r="AL120" s="15"/>
      <c r="AM120" s="8"/>
      <c r="AN120" s="8"/>
      <c r="AO120" s="8"/>
      <c r="AP120" s="8"/>
      <c r="AQ120" s="8"/>
      <c r="AR120" s="8"/>
      <c r="AS120" s="8"/>
      <c r="AT120" s="8"/>
      <c r="AU120" s="8"/>
      <c r="AV120" s="8"/>
      <c r="AW120" s="8"/>
      <c r="AX120" s="8"/>
      <c r="AY120" s="8"/>
      <c r="AZ120" s="8"/>
      <c r="BA120" s="8"/>
      <c r="BB120" s="8"/>
      <c r="BC120" s="8"/>
      <c r="BD120" s="8"/>
      <c r="BE120" s="8"/>
      <c r="BF120" s="8"/>
      <c r="BG120" s="8"/>
      <c r="BH120" s="8"/>
    </row>
    <row r="121" spans="1:60" s="26" customFormat="1" ht="38.25" hidden="1" customHeight="1">
      <c r="A121" s="419"/>
      <c r="B121" s="419"/>
      <c r="C121" s="457"/>
      <c r="D121" s="458" t="s">
        <v>1495</v>
      </c>
      <c r="E121" s="723"/>
      <c r="F121" s="721"/>
      <c r="G121" s="421">
        <f t="shared" si="2"/>
        <v>0</v>
      </c>
      <c r="H121" s="421"/>
      <c r="I121" s="421"/>
      <c r="J121" s="408"/>
      <c r="K121" s="409">
        <f t="shared" si="3"/>
        <v>0</v>
      </c>
      <c r="R121" s="15"/>
      <c r="S121" s="15"/>
      <c r="T121" s="15"/>
      <c r="U121" s="15"/>
      <c r="V121" s="15"/>
      <c r="W121" s="15"/>
      <c r="X121" s="15"/>
      <c r="Y121" s="15"/>
      <c r="Z121" s="15"/>
      <c r="AA121" s="15"/>
      <c r="AB121" s="15"/>
      <c r="AC121" s="15"/>
      <c r="AD121" s="15"/>
      <c r="AE121" s="15"/>
      <c r="AF121" s="15"/>
      <c r="AG121" s="15"/>
      <c r="AH121" s="15"/>
      <c r="AI121" s="15"/>
      <c r="AJ121" s="15"/>
      <c r="AK121" s="15"/>
      <c r="AL121" s="15"/>
      <c r="AM121" s="8"/>
      <c r="AN121" s="8"/>
      <c r="AO121" s="8"/>
      <c r="AP121" s="8"/>
      <c r="AQ121" s="8"/>
      <c r="AR121" s="8"/>
      <c r="AS121" s="8"/>
      <c r="AT121" s="8"/>
      <c r="AU121" s="8"/>
      <c r="AV121" s="8"/>
      <c r="AW121" s="8"/>
      <c r="AX121" s="8"/>
      <c r="AY121" s="8"/>
      <c r="AZ121" s="8"/>
      <c r="BA121" s="8"/>
      <c r="BB121" s="8"/>
      <c r="BC121" s="8"/>
      <c r="BD121" s="8"/>
      <c r="BE121" s="8"/>
      <c r="BF121" s="8"/>
      <c r="BG121" s="8"/>
      <c r="BH121" s="8"/>
    </row>
    <row r="122" spans="1:60" s="26" customFormat="1" ht="25.5" hidden="1" customHeight="1">
      <c r="A122" s="128"/>
      <c r="B122" s="128"/>
      <c r="C122" s="134"/>
      <c r="D122" s="263" t="s">
        <v>246</v>
      </c>
      <c r="E122" s="723"/>
      <c r="F122" s="721"/>
      <c r="G122" s="137">
        <f t="shared" si="2"/>
        <v>0</v>
      </c>
      <c r="H122" s="137"/>
      <c r="I122" s="137"/>
      <c r="J122" s="410"/>
      <c r="K122" s="409">
        <f t="shared" si="3"/>
        <v>0</v>
      </c>
      <c r="R122" s="15"/>
      <c r="S122" s="15"/>
      <c r="T122" s="15"/>
      <c r="U122" s="15"/>
      <c r="V122" s="15"/>
      <c r="W122" s="15"/>
      <c r="X122" s="15"/>
      <c r="Y122" s="15"/>
      <c r="Z122" s="15"/>
      <c r="AA122" s="15"/>
      <c r="AB122" s="15"/>
      <c r="AC122" s="15"/>
      <c r="AD122" s="15"/>
      <c r="AE122" s="15"/>
      <c r="AF122" s="15"/>
      <c r="AG122" s="15"/>
      <c r="AH122" s="15"/>
      <c r="AI122" s="15"/>
      <c r="AJ122" s="15"/>
      <c r="AK122" s="15"/>
      <c r="AL122" s="15"/>
      <c r="AM122" s="8"/>
      <c r="AN122" s="8"/>
      <c r="AO122" s="8"/>
      <c r="AP122" s="8"/>
      <c r="AQ122" s="8"/>
      <c r="AR122" s="8"/>
      <c r="AS122" s="8"/>
      <c r="AT122" s="8"/>
      <c r="AU122" s="8"/>
      <c r="AV122" s="8"/>
      <c r="AW122" s="8"/>
      <c r="AX122" s="8"/>
      <c r="AY122" s="8"/>
      <c r="AZ122" s="8"/>
      <c r="BA122" s="8"/>
      <c r="BB122" s="8"/>
      <c r="BC122" s="8"/>
      <c r="BD122" s="8"/>
      <c r="BE122" s="8"/>
      <c r="BF122" s="8"/>
      <c r="BG122" s="8"/>
      <c r="BH122" s="8"/>
    </row>
    <row r="123" spans="1:60" s="26" customFormat="1" ht="38.25" hidden="1" customHeight="1">
      <c r="A123" s="128"/>
      <c r="B123" s="128"/>
      <c r="C123" s="134"/>
      <c r="D123" s="263" t="s">
        <v>1154</v>
      </c>
      <c r="E123" s="723"/>
      <c r="F123" s="721"/>
      <c r="G123" s="137">
        <f t="shared" si="2"/>
        <v>0</v>
      </c>
      <c r="H123" s="137"/>
      <c r="I123" s="137"/>
      <c r="J123" s="410"/>
      <c r="K123" s="409">
        <f t="shared" si="3"/>
        <v>0</v>
      </c>
      <c r="R123" s="15"/>
      <c r="S123" s="15"/>
      <c r="T123" s="15"/>
      <c r="U123" s="15"/>
      <c r="V123" s="15"/>
      <c r="W123" s="15"/>
      <c r="X123" s="15"/>
      <c r="Y123" s="15"/>
      <c r="Z123" s="15"/>
      <c r="AA123" s="15"/>
      <c r="AB123" s="15"/>
      <c r="AC123" s="15"/>
      <c r="AD123" s="15"/>
      <c r="AE123" s="15"/>
      <c r="AF123" s="15"/>
      <c r="AG123" s="15"/>
      <c r="AH123" s="15"/>
      <c r="AI123" s="15"/>
      <c r="AJ123" s="15"/>
      <c r="AK123" s="15"/>
      <c r="AL123" s="15"/>
      <c r="AM123" s="8"/>
      <c r="AN123" s="8"/>
      <c r="AO123" s="8"/>
      <c r="AP123" s="8"/>
      <c r="AQ123" s="8"/>
      <c r="AR123" s="8"/>
      <c r="AS123" s="8"/>
      <c r="AT123" s="8"/>
      <c r="AU123" s="8"/>
      <c r="AV123" s="8"/>
      <c r="AW123" s="8"/>
      <c r="AX123" s="8"/>
      <c r="AY123" s="8"/>
      <c r="AZ123" s="8"/>
      <c r="BA123" s="8"/>
      <c r="BB123" s="8"/>
      <c r="BC123" s="8"/>
      <c r="BD123" s="8"/>
      <c r="BE123" s="8"/>
      <c r="BF123" s="8"/>
      <c r="BG123" s="8"/>
      <c r="BH123" s="8"/>
    </row>
    <row r="124" spans="1:60" s="26" customFormat="1" ht="38.25" hidden="1" customHeight="1">
      <c r="A124" s="128"/>
      <c r="B124" s="128"/>
      <c r="C124" s="134"/>
      <c r="D124" s="263" t="s">
        <v>810</v>
      </c>
      <c r="E124" s="723"/>
      <c r="F124" s="721"/>
      <c r="G124" s="137">
        <f t="shared" si="2"/>
        <v>0</v>
      </c>
      <c r="H124" s="137"/>
      <c r="I124" s="137"/>
      <c r="J124" s="410"/>
      <c r="K124" s="409">
        <f t="shared" si="3"/>
        <v>0</v>
      </c>
      <c r="R124" s="15"/>
      <c r="S124" s="15"/>
      <c r="T124" s="15"/>
      <c r="U124" s="15"/>
      <c r="V124" s="15"/>
      <c r="W124" s="15"/>
      <c r="X124" s="15"/>
      <c r="Y124" s="15"/>
      <c r="Z124" s="15"/>
      <c r="AA124" s="15"/>
      <c r="AB124" s="15"/>
      <c r="AC124" s="15"/>
      <c r="AD124" s="15"/>
      <c r="AE124" s="15"/>
      <c r="AF124" s="15"/>
      <c r="AG124" s="15"/>
      <c r="AH124" s="15"/>
      <c r="AI124" s="15"/>
      <c r="AJ124" s="15"/>
      <c r="AK124" s="15"/>
      <c r="AL124" s="15"/>
      <c r="AM124" s="8"/>
      <c r="AN124" s="8"/>
      <c r="AO124" s="8"/>
      <c r="AP124" s="8"/>
      <c r="AQ124" s="8"/>
      <c r="AR124" s="8"/>
      <c r="AS124" s="8"/>
      <c r="AT124" s="8"/>
      <c r="AU124" s="8"/>
      <c r="AV124" s="8"/>
      <c r="AW124" s="8"/>
      <c r="AX124" s="8"/>
      <c r="AY124" s="8"/>
      <c r="AZ124" s="8"/>
      <c r="BA124" s="8"/>
      <c r="BB124" s="8"/>
      <c r="BC124" s="8"/>
      <c r="BD124" s="8"/>
      <c r="BE124" s="8"/>
      <c r="BF124" s="8"/>
      <c r="BG124" s="8"/>
      <c r="BH124" s="8"/>
    </row>
    <row r="125" spans="1:60" s="26" customFormat="1" ht="15.75" hidden="1" customHeight="1">
      <c r="A125" s="423"/>
      <c r="B125" s="423"/>
      <c r="C125" s="459"/>
      <c r="D125" s="460"/>
      <c r="E125" s="723"/>
      <c r="F125" s="721"/>
      <c r="G125" s="461">
        <f t="shared" si="2"/>
        <v>0</v>
      </c>
      <c r="H125" s="461"/>
      <c r="I125" s="461"/>
      <c r="J125" s="413"/>
      <c r="K125" s="409">
        <f t="shared" si="3"/>
        <v>0</v>
      </c>
    </row>
    <row r="126" spans="1:60" s="26" customFormat="1" ht="70.5" customHeight="1">
      <c r="A126" s="133" t="s">
        <v>1137</v>
      </c>
      <c r="B126" s="133" t="s">
        <v>328</v>
      </c>
      <c r="C126" s="133" t="s">
        <v>1183</v>
      </c>
      <c r="D126" s="259" t="s">
        <v>1189</v>
      </c>
      <c r="E126" s="724" t="s">
        <v>354</v>
      </c>
      <c r="F126" s="720" t="s">
        <v>421</v>
      </c>
      <c r="G126" s="201">
        <f t="shared" si="2"/>
        <v>12000000</v>
      </c>
      <c r="H126" s="201">
        <v>12000000</v>
      </c>
      <c r="I126" s="201"/>
      <c r="J126" s="321">
        <f>+I126</f>
        <v>0</v>
      </c>
      <c r="K126" s="447">
        <f>+G126</f>
        <v>12000000</v>
      </c>
      <c r="L126" s="366"/>
      <c r="M126" s="366"/>
      <c r="N126" s="366"/>
    </row>
    <row r="127" spans="1:60" s="26" customFormat="1" ht="15.75" hidden="1" customHeight="1">
      <c r="A127" s="462"/>
      <c r="B127" s="462"/>
      <c r="C127" s="462"/>
      <c r="D127" s="383" t="s">
        <v>34</v>
      </c>
      <c r="E127" s="718"/>
      <c r="F127" s="879"/>
      <c r="G127" s="463">
        <f t="shared" si="2"/>
        <v>0</v>
      </c>
      <c r="H127" s="463"/>
      <c r="I127" s="463"/>
      <c r="J127" s="408"/>
      <c r="K127" s="409">
        <f t="shared" si="3"/>
        <v>0</v>
      </c>
    </row>
    <row r="128" spans="1:60" s="26" customFormat="1" ht="45" hidden="1" customHeight="1">
      <c r="A128" s="133" t="s">
        <v>129</v>
      </c>
      <c r="B128" s="133" t="s">
        <v>131</v>
      </c>
      <c r="C128" s="133" t="s">
        <v>1184</v>
      </c>
      <c r="D128" s="2" t="s">
        <v>832</v>
      </c>
      <c r="E128" s="718"/>
      <c r="F128" s="879"/>
      <c r="G128" s="201">
        <f>+H128+I128</f>
        <v>0</v>
      </c>
      <c r="H128" s="201"/>
      <c r="I128" s="201"/>
      <c r="J128" s="321">
        <f>+I128</f>
        <v>0</v>
      </c>
      <c r="K128" s="409">
        <f>+G128</f>
        <v>0</v>
      </c>
    </row>
    <row r="129" spans="1:38" s="26" customFormat="1" ht="38.25" hidden="1" customHeight="1">
      <c r="A129" s="128"/>
      <c r="B129" s="128"/>
      <c r="C129" s="134"/>
      <c r="D129" s="263" t="s">
        <v>1589</v>
      </c>
      <c r="E129" s="718"/>
      <c r="F129" s="879"/>
      <c r="G129" s="137">
        <f t="shared" si="2"/>
        <v>0</v>
      </c>
      <c r="H129" s="137"/>
      <c r="I129" s="137"/>
      <c r="J129" s="410"/>
      <c r="K129" s="409">
        <f t="shared" si="3"/>
        <v>0</v>
      </c>
    </row>
    <row r="130" spans="1:38" s="26" customFormat="1" ht="24" hidden="1" customHeight="1">
      <c r="A130" s="128"/>
      <c r="B130" s="128"/>
      <c r="C130" s="128"/>
      <c r="D130" s="255" t="s">
        <v>446</v>
      </c>
      <c r="E130" s="718"/>
      <c r="F130" s="879"/>
      <c r="G130" s="137">
        <f t="shared" si="2"/>
        <v>0</v>
      </c>
      <c r="H130" s="137"/>
      <c r="I130" s="137"/>
      <c r="J130" s="410"/>
      <c r="K130" s="409">
        <f t="shared" si="3"/>
        <v>0</v>
      </c>
    </row>
    <row r="131" spans="1:38" s="30" customFormat="1" ht="25.5" hidden="1" customHeight="1">
      <c r="A131" s="128"/>
      <c r="B131" s="128"/>
      <c r="C131" s="134"/>
      <c r="D131" s="263" t="s">
        <v>720</v>
      </c>
      <c r="E131" s="718"/>
      <c r="F131" s="879"/>
      <c r="G131" s="137">
        <f t="shared" si="2"/>
        <v>0</v>
      </c>
      <c r="H131" s="137"/>
      <c r="I131" s="137"/>
      <c r="J131" s="410"/>
      <c r="K131" s="409">
        <f t="shared" si="3"/>
        <v>0</v>
      </c>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row>
    <row r="132" spans="1:38" s="30" customFormat="1" ht="24" hidden="1" customHeight="1">
      <c r="A132" s="128"/>
      <c r="B132" s="128"/>
      <c r="C132" s="128"/>
      <c r="D132" s="255" t="s">
        <v>152</v>
      </c>
      <c r="E132" s="718"/>
      <c r="F132" s="879"/>
      <c r="G132" s="137">
        <f t="shared" si="2"/>
        <v>0</v>
      </c>
      <c r="H132" s="137"/>
      <c r="I132" s="137"/>
      <c r="J132" s="410"/>
      <c r="K132" s="409">
        <f t="shared" si="3"/>
        <v>0</v>
      </c>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row>
    <row r="133" spans="1:38" s="30" customFormat="1" ht="38.25" hidden="1" customHeight="1">
      <c r="A133" s="128"/>
      <c r="B133" s="128"/>
      <c r="C133" s="134"/>
      <c r="D133" s="263" t="s">
        <v>178</v>
      </c>
      <c r="E133" s="718"/>
      <c r="F133" s="879"/>
      <c r="G133" s="137">
        <f t="shared" si="2"/>
        <v>0</v>
      </c>
      <c r="H133" s="137"/>
      <c r="I133" s="137"/>
      <c r="J133" s="410"/>
      <c r="K133" s="409">
        <f t="shared" si="3"/>
        <v>0</v>
      </c>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row>
    <row r="134" spans="1:38" s="30" customFormat="1" ht="15.75" hidden="1" customHeight="1">
      <c r="A134" s="423"/>
      <c r="B134" s="423"/>
      <c r="C134" s="423"/>
      <c r="D134" s="424"/>
      <c r="E134" s="718"/>
      <c r="F134" s="879"/>
      <c r="G134" s="425">
        <f t="shared" si="2"/>
        <v>0</v>
      </c>
      <c r="H134" s="425"/>
      <c r="I134" s="425"/>
      <c r="J134" s="413"/>
      <c r="K134" s="409">
        <f t="shared" si="3"/>
        <v>0</v>
      </c>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row>
    <row r="135" spans="1:38" s="30" customFormat="1" ht="79.5" hidden="1" customHeight="1">
      <c r="A135" s="133" t="s">
        <v>1138</v>
      </c>
      <c r="B135" s="133" t="s">
        <v>1188</v>
      </c>
      <c r="C135" s="133" t="s">
        <v>938</v>
      </c>
      <c r="D135" s="327" t="s">
        <v>1191</v>
      </c>
      <c r="E135" s="718"/>
      <c r="F135" s="879"/>
      <c r="G135" s="108">
        <f t="shared" si="2"/>
        <v>0</v>
      </c>
      <c r="H135" s="108"/>
      <c r="I135" s="108"/>
      <c r="J135" s="689">
        <f>+I135</f>
        <v>0</v>
      </c>
      <c r="K135" s="447">
        <f t="shared" si="3"/>
        <v>0</v>
      </c>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row>
    <row r="136" spans="1:38" s="30" customFormat="1" ht="44.25" hidden="1" customHeight="1">
      <c r="A136" s="509" t="s">
        <v>1139</v>
      </c>
      <c r="B136" s="509" t="s">
        <v>330</v>
      </c>
      <c r="C136" s="509" t="s">
        <v>329</v>
      </c>
      <c r="D136" s="510" t="s">
        <v>1058</v>
      </c>
      <c r="E136" s="718"/>
      <c r="F136" s="879"/>
      <c r="G136" s="528">
        <f t="shared" si="2"/>
        <v>0</v>
      </c>
      <c r="H136" s="528"/>
      <c r="I136" s="528"/>
      <c r="J136" s="529"/>
      <c r="K136" s="409">
        <f t="shared" si="3"/>
        <v>0</v>
      </c>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row>
    <row r="137" spans="1:38" s="30" customFormat="1" ht="70.5" hidden="1" customHeight="1">
      <c r="A137" s="133" t="s">
        <v>1140</v>
      </c>
      <c r="B137" s="133" t="s">
        <v>1190</v>
      </c>
      <c r="C137" s="133" t="s">
        <v>168</v>
      </c>
      <c r="D137" s="242" t="s">
        <v>803</v>
      </c>
      <c r="E137" s="718"/>
      <c r="F137" s="879"/>
      <c r="G137" s="108">
        <f t="shared" si="2"/>
        <v>0</v>
      </c>
      <c r="H137" s="108"/>
      <c r="I137" s="108"/>
      <c r="J137" s="410"/>
      <c r="K137" s="447">
        <f t="shared" si="3"/>
        <v>0</v>
      </c>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row>
    <row r="138" spans="1:38" s="30" customFormat="1" ht="51.75" hidden="1" customHeight="1">
      <c r="A138" s="133" t="s">
        <v>1141</v>
      </c>
      <c r="B138" s="133" t="s">
        <v>1192</v>
      </c>
      <c r="C138" s="133" t="s">
        <v>1539</v>
      </c>
      <c r="D138" s="259" t="s">
        <v>804</v>
      </c>
      <c r="E138" s="718"/>
      <c r="F138" s="879"/>
      <c r="G138" s="108">
        <f t="shared" si="2"/>
        <v>0</v>
      </c>
      <c r="H138" s="108"/>
      <c r="I138" s="108"/>
      <c r="J138" s="410"/>
      <c r="K138" s="447">
        <f t="shared" si="3"/>
        <v>0</v>
      </c>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row>
    <row r="139" spans="1:38" s="30" customFormat="1" ht="45.75" hidden="1" customHeight="1">
      <c r="A139" s="133" t="s">
        <v>1142</v>
      </c>
      <c r="B139" s="133" t="s">
        <v>1549</v>
      </c>
      <c r="C139" s="133" t="s">
        <v>1540</v>
      </c>
      <c r="D139" s="327" t="s">
        <v>1385</v>
      </c>
      <c r="E139" s="718"/>
      <c r="F139" s="879"/>
      <c r="G139" s="201">
        <f t="shared" si="2"/>
        <v>0</v>
      </c>
      <c r="H139" s="201"/>
      <c r="I139" s="201"/>
      <c r="J139" s="410"/>
      <c r="K139" s="447">
        <f t="shared" si="3"/>
        <v>0</v>
      </c>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row>
    <row r="140" spans="1:38" s="30" customFormat="1" ht="51" hidden="1" customHeight="1">
      <c r="A140" s="540"/>
      <c r="B140" s="540"/>
      <c r="C140" s="692"/>
      <c r="D140" s="693" t="s">
        <v>1097</v>
      </c>
      <c r="E140" s="718"/>
      <c r="F140" s="879"/>
      <c r="G140" s="556">
        <f t="shared" si="2"/>
        <v>0</v>
      </c>
      <c r="H140" s="556"/>
      <c r="I140" s="556"/>
      <c r="J140" s="529"/>
      <c r="K140" s="409">
        <f t="shared" si="3"/>
        <v>0</v>
      </c>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row>
    <row r="141" spans="1:38" s="30" customFormat="1" ht="50.25" hidden="1" customHeight="1">
      <c r="A141" s="133" t="s">
        <v>1143</v>
      </c>
      <c r="B141" s="133" t="s">
        <v>401</v>
      </c>
      <c r="C141" s="133" t="s">
        <v>377</v>
      </c>
      <c r="D141" s="259" t="s">
        <v>1118</v>
      </c>
      <c r="E141" s="718"/>
      <c r="F141" s="879"/>
      <c r="G141" s="108">
        <f t="shared" si="2"/>
        <v>0</v>
      </c>
      <c r="H141" s="108"/>
      <c r="I141" s="108"/>
      <c r="J141" s="410"/>
      <c r="K141" s="447">
        <f t="shared" si="3"/>
        <v>0</v>
      </c>
      <c r="L141" s="366"/>
      <c r="M141" s="366"/>
      <c r="N141" s="36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row>
    <row r="142" spans="1:38" s="30" customFormat="1" ht="15.75" hidden="1" customHeight="1">
      <c r="A142" s="419"/>
      <c r="B142" s="419"/>
      <c r="C142" s="457"/>
      <c r="D142" s="458" t="s">
        <v>490</v>
      </c>
      <c r="E142" s="718"/>
      <c r="F142" s="879"/>
      <c r="G142" s="421">
        <f t="shared" si="2"/>
        <v>0</v>
      </c>
      <c r="H142" s="421"/>
      <c r="I142" s="421"/>
      <c r="J142" s="408"/>
      <c r="K142" s="409">
        <f t="shared" si="3"/>
        <v>0</v>
      </c>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row>
    <row r="143" spans="1:38" s="30" customFormat="1" ht="51" hidden="1" customHeight="1">
      <c r="A143" s="128"/>
      <c r="B143" s="128"/>
      <c r="C143" s="134"/>
      <c r="D143" s="263" t="s">
        <v>1471</v>
      </c>
      <c r="E143" s="718"/>
      <c r="F143" s="879"/>
      <c r="G143" s="137">
        <f t="shared" si="2"/>
        <v>0</v>
      </c>
      <c r="H143" s="137"/>
      <c r="I143" s="137"/>
      <c r="J143" s="410"/>
      <c r="K143" s="409">
        <f t="shared" si="3"/>
        <v>0</v>
      </c>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row>
    <row r="144" spans="1:38" s="30" customFormat="1" ht="51" hidden="1" customHeight="1">
      <c r="A144" s="128"/>
      <c r="B144" s="128"/>
      <c r="C144" s="134"/>
      <c r="D144" s="263" t="s">
        <v>1097</v>
      </c>
      <c r="E144" s="718"/>
      <c r="F144" s="879"/>
      <c r="G144" s="137">
        <f t="shared" si="2"/>
        <v>0</v>
      </c>
      <c r="H144" s="137"/>
      <c r="I144" s="137"/>
      <c r="J144" s="410"/>
      <c r="K144" s="409">
        <f t="shared" si="3"/>
        <v>0</v>
      </c>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row>
    <row r="145" spans="1:38" s="30" customFormat="1" ht="30" hidden="1" customHeight="1">
      <c r="A145" s="127"/>
      <c r="B145" s="127" t="s">
        <v>972</v>
      </c>
      <c r="C145" s="127"/>
      <c r="D145" s="254" t="s">
        <v>813</v>
      </c>
      <c r="E145" s="718"/>
      <c r="F145" s="879"/>
      <c r="G145" s="108">
        <f t="shared" si="2"/>
        <v>0</v>
      </c>
      <c r="H145" s="108"/>
      <c r="I145" s="108"/>
      <c r="J145" s="410"/>
      <c r="K145" s="409">
        <f t="shared" si="3"/>
        <v>0</v>
      </c>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row>
    <row r="146" spans="1:38" s="30" customFormat="1" ht="30" hidden="1" customHeight="1">
      <c r="A146" s="133" t="s">
        <v>1144</v>
      </c>
      <c r="B146" s="133" t="s">
        <v>1226</v>
      </c>
      <c r="C146" s="133" t="s">
        <v>1541</v>
      </c>
      <c r="D146" s="254" t="s">
        <v>904</v>
      </c>
      <c r="E146" s="718"/>
      <c r="F146" s="879"/>
      <c r="G146" s="108">
        <f t="shared" si="2"/>
        <v>0</v>
      </c>
      <c r="H146" s="108"/>
      <c r="I146" s="108"/>
      <c r="J146" s="410"/>
      <c r="K146" s="409">
        <f t="shared" si="3"/>
        <v>0</v>
      </c>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row>
    <row r="147" spans="1:38" s="30" customFormat="1" ht="51" hidden="1" customHeight="1">
      <c r="A147" s="423"/>
      <c r="B147" s="423"/>
      <c r="C147" s="694"/>
      <c r="D147" s="695" t="s">
        <v>1097</v>
      </c>
      <c r="E147" s="718"/>
      <c r="F147" s="879"/>
      <c r="G147" s="425">
        <f t="shared" si="2"/>
        <v>0</v>
      </c>
      <c r="H147" s="425"/>
      <c r="I147" s="425"/>
      <c r="J147" s="413"/>
      <c r="K147" s="409">
        <f t="shared" si="3"/>
        <v>0</v>
      </c>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row>
    <row r="148" spans="1:38" s="30" customFormat="1" ht="61.5" hidden="1" customHeight="1">
      <c r="A148" s="133" t="s">
        <v>320</v>
      </c>
      <c r="B148" s="133" t="s">
        <v>1117</v>
      </c>
      <c r="C148" s="133" t="s">
        <v>1472</v>
      </c>
      <c r="D148" s="259" t="s">
        <v>905</v>
      </c>
      <c r="E148" s="718"/>
      <c r="F148" s="879"/>
      <c r="G148" s="108">
        <f t="shared" si="2"/>
        <v>0</v>
      </c>
      <c r="H148" s="201"/>
      <c r="I148" s="201"/>
      <c r="J148" s="321">
        <f>+I148</f>
        <v>0</v>
      </c>
      <c r="K148" s="447"/>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row>
    <row r="149" spans="1:38" s="30" customFormat="1" ht="47.25" hidden="1" customHeight="1">
      <c r="A149" s="509" t="s">
        <v>321</v>
      </c>
      <c r="B149" s="509" t="s">
        <v>1227</v>
      </c>
      <c r="C149" s="509" t="s">
        <v>1473</v>
      </c>
      <c r="D149" s="547" t="s">
        <v>309</v>
      </c>
      <c r="E149" s="718"/>
      <c r="F149" s="879"/>
      <c r="G149" s="528">
        <f t="shared" si="2"/>
        <v>0</v>
      </c>
      <c r="H149" s="528"/>
      <c r="I149" s="528"/>
      <c r="J149" s="529"/>
      <c r="K149" s="409">
        <f t="shared" si="3"/>
        <v>0</v>
      </c>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row>
    <row r="150" spans="1:38" s="30" customFormat="1" ht="73.5" hidden="1" customHeight="1">
      <c r="A150" s="133" t="s">
        <v>128</v>
      </c>
      <c r="B150" s="133" t="s">
        <v>130</v>
      </c>
      <c r="C150" s="133" t="s">
        <v>1184</v>
      </c>
      <c r="D150" s="2" t="s">
        <v>792</v>
      </c>
      <c r="E150" s="718"/>
      <c r="F150" s="879"/>
      <c r="G150" s="201">
        <f t="shared" si="2"/>
        <v>0</v>
      </c>
      <c r="H150" s="201"/>
      <c r="I150" s="201"/>
      <c r="J150" s="321">
        <f t="shared" ref="J150:J155" si="4">+I150</f>
        <v>0</v>
      </c>
      <c r="K150" s="447">
        <f t="shared" si="3"/>
        <v>0</v>
      </c>
      <c r="L150" s="366"/>
      <c r="M150" s="366"/>
      <c r="N150" s="36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row>
    <row r="151" spans="1:38" s="25" customFormat="1" ht="48.75" hidden="1" customHeight="1">
      <c r="A151" s="133" t="s">
        <v>129</v>
      </c>
      <c r="B151" s="133" t="s">
        <v>131</v>
      </c>
      <c r="C151" s="133" t="s">
        <v>1184</v>
      </c>
      <c r="D151" s="2" t="s">
        <v>832</v>
      </c>
      <c r="E151" s="718"/>
      <c r="F151" s="879"/>
      <c r="G151" s="201">
        <f t="shared" si="2"/>
        <v>0</v>
      </c>
      <c r="H151" s="201"/>
      <c r="I151" s="201"/>
      <c r="J151" s="321">
        <f t="shared" si="4"/>
        <v>0</v>
      </c>
      <c r="K151" s="447">
        <f t="shared" si="3"/>
        <v>0</v>
      </c>
      <c r="L151" s="366"/>
      <c r="M151" s="366"/>
      <c r="N151" s="366"/>
      <c r="O151" s="26"/>
      <c r="P151" s="26"/>
      <c r="Q151" s="26"/>
      <c r="R151" s="24"/>
      <c r="S151" s="24"/>
      <c r="T151" s="24"/>
      <c r="U151" s="24"/>
      <c r="V151" s="24"/>
      <c r="W151" s="24"/>
      <c r="X151" s="24"/>
      <c r="Y151" s="24"/>
      <c r="Z151" s="24"/>
      <c r="AA151" s="24"/>
      <c r="AB151" s="24"/>
      <c r="AC151" s="24"/>
      <c r="AD151" s="24"/>
      <c r="AE151" s="24"/>
      <c r="AF151" s="24"/>
      <c r="AG151" s="24"/>
      <c r="AH151" s="24"/>
      <c r="AI151" s="24"/>
      <c r="AJ151" s="24"/>
      <c r="AK151" s="24"/>
      <c r="AL151" s="24"/>
    </row>
    <row r="152" spans="1:38" s="25" customFormat="1" ht="85.5" hidden="1" customHeight="1">
      <c r="A152" s="427" t="s">
        <v>1245</v>
      </c>
      <c r="B152" s="427" t="s">
        <v>239</v>
      </c>
      <c r="C152" s="426" t="s">
        <v>1583</v>
      </c>
      <c r="D152" s="398" t="s">
        <v>982</v>
      </c>
      <c r="E152" s="718"/>
      <c r="F152" s="879"/>
      <c r="G152" s="429">
        <f t="shared" si="2"/>
        <v>0</v>
      </c>
      <c r="H152" s="429"/>
      <c r="I152" s="429"/>
      <c r="J152" s="466">
        <f t="shared" si="4"/>
        <v>0</v>
      </c>
      <c r="K152" s="409">
        <f>+G152</f>
        <v>0</v>
      </c>
      <c r="L152" s="26"/>
      <c r="M152" s="26"/>
      <c r="N152" s="26"/>
      <c r="O152" s="26"/>
      <c r="P152" s="26"/>
      <c r="Q152" s="26"/>
      <c r="R152" s="24"/>
      <c r="S152" s="24"/>
      <c r="T152" s="24"/>
      <c r="U152" s="24"/>
      <c r="V152" s="24"/>
      <c r="W152" s="24"/>
      <c r="X152" s="24"/>
      <c r="Y152" s="24"/>
      <c r="Z152" s="24"/>
      <c r="AA152" s="24"/>
      <c r="AB152" s="24"/>
      <c r="AC152" s="24"/>
      <c r="AD152" s="24"/>
      <c r="AE152" s="24"/>
      <c r="AF152" s="24"/>
      <c r="AG152" s="24"/>
      <c r="AH152" s="24"/>
      <c r="AI152" s="24"/>
      <c r="AJ152" s="24"/>
      <c r="AK152" s="24"/>
      <c r="AL152" s="24"/>
    </row>
    <row r="153" spans="1:38" s="25" customFormat="1" ht="85.5" hidden="1" customHeight="1">
      <c r="A153" s="401" t="s">
        <v>474</v>
      </c>
      <c r="B153" s="401" t="s">
        <v>955</v>
      </c>
      <c r="C153" s="401" t="s">
        <v>1474</v>
      </c>
      <c r="D153" s="696" t="s">
        <v>900</v>
      </c>
      <c r="E153" s="718"/>
      <c r="F153" s="879"/>
      <c r="G153" s="444">
        <f t="shared" si="2"/>
        <v>0</v>
      </c>
      <c r="H153" s="511">
        <f>4000000-4000000</f>
        <v>0</v>
      </c>
      <c r="I153" s="511"/>
      <c r="J153" s="519">
        <f t="shared" si="4"/>
        <v>0</v>
      </c>
      <c r="K153" s="409">
        <f t="shared" si="3"/>
        <v>0</v>
      </c>
      <c r="L153" s="26"/>
      <c r="M153" s="26"/>
      <c r="N153" s="26"/>
      <c r="O153" s="26"/>
      <c r="P153" s="26"/>
      <c r="Q153" s="26"/>
      <c r="R153" s="24"/>
      <c r="S153" s="24"/>
      <c r="T153" s="24"/>
      <c r="U153" s="24"/>
      <c r="V153" s="24"/>
      <c r="W153" s="24"/>
      <c r="X153" s="24"/>
      <c r="Y153" s="24"/>
      <c r="Z153" s="24"/>
      <c r="AA153" s="24"/>
      <c r="AB153" s="24"/>
      <c r="AC153" s="24"/>
      <c r="AD153" s="24"/>
      <c r="AE153" s="24"/>
      <c r="AF153" s="24"/>
      <c r="AG153" s="24"/>
      <c r="AH153" s="24"/>
      <c r="AI153" s="24"/>
      <c r="AJ153" s="24"/>
      <c r="AK153" s="24"/>
      <c r="AL153" s="24"/>
    </row>
    <row r="154" spans="1:38" s="25" customFormat="1" ht="85.5" hidden="1" customHeight="1">
      <c r="A154" s="475" t="s">
        <v>476</v>
      </c>
      <c r="B154" s="133" t="s">
        <v>1602</v>
      </c>
      <c r="C154" s="475" t="s">
        <v>838</v>
      </c>
      <c r="D154" s="343" t="s">
        <v>1251</v>
      </c>
      <c r="E154" s="718"/>
      <c r="F154" s="880"/>
      <c r="G154" s="201">
        <f>+H154+I154</f>
        <v>0</v>
      </c>
      <c r="H154" s="201"/>
      <c r="I154" s="201"/>
      <c r="J154" s="321">
        <f t="shared" si="4"/>
        <v>0</v>
      </c>
      <c r="K154" s="409">
        <f>+G154</f>
        <v>0</v>
      </c>
      <c r="L154" s="26"/>
      <c r="M154" s="26"/>
      <c r="N154" s="26"/>
      <c r="O154" s="26"/>
      <c r="P154" s="26"/>
      <c r="Q154" s="26"/>
      <c r="R154" s="24"/>
      <c r="S154" s="24"/>
      <c r="T154" s="24"/>
      <c r="U154" s="24"/>
      <c r="V154" s="24"/>
      <c r="W154" s="24"/>
      <c r="X154" s="24"/>
      <c r="Y154" s="24"/>
      <c r="Z154" s="24"/>
      <c r="AA154" s="24"/>
      <c r="AB154" s="24"/>
      <c r="AC154" s="24"/>
      <c r="AD154" s="24"/>
      <c r="AE154" s="24"/>
      <c r="AF154" s="24"/>
      <c r="AG154" s="24"/>
      <c r="AH154" s="24"/>
      <c r="AI154" s="24"/>
      <c r="AJ154" s="24"/>
      <c r="AK154" s="24"/>
      <c r="AL154" s="24"/>
    </row>
    <row r="155" spans="1:38" s="25" customFormat="1" ht="85.5" hidden="1" customHeight="1">
      <c r="A155" s="426" t="s">
        <v>1128</v>
      </c>
      <c r="B155" s="426" t="s">
        <v>758</v>
      </c>
      <c r="C155" s="426" t="s">
        <v>1363</v>
      </c>
      <c r="D155" s="702" t="s">
        <v>271</v>
      </c>
      <c r="E155" s="719"/>
      <c r="F155" s="688"/>
      <c r="G155" s="429">
        <f>+H155+I155</f>
        <v>0</v>
      </c>
      <c r="H155" s="429"/>
      <c r="I155" s="429"/>
      <c r="J155" s="466">
        <f t="shared" si="4"/>
        <v>0</v>
      </c>
      <c r="K155" s="447">
        <f>+G155</f>
        <v>0</v>
      </c>
      <c r="L155" s="26"/>
      <c r="M155" s="26"/>
      <c r="N155" s="26"/>
      <c r="O155" s="26"/>
      <c r="P155" s="26"/>
      <c r="Q155" s="26"/>
      <c r="R155" s="24"/>
      <c r="S155" s="24"/>
      <c r="T155" s="24"/>
      <c r="U155" s="24"/>
      <c r="V155" s="24"/>
      <c r="W155" s="24"/>
      <c r="X155" s="24"/>
      <c r="Y155" s="24"/>
      <c r="Z155" s="24"/>
      <c r="AA155" s="24"/>
      <c r="AB155" s="24"/>
      <c r="AC155" s="24"/>
      <c r="AD155" s="24"/>
      <c r="AE155" s="24"/>
      <c r="AF155" s="24"/>
      <c r="AG155" s="24"/>
      <c r="AH155" s="24"/>
      <c r="AI155" s="24"/>
      <c r="AJ155" s="24"/>
      <c r="AK155" s="24"/>
      <c r="AL155" s="24"/>
    </row>
    <row r="156" spans="1:38" s="25" customFormat="1" ht="93.75" hidden="1" customHeight="1">
      <c r="A156" s="426" t="s">
        <v>488</v>
      </c>
      <c r="B156" s="426" t="s">
        <v>489</v>
      </c>
      <c r="C156" s="426" t="s">
        <v>1020</v>
      </c>
      <c r="D156" s="467" t="s">
        <v>125</v>
      </c>
      <c r="E156" s="406"/>
      <c r="F156" s="468"/>
      <c r="G156" s="429">
        <f t="shared" si="2"/>
        <v>0</v>
      </c>
      <c r="H156" s="429"/>
      <c r="I156" s="469"/>
      <c r="J156" s="470"/>
      <c r="K156" s="403">
        <f t="shared" si="3"/>
        <v>0</v>
      </c>
      <c r="L156" s="19"/>
      <c r="M156" s="26"/>
      <c r="N156" s="26"/>
      <c r="O156" s="26"/>
      <c r="P156" s="26"/>
      <c r="Q156" s="26"/>
      <c r="R156" s="24"/>
      <c r="S156" s="24"/>
      <c r="T156" s="24"/>
      <c r="U156" s="24"/>
      <c r="V156" s="24"/>
      <c r="W156" s="24"/>
      <c r="X156" s="24"/>
      <c r="Y156" s="24"/>
      <c r="Z156" s="24"/>
      <c r="AA156" s="24"/>
      <c r="AB156" s="24"/>
      <c r="AC156" s="24"/>
      <c r="AD156" s="24"/>
      <c r="AE156" s="24"/>
      <c r="AF156" s="24"/>
      <c r="AG156" s="24"/>
      <c r="AH156" s="24"/>
      <c r="AI156" s="24"/>
      <c r="AJ156" s="24"/>
      <c r="AK156" s="24"/>
      <c r="AL156" s="24"/>
    </row>
    <row r="157" spans="1:38" s="25" customFormat="1" ht="45" hidden="1" customHeight="1">
      <c r="A157" s="133" t="s">
        <v>129</v>
      </c>
      <c r="B157" s="133" t="s">
        <v>131</v>
      </c>
      <c r="C157" s="133" t="s">
        <v>1184</v>
      </c>
      <c r="D157" s="240" t="s">
        <v>832</v>
      </c>
      <c r="E157" s="1073" t="s">
        <v>837</v>
      </c>
      <c r="F157" s="471"/>
      <c r="G157" s="472">
        <f t="shared" si="2"/>
        <v>0</v>
      </c>
      <c r="H157" s="472"/>
      <c r="I157" s="472"/>
      <c r="J157" s="473"/>
      <c r="K157" s="409">
        <f t="shared" si="3"/>
        <v>0</v>
      </c>
      <c r="L157" s="26"/>
      <c r="M157" s="26"/>
      <c r="N157" s="26"/>
      <c r="O157" s="26"/>
      <c r="P157" s="26"/>
      <c r="Q157" s="26"/>
      <c r="R157" s="24"/>
      <c r="S157" s="24"/>
      <c r="T157" s="24"/>
      <c r="U157" s="24"/>
      <c r="V157" s="24"/>
      <c r="W157" s="24"/>
      <c r="X157" s="24"/>
      <c r="Y157" s="24"/>
      <c r="Z157" s="24"/>
      <c r="AA157" s="24"/>
      <c r="AB157" s="24"/>
      <c r="AC157" s="24"/>
      <c r="AD157" s="24"/>
      <c r="AE157" s="24"/>
      <c r="AF157" s="24"/>
      <c r="AG157" s="24"/>
      <c r="AH157" s="24"/>
      <c r="AI157" s="24"/>
      <c r="AJ157" s="24"/>
      <c r="AK157" s="24"/>
      <c r="AL157" s="24"/>
    </row>
    <row r="158" spans="1:38" s="25" customFormat="1" ht="70.150000000000006" hidden="1" customHeight="1">
      <c r="A158" s="133" t="s">
        <v>129</v>
      </c>
      <c r="B158" s="133" t="s">
        <v>131</v>
      </c>
      <c r="C158" s="133" t="s">
        <v>1184</v>
      </c>
      <c r="D158" s="240" t="s">
        <v>832</v>
      </c>
      <c r="E158" s="1085"/>
      <c r="F158" s="474"/>
      <c r="G158" s="472">
        <f t="shared" si="2"/>
        <v>0</v>
      </c>
      <c r="H158" s="472"/>
      <c r="I158" s="472"/>
      <c r="J158" s="473"/>
      <c r="K158" s="409">
        <f t="shared" si="3"/>
        <v>0</v>
      </c>
      <c r="L158" s="26"/>
      <c r="M158" s="26"/>
      <c r="N158" s="26"/>
      <c r="O158" s="26"/>
      <c r="P158" s="26"/>
      <c r="Q158" s="26"/>
      <c r="R158" s="24"/>
      <c r="S158" s="24"/>
      <c r="T158" s="24"/>
      <c r="U158" s="24"/>
      <c r="V158" s="24"/>
      <c r="W158" s="24"/>
      <c r="X158" s="24"/>
      <c r="Y158" s="24"/>
      <c r="Z158" s="24"/>
      <c r="AA158" s="24"/>
      <c r="AB158" s="24"/>
      <c r="AC158" s="24"/>
      <c r="AD158" s="24"/>
      <c r="AE158" s="24"/>
      <c r="AF158" s="24"/>
      <c r="AG158" s="24"/>
      <c r="AH158" s="24"/>
      <c r="AI158" s="24"/>
      <c r="AJ158" s="24"/>
      <c r="AK158" s="24"/>
      <c r="AL158" s="24"/>
    </row>
    <row r="159" spans="1:38" s="25" customFormat="1" ht="69" hidden="1" customHeight="1">
      <c r="A159" s="475" t="s">
        <v>476</v>
      </c>
      <c r="B159" s="133" t="s">
        <v>1602</v>
      </c>
      <c r="C159" s="475" t="s">
        <v>838</v>
      </c>
      <c r="D159" s="308" t="s">
        <v>1251</v>
      </c>
      <c r="E159" s="1086"/>
      <c r="F159" s="476"/>
      <c r="G159" s="477">
        <f t="shared" si="2"/>
        <v>0</v>
      </c>
      <c r="H159" s="477"/>
      <c r="I159" s="477"/>
      <c r="J159" s="473"/>
      <c r="K159" s="409">
        <f t="shared" si="3"/>
        <v>0</v>
      </c>
      <c r="L159" s="26"/>
      <c r="M159" s="26"/>
      <c r="N159" s="26"/>
      <c r="O159" s="26"/>
      <c r="P159" s="26"/>
      <c r="Q159" s="26"/>
      <c r="R159" s="24"/>
      <c r="S159" s="24"/>
      <c r="T159" s="24"/>
      <c r="U159" s="24"/>
      <c r="V159" s="24"/>
      <c r="W159" s="24"/>
      <c r="X159" s="24"/>
      <c r="Y159" s="24"/>
      <c r="Z159" s="24"/>
      <c r="AA159" s="24"/>
      <c r="AB159" s="24"/>
      <c r="AC159" s="24"/>
      <c r="AD159" s="24"/>
      <c r="AE159" s="24"/>
      <c r="AF159" s="24"/>
      <c r="AG159" s="24"/>
      <c r="AH159" s="24"/>
      <c r="AI159" s="24"/>
      <c r="AJ159" s="24"/>
      <c r="AK159" s="24"/>
      <c r="AL159" s="24"/>
    </row>
    <row r="160" spans="1:38" s="25" customFormat="1" ht="69" hidden="1" customHeight="1">
      <c r="A160" s="133" t="s">
        <v>129</v>
      </c>
      <c r="B160" s="133" t="s">
        <v>131</v>
      </c>
      <c r="C160" s="133" t="s">
        <v>1184</v>
      </c>
      <c r="D160" s="240" t="s">
        <v>832</v>
      </c>
      <c r="E160" s="478" t="s">
        <v>1414</v>
      </c>
      <c r="F160" s="478"/>
      <c r="G160" s="477">
        <f t="shared" si="2"/>
        <v>0</v>
      </c>
      <c r="H160" s="477"/>
      <c r="I160" s="477"/>
      <c r="J160" s="473"/>
      <c r="K160" s="409">
        <f t="shared" si="3"/>
        <v>0</v>
      </c>
      <c r="L160" s="26"/>
      <c r="M160" s="26"/>
      <c r="N160" s="26"/>
      <c r="O160" s="26"/>
      <c r="P160" s="26"/>
      <c r="Q160" s="26"/>
      <c r="R160" s="24"/>
      <c r="S160" s="24"/>
      <c r="T160" s="24"/>
      <c r="U160" s="24"/>
      <c r="V160" s="24"/>
      <c r="W160" s="24"/>
      <c r="X160" s="24"/>
      <c r="Y160" s="24"/>
      <c r="Z160" s="24"/>
      <c r="AA160" s="24"/>
      <c r="AB160" s="24"/>
      <c r="AC160" s="24"/>
      <c r="AD160" s="24"/>
      <c r="AE160" s="24"/>
      <c r="AF160" s="24"/>
      <c r="AG160" s="24"/>
      <c r="AH160" s="24"/>
      <c r="AI160" s="24"/>
      <c r="AJ160" s="24"/>
      <c r="AK160" s="24"/>
      <c r="AL160" s="24"/>
    </row>
    <row r="161" spans="1:38" s="25" customFormat="1" ht="51" hidden="1" customHeight="1">
      <c r="A161" s="133"/>
      <c r="B161" s="133"/>
      <c r="C161" s="133"/>
      <c r="D161" s="2"/>
      <c r="E161" s="478" t="s">
        <v>1415</v>
      </c>
      <c r="F161" s="478"/>
      <c r="G161" s="477">
        <f t="shared" si="2"/>
        <v>0</v>
      </c>
      <c r="H161" s="477"/>
      <c r="I161" s="477"/>
      <c r="J161" s="473"/>
      <c r="K161" s="409">
        <f t="shared" si="3"/>
        <v>0</v>
      </c>
      <c r="L161" s="26"/>
      <c r="M161" s="26"/>
      <c r="N161" s="26"/>
      <c r="O161" s="26"/>
      <c r="P161" s="26"/>
      <c r="Q161" s="26"/>
      <c r="R161" s="24"/>
      <c r="S161" s="24"/>
      <c r="T161" s="24"/>
      <c r="U161" s="24"/>
      <c r="V161" s="24"/>
      <c r="W161" s="24"/>
      <c r="X161" s="24"/>
      <c r="Y161" s="24"/>
      <c r="Z161" s="24"/>
      <c r="AA161" s="24"/>
      <c r="AB161" s="24"/>
      <c r="AC161" s="24"/>
      <c r="AD161" s="24"/>
      <c r="AE161" s="24"/>
      <c r="AF161" s="24"/>
      <c r="AG161" s="24"/>
      <c r="AH161" s="24"/>
      <c r="AI161" s="24"/>
      <c r="AJ161" s="24"/>
      <c r="AK161" s="24"/>
      <c r="AL161" s="24"/>
    </row>
    <row r="162" spans="1:38" s="25" customFormat="1" ht="15.5" hidden="1">
      <c r="A162" s="133"/>
      <c r="B162" s="133"/>
      <c r="C162" s="133"/>
      <c r="D162" s="2"/>
      <c r="E162" s="478"/>
      <c r="F162" s="478"/>
      <c r="G162" s="477">
        <f t="shared" ref="G162:G231" si="5">+H162+I162</f>
        <v>0</v>
      </c>
      <c r="H162" s="477"/>
      <c r="I162" s="477"/>
      <c r="J162" s="473"/>
      <c r="K162" s="409">
        <f t="shared" ref="K162:K231" si="6">+G162</f>
        <v>0</v>
      </c>
      <c r="L162" s="26"/>
      <c r="M162" s="26"/>
      <c r="N162" s="26"/>
      <c r="O162" s="26"/>
      <c r="P162" s="26"/>
      <c r="Q162" s="26"/>
      <c r="R162" s="24"/>
      <c r="S162" s="24"/>
      <c r="T162" s="24"/>
      <c r="U162" s="24"/>
      <c r="V162" s="24"/>
      <c r="W162" s="24"/>
      <c r="X162" s="24"/>
      <c r="Y162" s="24"/>
      <c r="Z162" s="24"/>
      <c r="AA162" s="24"/>
      <c r="AB162" s="24"/>
      <c r="AC162" s="24"/>
      <c r="AD162" s="24"/>
      <c r="AE162" s="24"/>
      <c r="AF162" s="24"/>
      <c r="AG162" s="24"/>
      <c r="AH162" s="24"/>
      <c r="AI162" s="24"/>
      <c r="AJ162" s="24"/>
      <c r="AK162" s="24"/>
      <c r="AL162" s="24"/>
    </row>
    <row r="163" spans="1:38" s="25" customFormat="1" ht="15.5" hidden="1">
      <c r="A163" s="133" t="s">
        <v>470</v>
      </c>
      <c r="B163" s="133" t="s">
        <v>433</v>
      </c>
      <c r="C163" s="133" t="s">
        <v>1105</v>
      </c>
      <c r="D163" s="254" t="s">
        <v>275</v>
      </c>
      <c r="E163" s="227"/>
      <c r="F163" s="227"/>
      <c r="G163" s="108">
        <f t="shared" si="5"/>
        <v>0</v>
      </c>
      <c r="H163" s="108"/>
      <c r="I163" s="108"/>
      <c r="J163" s="410"/>
      <c r="K163" s="409">
        <f t="shared" si="6"/>
        <v>0</v>
      </c>
      <c r="L163" s="26"/>
      <c r="M163" s="26"/>
      <c r="N163" s="26"/>
      <c r="O163" s="26"/>
      <c r="P163" s="26"/>
      <c r="Q163" s="26"/>
      <c r="R163" s="24"/>
      <c r="S163" s="24"/>
      <c r="T163" s="24"/>
      <c r="U163" s="24"/>
      <c r="V163" s="24"/>
      <c r="W163" s="24"/>
      <c r="X163" s="24"/>
      <c r="Y163" s="24"/>
      <c r="Z163" s="24"/>
      <c r="AA163" s="24"/>
      <c r="AB163" s="24"/>
      <c r="AC163" s="24"/>
      <c r="AD163" s="24"/>
      <c r="AE163" s="24"/>
      <c r="AF163" s="24"/>
      <c r="AG163" s="24"/>
      <c r="AH163" s="24"/>
      <c r="AI163" s="24"/>
      <c r="AJ163" s="24"/>
      <c r="AK163" s="24"/>
      <c r="AL163" s="24"/>
    </row>
    <row r="164" spans="1:38" s="25" customFormat="1" ht="15.5" hidden="1">
      <c r="A164" s="121" t="s">
        <v>471</v>
      </c>
      <c r="B164" s="121" t="s">
        <v>276</v>
      </c>
      <c r="C164" s="121" t="s">
        <v>649</v>
      </c>
      <c r="D164" s="258" t="s">
        <v>277</v>
      </c>
      <c r="E164" s="227"/>
      <c r="F164" s="227"/>
      <c r="G164" s="137">
        <f t="shared" si="5"/>
        <v>0</v>
      </c>
      <c r="H164" s="137"/>
      <c r="I164" s="137"/>
      <c r="J164" s="410"/>
      <c r="K164" s="409">
        <f t="shared" si="6"/>
        <v>0</v>
      </c>
      <c r="L164" s="26"/>
      <c r="M164" s="26"/>
      <c r="N164" s="26"/>
      <c r="O164" s="26"/>
      <c r="P164" s="26"/>
      <c r="Q164" s="26"/>
      <c r="R164" s="24"/>
      <c r="S164" s="24"/>
      <c r="T164" s="24"/>
      <c r="U164" s="24"/>
      <c r="V164" s="24"/>
      <c r="W164" s="24"/>
      <c r="X164" s="24"/>
      <c r="Y164" s="24"/>
      <c r="Z164" s="24"/>
      <c r="AA164" s="24"/>
      <c r="AB164" s="24"/>
      <c r="AC164" s="24"/>
      <c r="AD164" s="24"/>
      <c r="AE164" s="24"/>
      <c r="AF164" s="24"/>
      <c r="AG164" s="24"/>
      <c r="AH164" s="24"/>
      <c r="AI164" s="24"/>
      <c r="AJ164" s="24"/>
      <c r="AK164" s="24"/>
      <c r="AL164" s="24"/>
    </row>
    <row r="165" spans="1:38" s="25" customFormat="1" ht="15.5" hidden="1">
      <c r="A165" s="121" t="s">
        <v>472</v>
      </c>
      <c r="B165" s="121" t="s">
        <v>953</v>
      </c>
      <c r="C165" s="121" t="s">
        <v>1416</v>
      </c>
      <c r="D165" s="258" t="s">
        <v>954</v>
      </c>
      <c r="E165" s="227"/>
      <c r="F165" s="227"/>
      <c r="G165" s="109">
        <f t="shared" si="5"/>
        <v>0</v>
      </c>
      <c r="H165" s="109"/>
      <c r="I165" s="109"/>
      <c r="J165" s="410"/>
      <c r="K165" s="409">
        <f t="shared" si="6"/>
        <v>0</v>
      </c>
      <c r="L165" s="26"/>
      <c r="M165" s="26"/>
      <c r="N165" s="26"/>
      <c r="O165" s="26"/>
      <c r="P165" s="26"/>
      <c r="Q165" s="26"/>
      <c r="R165" s="24"/>
      <c r="S165" s="24"/>
      <c r="T165" s="24"/>
      <c r="U165" s="24"/>
      <c r="V165" s="24"/>
      <c r="W165" s="24"/>
      <c r="X165" s="24"/>
      <c r="Y165" s="24"/>
      <c r="Z165" s="24"/>
      <c r="AA165" s="24"/>
      <c r="AB165" s="24"/>
      <c r="AC165" s="24"/>
      <c r="AD165" s="24"/>
      <c r="AE165" s="24"/>
      <c r="AF165" s="24"/>
      <c r="AG165" s="24"/>
      <c r="AH165" s="24"/>
      <c r="AI165" s="24"/>
      <c r="AJ165" s="24"/>
      <c r="AK165" s="24"/>
      <c r="AL165" s="24"/>
    </row>
    <row r="166" spans="1:38" s="25" customFormat="1" ht="110.25" hidden="1" customHeight="1">
      <c r="A166" s="126" t="s">
        <v>1592</v>
      </c>
      <c r="B166" s="126" t="s">
        <v>1643</v>
      </c>
      <c r="C166" s="127" t="s">
        <v>1591</v>
      </c>
      <c r="D166" s="302" t="s">
        <v>1176</v>
      </c>
      <c r="E166" s="227" t="s">
        <v>350</v>
      </c>
      <c r="F166" s="227"/>
      <c r="G166" s="108">
        <f t="shared" si="5"/>
        <v>0</v>
      </c>
      <c r="H166" s="108"/>
      <c r="I166" s="108"/>
      <c r="J166" s="410"/>
      <c r="K166" s="409">
        <f t="shared" si="6"/>
        <v>0</v>
      </c>
      <c r="L166" s="26"/>
      <c r="M166" s="26"/>
      <c r="N166" s="26"/>
      <c r="O166" s="26"/>
      <c r="P166" s="26"/>
      <c r="Q166" s="26"/>
      <c r="R166" s="24"/>
      <c r="S166" s="24"/>
      <c r="T166" s="24"/>
      <c r="U166" s="24"/>
      <c r="V166" s="24"/>
      <c r="W166" s="24"/>
      <c r="X166" s="24"/>
      <c r="Y166" s="24"/>
      <c r="Z166" s="24"/>
      <c r="AA166" s="24"/>
      <c r="AB166" s="24"/>
      <c r="AC166" s="24"/>
      <c r="AD166" s="24"/>
      <c r="AE166" s="24"/>
      <c r="AF166" s="24"/>
      <c r="AG166" s="24"/>
      <c r="AH166" s="24"/>
      <c r="AI166" s="24"/>
      <c r="AJ166" s="24"/>
      <c r="AK166" s="24"/>
      <c r="AL166" s="24"/>
    </row>
    <row r="167" spans="1:38" s="25" customFormat="1" ht="28" hidden="1">
      <c r="A167" s="455" t="s">
        <v>473</v>
      </c>
      <c r="B167" s="455" t="s">
        <v>807</v>
      </c>
      <c r="C167" s="455" t="s">
        <v>806</v>
      </c>
      <c r="D167" s="479" t="s">
        <v>1093</v>
      </c>
      <c r="E167" s="411"/>
      <c r="F167" s="411"/>
      <c r="G167" s="464">
        <f t="shared" si="5"/>
        <v>0</v>
      </c>
      <c r="H167" s="464"/>
      <c r="I167" s="464"/>
      <c r="J167" s="413"/>
      <c r="K167" s="409">
        <f t="shared" si="6"/>
        <v>0</v>
      </c>
      <c r="L167" s="26"/>
      <c r="M167" s="26"/>
      <c r="N167" s="26"/>
      <c r="O167" s="26"/>
      <c r="P167" s="26"/>
      <c r="Q167" s="26"/>
      <c r="R167" s="24"/>
      <c r="S167" s="24"/>
      <c r="T167" s="24"/>
      <c r="U167" s="24"/>
      <c r="V167" s="24"/>
      <c r="W167" s="24"/>
      <c r="X167" s="24"/>
      <c r="Y167" s="24"/>
      <c r="Z167" s="24"/>
      <c r="AA167" s="24"/>
      <c r="AB167" s="24"/>
      <c r="AC167" s="24"/>
      <c r="AD167" s="24"/>
      <c r="AE167" s="24"/>
      <c r="AF167" s="24"/>
      <c r="AG167" s="24"/>
      <c r="AH167" s="24"/>
      <c r="AI167" s="24"/>
      <c r="AJ167" s="24"/>
      <c r="AK167" s="24"/>
      <c r="AL167" s="24"/>
    </row>
    <row r="168" spans="1:38" s="25" customFormat="1" ht="105" customHeight="1">
      <c r="A168" s="123" t="s">
        <v>123</v>
      </c>
      <c r="B168" s="238" t="s">
        <v>1544</v>
      </c>
      <c r="C168" s="238" t="s">
        <v>232</v>
      </c>
      <c r="D168" s="320" t="s">
        <v>1456</v>
      </c>
      <c r="E168" s="227" t="s">
        <v>820</v>
      </c>
      <c r="F168" s="227" t="s">
        <v>581</v>
      </c>
      <c r="G168" s="291">
        <f>+H168+I168</f>
        <v>5000000</v>
      </c>
      <c r="H168" s="291"/>
      <c r="I168" s="291">
        <v>5000000</v>
      </c>
      <c r="J168" s="321">
        <f>+I168</f>
        <v>5000000</v>
      </c>
      <c r="K168" s="671">
        <f>+G168</f>
        <v>5000000</v>
      </c>
      <c r="L168" s="26"/>
      <c r="M168" s="26"/>
      <c r="N168" s="26"/>
      <c r="O168" s="26"/>
      <c r="P168" s="26"/>
      <c r="Q168" s="26"/>
      <c r="R168" s="24"/>
      <c r="S168" s="24"/>
      <c r="T168" s="24"/>
      <c r="U168" s="24"/>
      <c r="V168" s="24"/>
      <c r="W168" s="24"/>
      <c r="X168" s="24"/>
      <c r="Y168" s="24"/>
      <c r="Z168" s="24"/>
      <c r="AA168" s="24"/>
      <c r="AB168" s="24"/>
      <c r="AC168" s="24"/>
      <c r="AD168" s="24"/>
      <c r="AE168" s="24"/>
      <c r="AF168" s="24"/>
      <c r="AG168" s="24"/>
      <c r="AH168" s="24"/>
      <c r="AI168" s="24"/>
      <c r="AJ168" s="24"/>
      <c r="AK168" s="24"/>
      <c r="AL168" s="24"/>
    </row>
    <row r="169" spans="1:38" s="25" customFormat="1" ht="105" customHeight="1">
      <c r="A169" s="123" t="s">
        <v>472</v>
      </c>
      <c r="B169" s="123" t="s">
        <v>953</v>
      </c>
      <c r="C169" s="123" t="s">
        <v>380</v>
      </c>
      <c r="D169" s="316" t="s">
        <v>954</v>
      </c>
      <c r="E169" s="227" t="s">
        <v>1301</v>
      </c>
      <c r="F169" s="227" t="s">
        <v>639</v>
      </c>
      <c r="G169" s="291">
        <f>+H169+I169</f>
        <v>-4440000</v>
      </c>
      <c r="H169" s="291"/>
      <c r="I169" s="291">
        <v>-4440000</v>
      </c>
      <c r="J169" s="321">
        <f>+I169</f>
        <v>-4440000</v>
      </c>
      <c r="K169" s="671">
        <f>+G169</f>
        <v>-4440000</v>
      </c>
      <c r="L169" s="26"/>
      <c r="M169" s="26"/>
      <c r="N169" s="26"/>
      <c r="O169" s="26"/>
      <c r="P169" s="26"/>
      <c r="Q169" s="26"/>
      <c r="R169" s="24"/>
      <c r="S169" s="24"/>
      <c r="T169" s="24"/>
      <c r="U169" s="24"/>
      <c r="V169" s="24"/>
      <c r="W169" s="24"/>
      <c r="X169" s="24"/>
      <c r="Y169" s="24"/>
      <c r="Z169" s="24"/>
      <c r="AA169" s="24"/>
      <c r="AB169" s="24"/>
      <c r="AC169" s="24"/>
      <c r="AD169" s="24"/>
      <c r="AE169" s="24"/>
      <c r="AF169" s="24"/>
      <c r="AG169" s="24"/>
      <c r="AH169" s="24"/>
      <c r="AI169" s="24"/>
      <c r="AJ169" s="24"/>
      <c r="AK169" s="24"/>
      <c r="AL169" s="24"/>
    </row>
    <row r="170" spans="1:38" s="25" customFormat="1" ht="104.25" hidden="1" customHeight="1">
      <c r="A170" s="133" t="s">
        <v>1137</v>
      </c>
      <c r="B170" s="133" t="s">
        <v>328</v>
      </c>
      <c r="C170" s="133" t="s">
        <v>984</v>
      </c>
      <c r="D170" s="259" t="s">
        <v>1189</v>
      </c>
      <c r="E170" s="227" t="s">
        <v>1301</v>
      </c>
      <c r="F170" s="227" t="s">
        <v>1517</v>
      </c>
      <c r="G170" s="291">
        <f>+H170+I170</f>
        <v>0</v>
      </c>
      <c r="H170" s="291"/>
      <c r="I170" s="291"/>
      <c r="J170" s="321">
        <f>+I170</f>
        <v>0</v>
      </c>
      <c r="K170" s="671">
        <f>+G170</f>
        <v>0</v>
      </c>
      <c r="L170" s="366"/>
      <c r="M170" s="366"/>
      <c r="N170" s="366"/>
      <c r="O170" s="26"/>
      <c r="P170" s="26"/>
      <c r="Q170" s="26"/>
      <c r="R170" s="24"/>
      <c r="S170" s="24"/>
      <c r="T170" s="24"/>
      <c r="U170" s="24"/>
      <c r="V170" s="24"/>
      <c r="W170" s="24"/>
      <c r="X170" s="24"/>
      <c r="Y170" s="24"/>
      <c r="Z170" s="24"/>
      <c r="AA170" s="24"/>
      <c r="AB170" s="24"/>
      <c r="AC170" s="24"/>
      <c r="AD170" s="24"/>
      <c r="AE170" s="24"/>
      <c r="AF170" s="24"/>
      <c r="AG170" s="24"/>
      <c r="AH170" s="24"/>
      <c r="AI170" s="24"/>
      <c r="AJ170" s="24"/>
      <c r="AK170" s="24"/>
      <c r="AL170" s="24"/>
    </row>
    <row r="171" spans="1:38" s="25" customFormat="1" ht="71.25" hidden="1" customHeight="1">
      <c r="A171" s="123" t="s">
        <v>1245</v>
      </c>
      <c r="B171" s="123" t="s">
        <v>239</v>
      </c>
      <c r="C171" s="123" t="s">
        <v>1583</v>
      </c>
      <c r="D171" s="103" t="s">
        <v>982</v>
      </c>
      <c r="E171" s="227" t="s">
        <v>63</v>
      </c>
      <c r="F171" s="227" t="s">
        <v>1417</v>
      </c>
      <c r="G171" s="291">
        <f t="shared" si="5"/>
        <v>0</v>
      </c>
      <c r="H171" s="291"/>
      <c r="I171" s="291"/>
      <c r="J171" s="321">
        <f>+I171</f>
        <v>0</v>
      </c>
      <c r="K171" s="480">
        <f t="shared" si="6"/>
        <v>0</v>
      </c>
      <c r="L171" s="26"/>
      <c r="M171" s="26"/>
      <c r="N171" s="26"/>
      <c r="O171" s="26"/>
      <c r="P171" s="26"/>
      <c r="Q171" s="26"/>
      <c r="R171" s="24"/>
      <c r="S171" s="24"/>
      <c r="T171" s="24"/>
      <c r="U171" s="24"/>
      <c r="V171" s="24"/>
      <c r="W171" s="24"/>
      <c r="X171" s="24"/>
      <c r="Y171" s="24"/>
      <c r="Z171" s="24"/>
      <c r="AA171" s="24"/>
      <c r="AB171" s="24"/>
      <c r="AC171" s="24"/>
      <c r="AD171" s="24"/>
      <c r="AE171" s="24"/>
      <c r="AF171" s="24"/>
      <c r="AG171" s="24"/>
      <c r="AH171" s="24"/>
      <c r="AI171" s="24"/>
      <c r="AJ171" s="24"/>
      <c r="AK171" s="24"/>
      <c r="AL171" s="24"/>
    </row>
    <row r="172" spans="1:38" s="25" customFormat="1" ht="56" hidden="1">
      <c r="A172" s="426" t="s">
        <v>475</v>
      </c>
      <c r="B172" s="426" t="s">
        <v>956</v>
      </c>
      <c r="C172" s="426" t="s">
        <v>398</v>
      </c>
      <c r="D172" s="481" t="s">
        <v>1609</v>
      </c>
      <c r="E172" s="406"/>
      <c r="F172" s="406"/>
      <c r="G172" s="482">
        <f t="shared" si="5"/>
        <v>0</v>
      </c>
      <c r="H172" s="482"/>
      <c r="I172" s="482"/>
      <c r="J172" s="408"/>
      <c r="K172" s="409">
        <f t="shared" si="6"/>
        <v>0</v>
      </c>
      <c r="L172" s="26"/>
      <c r="M172" s="26"/>
      <c r="N172" s="26"/>
      <c r="O172" s="26"/>
      <c r="P172" s="26"/>
      <c r="Q172" s="26"/>
      <c r="R172" s="24"/>
      <c r="S172" s="24"/>
      <c r="T172" s="24"/>
      <c r="U172" s="24"/>
      <c r="V172" s="24"/>
      <c r="W172" s="24"/>
      <c r="X172" s="24"/>
      <c r="Y172" s="24"/>
      <c r="Z172" s="24"/>
      <c r="AA172" s="24"/>
      <c r="AB172" s="24"/>
      <c r="AC172" s="24"/>
      <c r="AD172" s="24"/>
      <c r="AE172" s="24"/>
      <c r="AF172" s="24"/>
      <c r="AG172" s="24"/>
      <c r="AH172" s="24"/>
      <c r="AI172" s="24"/>
      <c r="AJ172" s="24"/>
      <c r="AK172" s="24"/>
      <c r="AL172" s="24"/>
    </row>
    <row r="173" spans="1:38" s="25" customFormat="1" ht="56" hidden="1">
      <c r="A173" s="123" t="s">
        <v>474</v>
      </c>
      <c r="B173" s="123" t="s">
        <v>955</v>
      </c>
      <c r="C173" s="123" t="s">
        <v>1474</v>
      </c>
      <c r="D173" s="258" t="s">
        <v>900</v>
      </c>
      <c r="E173" s="227"/>
      <c r="F173" s="227"/>
      <c r="G173" s="109">
        <f t="shared" si="5"/>
        <v>0</v>
      </c>
      <c r="H173" s="109"/>
      <c r="I173" s="109"/>
      <c r="J173" s="410"/>
      <c r="K173" s="409">
        <f t="shared" si="6"/>
        <v>0</v>
      </c>
      <c r="L173" s="26"/>
      <c r="M173" s="26"/>
      <c r="N173" s="26"/>
      <c r="O173" s="26"/>
      <c r="P173" s="26"/>
      <c r="Q173" s="26"/>
      <c r="R173" s="24"/>
      <c r="S173" s="24"/>
      <c r="T173" s="24"/>
      <c r="U173" s="24"/>
      <c r="V173" s="24"/>
      <c r="W173" s="24"/>
      <c r="X173" s="24"/>
      <c r="Y173" s="24"/>
      <c r="Z173" s="24"/>
      <c r="AA173" s="24"/>
      <c r="AB173" s="24"/>
      <c r="AC173" s="24"/>
      <c r="AD173" s="24"/>
      <c r="AE173" s="24"/>
      <c r="AF173" s="24"/>
      <c r="AG173" s="24"/>
      <c r="AH173" s="24"/>
      <c r="AI173" s="24"/>
      <c r="AJ173" s="24"/>
      <c r="AK173" s="24"/>
      <c r="AL173" s="24"/>
    </row>
    <row r="174" spans="1:38" s="25" customFormat="1" ht="15.5" hidden="1">
      <c r="A174" s="455" t="s">
        <v>476</v>
      </c>
      <c r="B174" s="401" t="s">
        <v>1602</v>
      </c>
      <c r="C174" s="455" t="s">
        <v>648</v>
      </c>
      <c r="D174" s="443" t="s">
        <v>1251</v>
      </c>
      <c r="E174" s="411"/>
      <c r="F174" s="411"/>
      <c r="G174" s="464">
        <f t="shared" si="5"/>
        <v>0</v>
      </c>
      <c r="H174" s="464">
        <f>200000-200000</f>
        <v>0</v>
      </c>
      <c r="I174" s="464">
        <f>200000-200000</f>
        <v>0</v>
      </c>
      <c r="J174" s="413">
        <f>200000-200000</f>
        <v>0</v>
      </c>
      <c r="K174" s="409">
        <f t="shared" si="6"/>
        <v>0</v>
      </c>
      <c r="L174" s="26"/>
      <c r="M174" s="26"/>
      <c r="N174" s="26"/>
      <c r="O174" s="26"/>
      <c r="P174" s="26"/>
      <c r="Q174" s="26"/>
      <c r="R174" s="24"/>
      <c r="S174" s="24"/>
      <c r="T174" s="24"/>
      <c r="U174" s="24"/>
      <c r="V174" s="24"/>
      <c r="W174" s="24"/>
      <c r="X174" s="24"/>
      <c r="Y174" s="24"/>
      <c r="Z174" s="24"/>
      <c r="AA174" s="24"/>
      <c r="AB174" s="24"/>
      <c r="AC174" s="24"/>
      <c r="AD174" s="24"/>
      <c r="AE174" s="24"/>
      <c r="AF174" s="24"/>
      <c r="AG174" s="24"/>
      <c r="AH174" s="24"/>
      <c r="AI174" s="24"/>
      <c r="AJ174" s="24"/>
      <c r="AK174" s="24"/>
      <c r="AL174" s="24"/>
    </row>
    <row r="175" spans="1:38" s="25" customFormat="1" ht="47.5" customHeight="1">
      <c r="A175" s="292" t="s">
        <v>1197</v>
      </c>
      <c r="B175" s="292" t="s">
        <v>1418</v>
      </c>
      <c r="C175" s="292"/>
      <c r="D175" s="318" t="s">
        <v>599</v>
      </c>
      <c r="E175" s="227"/>
      <c r="F175" s="227"/>
      <c r="G175" s="347">
        <f t="shared" si="5"/>
        <v>863458</v>
      </c>
      <c r="H175" s="192">
        <f>+H187+H188+H189+H190+H209+H210+H183+H185+H204+H222+H223+H186</f>
        <v>880000</v>
      </c>
      <c r="I175" s="192">
        <f>+I187+I188+I189+I190+I209+I210+I183+I185+I204+I222+I223+I186</f>
        <v>-16542</v>
      </c>
      <c r="J175" s="192">
        <f>+J187+J188+J189+J190+J209+J210+J183+J185+J204+J222+J223+J186</f>
        <v>-16542</v>
      </c>
      <c r="K175" s="447">
        <f>+G175</f>
        <v>863458</v>
      </c>
      <c r="L175" s="19"/>
      <c r="M175" s="26"/>
      <c r="N175" s="26"/>
      <c r="O175" s="26"/>
      <c r="P175" s="26"/>
      <c r="Q175" s="26"/>
      <c r="R175" s="24"/>
      <c r="S175" s="24"/>
      <c r="T175" s="24"/>
      <c r="U175" s="24"/>
      <c r="V175" s="24"/>
      <c r="W175" s="24"/>
      <c r="X175" s="24"/>
      <c r="Y175" s="24"/>
      <c r="Z175" s="24"/>
      <c r="AA175" s="24"/>
      <c r="AB175" s="24"/>
      <c r="AC175" s="24"/>
      <c r="AD175" s="24"/>
      <c r="AE175" s="24"/>
      <c r="AF175" s="24"/>
      <c r="AG175" s="24"/>
      <c r="AH175" s="24"/>
      <c r="AI175" s="24"/>
      <c r="AJ175" s="24"/>
      <c r="AK175" s="24"/>
      <c r="AL175" s="24"/>
    </row>
    <row r="176" spans="1:38" s="25" customFormat="1" ht="28" hidden="1">
      <c r="A176" s="483"/>
      <c r="B176" s="483"/>
      <c r="C176" s="483"/>
      <c r="D176" s="484" t="s">
        <v>726</v>
      </c>
      <c r="E176" s="406"/>
      <c r="F176" s="406"/>
      <c r="G176" s="485">
        <f t="shared" si="5"/>
        <v>0</v>
      </c>
      <c r="H176" s="485"/>
      <c r="I176" s="485"/>
      <c r="J176" s="408"/>
      <c r="K176" s="409">
        <f t="shared" si="6"/>
        <v>0</v>
      </c>
      <c r="L176" s="26"/>
      <c r="M176" s="26"/>
      <c r="N176" s="26"/>
      <c r="O176" s="26"/>
      <c r="P176" s="26"/>
      <c r="Q176" s="26"/>
      <c r="R176" s="24"/>
      <c r="S176" s="24"/>
      <c r="T176" s="24"/>
      <c r="U176" s="24"/>
      <c r="V176" s="24"/>
      <c r="W176" s="24"/>
      <c r="X176" s="24"/>
      <c r="Y176" s="24"/>
      <c r="Z176" s="24"/>
      <c r="AA176" s="24"/>
      <c r="AB176" s="24"/>
      <c r="AC176" s="24"/>
      <c r="AD176" s="24"/>
      <c r="AE176" s="24"/>
      <c r="AF176" s="24"/>
      <c r="AG176" s="24"/>
      <c r="AH176" s="24"/>
      <c r="AI176" s="24"/>
      <c r="AJ176" s="24"/>
      <c r="AK176" s="24"/>
      <c r="AL176" s="24"/>
    </row>
    <row r="177" spans="1:38" s="25" customFormat="1" ht="42" hidden="1">
      <c r="A177" s="238" t="s">
        <v>505</v>
      </c>
      <c r="B177" s="238" t="s">
        <v>1380</v>
      </c>
      <c r="C177" s="238" t="s">
        <v>1475</v>
      </c>
      <c r="D177" s="241" t="s">
        <v>313</v>
      </c>
      <c r="E177" s="227"/>
      <c r="F177" s="227"/>
      <c r="G177" s="108">
        <f t="shared" si="5"/>
        <v>0</v>
      </c>
      <c r="H177" s="108"/>
      <c r="I177" s="108"/>
      <c r="J177" s="410"/>
      <c r="K177" s="409">
        <f t="shared" si="6"/>
        <v>0</v>
      </c>
      <c r="L177" s="26"/>
      <c r="M177" s="26"/>
      <c r="N177" s="26"/>
      <c r="O177" s="26"/>
      <c r="P177" s="26"/>
      <c r="Q177" s="26"/>
      <c r="R177" s="24"/>
      <c r="S177" s="24"/>
      <c r="T177" s="24"/>
      <c r="U177" s="24"/>
      <c r="V177" s="24"/>
      <c r="W177" s="24"/>
      <c r="X177" s="24"/>
      <c r="Y177" s="24"/>
      <c r="Z177" s="24"/>
      <c r="AA177" s="24"/>
      <c r="AB177" s="24"/>
      <c r="AC177" s="24"/>
      <c r="AD177" s="24"/>
      <c r="AE177" s="24"/>
      <c r="AF177" s="24"/>
      <c r="AG177" s="24"/>
      <c r="AH177" s="24"/>
      <c r="AI177" s="24"/>
      <c r="AJ177" s="24"/>
      <c r="AK177" s="24"/>
      <c r="AL177" s="24"/>
    </row>
    <row r="178" spans="1:38" s="25" customFormat="1" ht="51.65" hidden="1" customHeight="1">
      <c r="A178" s="238" t="s">
        <v>1242</v>
      </c>
      <c r="B178" s="238" t="s">
        <v>162</v>
      </c>
      <c r="C178" s="238" t="s">
        <v>587</v>
      </c>
      <c r="D178" s="2" t="s">
        <v>1169</v>
      </c>
      <c r="E178" s="1071" t="s">
        <v>1419</v>
      </c>
      <c r="F178" s="411"/>
      <c r="G178" s="250">
        <f t="shared" si="5"/>
        <v>0</v>
      </c>
      <c r="H178" s="250"/>
      <c r="I178" s="250"/>
      <c r="J178" s="410"/>
      <c r="K178" s="409">
        <f t="shared" si="6"/>
        <v>0</v>
      </c>
      <c r="L178" s="26"/>
      <c r="M178" s="26"/>
      <c r="N178" s="26"/>
      <c r="O178" s="26"/>
      <c r="P178" s="26"/>
      <c r="Q178" s="26"/>
      <c r="R178" s="24"/>
      <c r="S178" s="24"/>
      <c r="T178" s="24"/>
      <c r="U178" s="24"/>
      <c r="V178" s="24"/>
      <c r="W178" s="24"/>
      <c r="X178" s="24"/>
      <c r="Y178" s="24"/>
      <c r="Z178" s="24"/>
      <c r="AA178" s="24"/>
      <c r="AB178" s="24"/>
      <c r="AC178" s="24"/>
      <c r="AD178" s="24"/>
      <c r="AE178" s="24"/>
      <c r="AF178" s="24"/>
      <c r="AG178" s="24"/>
      <c r="AH178" s="24"/>
      <c r="AI178" s="24"/>
      <c r="AJ178" s="24"/>
      <c r="AK178" s="24"/>
      <c r="AL178" s="24"/>
    </row>
    <row r="179" spans="1:38" s="25" customFormat="1" ht="48" hidden="1" customHeight="1">
      <c r="A179" s="238" t="s">
        <v>1244</v>
      </c>
      <c r="B179" s="238" t="s">
        <v>1602</v>
      </c>
      <c r="C179" s="238" t="s">
        <v>648</v>
      </c>
      <c r="D179" s="2" t="s">
        <v>1251</v>
      </c>
      <c r="E179" s="1072"/>
      <c r="F179" s="406"/>
      <c r="G179" s="250">
        <f t="shared" si="5"/>
        <v>0</v>
      </c>
      <c r="H179" s="250"/>
      <c r="I179" s="250"/>
      <c r="J179" s="410"/>
      <c r="K179" s="409">
        <f t="shared" si="6"/>
        <v>0</v>
      </c>
      <c r="L179" s="26"/>
      <c r="M179" s="26"/>
      <c r="N179" s="26"/>
      <c r="O179" s="26"/>
      <c r="P179" s="26"/>
      <c r="Q179" s="26"/>
      <c r="R179" s="24"/>
      <c r="S179" s="24"/>
      <c r="T179" s="24"/>
      <c r="U179" s="24"/>
      <c r="V179" s="24"/>
      <c r="W179" s="24"/>
      <c r="X179" s="24"/>
      <c r="Y179" s="24"/>
      <c r="Z179" s="24"/>
      <c r="AA179" s="24"/>
      <c r="AB179" s="24"/>
      <c r="AC179" s="24"/>
      <c r="AD179" s="24"/>
      <c r="AE179" s="24"/>
      <c r="AF179" s="24"/>
      <c r="AG179" s="24"/>
      <c r="AH179" s="24"/>
      <c r="AI179" s="24"/>
      <c r="AJ179" s="24"/>
      <c r="AK179" s="24"/>
      <c r="AL179" s="24"/>
    </row>
    <row r="180" spans="1:38" s="25" customFormat="1" ht="26" hidden="1">
      <c r="A180" s="135"/>
      <c r="B180" s="131" t="s">
        <v>163</v>
      </c>
      <c r="C180" s="131"/>
      <c r="D180" s="269" t="s">
        <v>1642</v>
      </c>
      <c r="E180" s="227"/>
      <c r="F180" s="227"/>
      <c r="G180" s="137">
        <f t="shared" si="5"/>
        <v>0</v>
      </c>
      <c r="H180" s="137"/>
      <c r="I180" s="137"/>
      <c r="J180" s="410"/>
      <c r="K180" s="409">
        <f t="shared" si="6"/>
        <v>0</v>
      </c>
      <c r="L180" s="26"/>
      <c r="M180" s="26"/>
      <c r="N180" s="26"/>
      <c r="O180" s="26"/>
      <c r="P180" s="26"/>
      <c r="Q180" s="26"/>
      <c r="R180" s="24"/>
      <c r="S180" s="24"/>
      <c r="T180" s="24"/>
      <c r="U180" s="24"/>
      <c r="V180" s="24"/>
      <c r="W180" s="24"/>
      <c r="X180" s="24"/>
      <c r="Y180" s="24"/>
      <c r="Z180" s="24"/>
      <c r="AA180" s="24"/>
      <c r="AB180" s="24"/>
      <c r="AC180" s="24"/>
      <c r="AD180" s="24"/>
      <c r="AE180" s="24"/>
      <c r="AF180" s="24"/>
      <c r="AG180" s="24"/>
      <c r="AH180" s="24"/>
      <c r="AI180" s="24"/>
      <c r="AJ180" s="24"/>
      <c r="AK180" s="24"/>
      <c r="AL180" s="24"/>
    </row>
    <row r="181" spans="1:38" s="25" customFormat="1" ht="28" hidden="1">
      <c r="A181" s="135"/>
      <c r="B181" s="126"/>
      <c r="C181" s="126"/>
      <c r="D181" s="261" t="s">
        <v>726</v>
      </c>
      <c r="E181" s="227"/>
      <c r="F181" s="227"/>
      <c r="G181" s="119">
        <f t="shared" si="5"/>
        <v>0</v>
      </c>
      <c r="H181" s="119"/>
      <c r="I181" s="119"/>
      <c r="J181" s="410"/>
      <c r="K181" s="409">
        <f t="shared" si="6"/>
        <v>0</v>
      </c>
      <c r="L181" s="26"/>
      <c r="M181" s="26"/>
      <c r="N181" s="26"/>
      <c r="O181" s="26"/>
      <c r="P181" s="26"/>
      <c r="Q181" s="26"/>
      <c r="R181" s="24"/>
      <c r="S181" s="24"/>
      <c r="T181" s="24"/>
      <c r="U181" s="24"/>
      <c r="V181" s="24"/>
      <c r="W181" s="24"/>
      <c r="X181" s="24"/>
      <c r="Y181" s="24"/>
      <c r="Z181" s="24"/>
      <c r="AA181" s="24"/>
      <c r="AB181" s="24"/>
      <c r="AC181" s="24"/>
      <c r="AD181" s="24"/>
      <c r="AE181" s="24"/>
      <c r="AF181" s="24"/>
      <c r="AG181" s="24"/>
      <c r="AH181" s="24"/>
      <c r="AI181" s="24"/>
      <c r="AJ181" s="24"/>
      <c r="AK181" s="24"/>
      <c r="AL181" s="24"/>
    </row>
    <row r="182" spans="1:38" s="25" customFormat="1" ht="15.5" hidden="1">
      <c r="A182" s="238" t="s">
        <v>506</v>
      </c>
      <c r="B182" s="238" t="s">
        <v>314</v>
      </c>
      <c r="C182" s="238" t="s">
        <v>1476</v>
      </c>
      <c r="D182" s="240" t="s">
        <v>437</v>
      </c>
      <c r="E182" s="227"/>
      <c r="F182" s="227"/>
      <c r="G182" s="108">
        <f t="shared" si="5"/>
        <v>0</v>
      </c>
      <c r="H182" s="108"/>
      <c r="I182" s="108"/>
      <c r="J182" s="410"/>
      <c r="K182" s="409">
        <f t="shared" si="6"/>
        <v>0</v>
      </c>
      <c r="L182" s="26"/>
      <c r="M182" s="26"/>
      <c r="N182" s="26"/>
      <c r="O182" s="26"/>
      <c r="P182" s="26"/>
      <c r="Q182" s="26"/>
      <c r="R182" s="24"/>
      <c r="S182" s="24"/>
      <c r="T182" s="24"/>
      <c r="U182" s="24"/>
      <c r="V182" s="24"/>
      <c r="W182" s="24"/>
      <c r="X182" s="24"/>
      <c r="Y182" s="24"/>
      <c r="Z182" s="24"/>
      <c r="AA182" s="24"/>
      <c r="AB182" s="24"/>
      <c r="AC182" s="24"/>
      <c r="AD182" s="24"/>
      <c r="AE182" s="24"/>
      <c r="AF182" s="24"/>
      <c r="AG182" s="24"/>
      <c r="AH182" s="24"/>
      <c r="AI182" s="24"/>
      <c r="AJ182" s="24"/>
      <c r="AK182" s="24"/>
      <c r="AL182" s="24"/>
    </row>
    <row r="183" spans="1:38" s="25" customFormat="1" ht="45.65" hidden="1" customHeight="1">
      <c r="A183" s="238" t="s">
        <v>634</v>
      </c>
      <c r="B183" s="238" t="s">
        <v>636</v>
      </c>
      <c r="C183" s="238" t="s">
        <v>378</v>
      </c>
      <c r="D183" s="259" t="s">
        <v>1406</v>
      </c>
      <c r="E183" s="227" t="s">
        <v>1420</v>
      </c>
      <c r="F183" s="227"/>
      <c r="G183" s="201">
        <f t="shared" si="5"/>
        <v>0</v>
      </c>
      <c r="H183" s="201">
        <f>SUM(H192:H199)</f>
        <v>0</v>
      </c>
      <c r="I183" s="201">
        <f>SUM(I192:I199)</f>
        <v>0</v>
      </c>
      <c r="J183" s="410">
        <f>SUM(J192:J199)</f>
        <v>0</v>
      </c>
      <c r="K183" s="409">
        <f t="shared" si="6"/>
        <v>0</v>
      </c>
      <c r="L183" s="26"/>
      <c r="M183" s="26"/>
      <c r="N183" s="26"/>
      <c r="O183" s="26"/>
      <c r="P183" s="26"/>
      <c r="Q183" s="26"/>
      <c r="R183" s="24"/>
      <c r="S183" s="24"/>
      <c r="T183" s="24"/>
      <c r="U183" s="24"/>
      <c r="V183" s="24"/>
      <c r="W183" s="24"/>
      <c r="X183" s="24"/>
      <c r="Y183" s="24"/>
      <c r="Z183" s="24"/>
      <c r="AA183" s="24"/>
      <c r="AB183" s="24"/>
      <c r="AC183" s="24"/>
      <c r="AD183" s="24"/>
      <c r="AE183" s="24"/>
      <c r="AF183" s="24"/>
      <c r="AG183" s="24"/>
      <c r="AH183" s="24"/>
      <c r="AI183" s="24"/>
      <c r="AJ183" s="24"/>
      <c r="AK183" s="24"/>
      <c r="AL183" s="24"/>
    </row>
    <row r="184" spans="1:38" s="25" customFormat="1" ht="24" hidden="1" customHeight="1">
      <c r="A184" s="442"/>
      <c r="B184" s="442"/>
      <c r="C184" s="442"/>
      <c r="D184" s="465"/>
      <c r="E184" s="486" t="s">
        <v>1421</v>
      </c>
      <c r="F184" s="486"/>
      <c r="G184" s="444">
        <f t="shared" si="5"/>
        <v>0</v>
      </c>
      <c r="H184" s="444"/>
      <c r="I184" s="444"/>
      <c r="J184" s="413"/>
      <c r="K184" s="409">
        <f t="shared" si="6"/>
        <v>0</v>
      </c>
      <c r="L184" s="26"/>
      <c r="M184" s="26"/>
      <c r="N184" s="26"/>
      <c r="O184" s="26"/>
      <c r="P184" s="26"/>
      <c r="Q184" s="26"/>
      <c r="R184" s="24"/>
      <c r="S184" s="24"/>
      <c r="T184" s="24"/>
      <c r="U184" s="24"/>
      <c r="V184" s="24"/>
      <c r="W184" s="24"/>
      <c r="X184" s="24"/>
      <c r="Y184" s="24"/>
      <c r="Z184" s="24"/>
      <c r="AA184" s="24"/>
      <c r="AB184" s="24"/>
      <c r="AC184" s="24"/>
      <c r="AD184" s="24"/>
      <c r="AE184" s="24"/>
      <c r="AF184" s="24"/>
      <c r="AG184" s="24"/>
      <c r="AH184" s="24"/>
      <c r="AI184" s="24"/>
      <c r="AJ184" s="24"/>
      <c r="AK184" s="24"/>
      <c r="AL184" s="24"/>
    </row>
    <row r="185" spans="1:38" s="25" customFormat="1" ht="60" hidden="1" customHeight="1">
      <c r="A185" s="442" t="s">
        <v>1241</v>
      </c>
      <c r="B185" s="442" t="s">
        <v>1029</v>
      </c>
      <c r="C185" s="442" t="s">
        <v>286</v>
      </c>
      <c r="D185" s="465" t="s">
        <v>1384</v>
      </c>
      <c r="E185" s="411" t="s">
        <v>1071</v>
      </c>
      <c r="F185" s="411" t="s">
        <v>422</v>
      </c>
      <c r="G185" s="444">
        <f t="shared" si="5"/>
        <v>0</v>
      </c>
      <c r="H185" s="444"/>
      <c r="I185" s="444"/>
      <c r="J185" s="413"/>
      <c r="K185" s="403">
        <f t="shared" si="6"/>
        <v>0</v>
      </c>
      <c r="L185" s="26"/>
      <c r="M185" s="26"/>
      <c r="N185" s="26"/>
      <c r="O185" s="26"/>
      <c r="P185" s="26"/>
      <c r="Q185" s="26"/>
      <c r="R185" s="24"/>
      <c r="S185" s="24"/>
      <c r="T185" s="24"/>
      <c r="U185" s="24"/>
      <c r="V185" s="24"/>
      <c r="W185" s="24"/>
      <c r="X185" s="24"/>
      <c r="Y185" s="24"/>
      <c r="Z185" s="24"/>
      <c r="AA185" s="24"/>
      <c r="AB185" s="24"/>
      <c r="AC185" s="24"/>
      <c r="AD185" s="24"/>
      <c r="AE185" s="24"/>
      <c r="AF185" s="24"/>
      <c r="AG185" s="24"/>
      <c r="AH185" s="24"/>
      <c r="AI185" s="24"/>
      <c r="AJ185" s="24"/>
      <c r="AK185" s="24"/>
      <c r="AL185" s="24"/>
    </row>
    <row r="186" spans="1:38" s="25" customFormat="1" ht="108.75" hidden="1" customHeight="1">
      <c r="A186" s="133" t="s">
        <v>1237</v>
      </c>
      <c r="B186" s="133" t="s">
        <v>755</v>
      </c>
      <c r="C186" s="133" t="s">
        <v>466</v>
      </c>
      <c r="D186" s="259" t="s">
        <v>800</v>
      </c>
      <c r="E186" s="1071" t="s">
        <v>1071</v>
      </c>
      <c r="F186" s="1071" t="s">
        <v>104</v>
      </c>
      <c r="G186" s="201">
        <f>+H186+I186</f>
        <v>0</v>
      </c>
      <c r="H186" s="201"/>
      <c r="I186" s="201"/>
      <c r="J186" s="290"/>
      <c r="K186" s="403">
        <f>+G186</f>
        <v>0</v>
      </c>
      <c r="L186" s="26"/>
      <c r="M186" s="26"/>
      <c r="N186" s="26"/>
      <c r="O186" s="26"/>
      <c r="P186" s="26"/>
      <c r="Q186" s="26"/>
      <c r="R186" s="24"/>
      <c r="S186" s="24"/>
      <c r="T186" s="24"/>
      <c r="U186" s="24"/>
      <c r="V186" s="24"/>
      <c r="W186" s="24"/>
      <c r="X186" s="24"/>
      <c r="Y186" s="24"/>
      <c r="Z186" s="24"/>
      <c r="AA186" s="24"/>
      <c r="AB186" s="24"/>
      <c r="AC186" s="24"/>
      <c r="AD186" s="24"/>
      <c r="AE186" s="24"/>
      <c r="AF186" s="24"/>
      <c r="AG186" s="24"/>
      <c r="AH186" s="24"/>
      <c r="AI186" s="24"/>
      <c r="AJ186" s="24"/>
      <c r="AK186" s="24"/>
      <c r="AL186" s="24"/>
    </row>
    <row r="187" spans="1:38" s="25" customFormat="1" ht="65.25" hidden="1" customHeight="1">
      <c r="A187" s="703" t="s">
        <v>1242</v>
      </c>
      <c r="B187" s="703" t="s">
        <v>162</v>
      </c>
      <c r="C187" s="703" t="s">
        <v>587</v>
      </c>
      <c r="D187" s="547" t="s">
        <v>1169</v>
      </c>
      <c r="E187" s="1069"/>
      <c r="F187" s="1069"/>
      <c r="G187" s="511">
        <f t="shared" si="5"/>
        <v>0</v>
      </c>
      <c r="H187" s="511"/>
      <c r="I187" s="511"/>
      <c r="J187" s="653"/>
      <c r="K187" s="403">
        <f t="shared" si="6"/>
        <v>0</v>
      </c>
      <c r="L187" s="26"/>
      <c r="M187" s="26"/>
      <c r="N187" s="26"/>
      <c r="O187" s="26"/>
      <c r="P187" s="26"/>
      <c r="Q187" s="26"/>
      <c r="R187" s="24"/>
      <c r="S187" s="24"/>
      <c r="T187" s="24"/>
      <c r="U187" s="24"/>
      <c r="V187" s="24"/>
      <c r="W187" s="24"/>
      <c r="X187" s="24"/>
      <c r="Y187" s="24"/>
      <c r="Z187" s="24"/>
      <c r="AA187" s="24"/>
      <c r="AB187" s="24"/>
      <c r="AC187" s="24"/>
      <c r="AD187" s="24"/>
      <c r="AE187" s="24"/>
      <c r="AF187" s="24"/>
      <c r="AG187" s="24"/>
      <c r="AH187" s="24"/>
      <c r="AI187" s="24"/>
      <c r="AJ187" s="24"/>
      <c r="AK187" s="24"/>
      <c r="AL187" s="24"/>
    </row>
    <row r="188" spans="1:38" s="25" customFormat="1" ht="90" hidden="1" customHeight="1">
      <c r="A188" s="133" t="s">
        <v>1461</v>
      </c>
      <c r="B188" s="133" t="s">
        <v>1462</v>
      </c>
      <c r="C188" s="133" t="s">
        <v>379</v>
      </c>
      <c r="D188" s="2" t="s">
        <v>1072</v>
      </c>
      <c r="E188" s="1069"/>
      <c r="F188" s="1069"/>
      <c r="G188" s="201">
        <f t="shared" si="5"/>
        <v>0</v>
      </c>
      <c r="H188" s="201"/>
      <c r="I188" s="201"/>
      <c r="J188" s="487"/>
      <c r="K188" s="447">
        <f t="shared" si="6"/>
        <v>0</v>
      </c>
      <c r="L188" s="19"/>
      <c r="M188" s="26"/>
      <c r="N188" s="26"/>
      <c r="O188" s="26"/>
      <c r="P188" s="26"/>
      <c r="Q188" s="26"/>
      <c r="R188" s="24"/>
      <c r="S188" s="24"/>
      <c r="T188" s="24"/>
      <c r="U188" s="24"/>
      <c r="V188" s="24"/>
      <c r="W188" s="24"/>
      <c r="X188" s="24"/>
      <c r="Y188" s="24"/>
      <c r="Z188" s="24"/>
      <c r="AA188" s="24"/>
      <c r="AB188" s="24"/>
      <c r="AC188" s="24"/>
      <c r="AD188" s="24"/>
      <c r="AE188" s="24"/>
      <c r="AF188" s="24"/>
      <c r="AG188" s="24"/>
      <c r="AH188" s="24"/>
      <c r="AI188" s="24"/>
      <c r="AJ188" s="24"/>
      <c r="AK188" s="24"/>
      <c r="AL188" s="24"/>
    </row>
    <row r="189" spans="1:38" s="25" customFormat="1" ht="63.75" customHeight="1">
      <c r="A189" s="238" t="s">
        <v>634</v>
      </c>
      <c r="B189" s="238" t="s">
        <v>636</v>
      </c>
      <c r="C189" s="238" t="s">
        <v>378</v>
      </c>
      <c r="D189" s="259" t="s">
        <v>1406</v>
      </c>
      <c r="E189" s="1069"/>
      <c r="F189" s="1069"/>
      <c r="G189" s="201">
        <f t="shared" si="5"/>
        <v>-315000</v>
      </c>
      <c r="H189" s="201">
        <v>-315000</v>
      </c>
      <c r="I189" s="201"/>
      <c r="J189" s="487"/>
      <c r="K189" s="447">
        <f t="shared" si="6"/>
        <v>-315000</v>
      </c>
      <c r="L189" s="19"/>
      <c r="M189" s="26"/>
      <c r="N189" s="26"/>
      <c r="O189" s="26"/>
      <c r="P189" s="26"/>
      <c r="Q189" s="26"/>
      <c r="R189" s="24"/>
      <c r="S189" s="24"/>
      <c r="T189" s="24"/>
      <c r="U189" s="24"/>
      <c r="V189" s="24"/>
      <c r="W189" s="24"/>
      <c r="X189" s="24"/>
      <c r="Y189" s="24"/>
      <c r="Z189" s="24"/>
      <c r="AA189" s="24"/>
      <c r="AB189" s="24"/>
      <c r="AC189" s="24"/>
      <c r="AD189" s="24"/>
      <c r="AE189" s="24"/>
      <c r="AF189" s="24"/>
      <c r="AG189" s="24"/>
      <c r="AH189" s="24"/>
      <c r="AI189" s="24"/>
      <c r="AJ189" s="24"/>
      <c r="AK189" s="24"/>
      <c r="AL189" s="24"/>
    </row>
    <row r="190" spans="1:38" s="25" customFormat="1" ht="49.9" customHeight="1">
      <c r="A190" s="238" t="s">
        <v>1244</v>
      </c>
      <c r="B190" s="238" t="s">
        <v>1602</v>
      </c>
      <c r="C190" s="238" t="s">
        <v>648</v>
      </c>
      <c r="D190" s="2" t="s">
        <v>1251</v>
      </c>
      <c r="E190" s="1072"/>
      <c r="F190" s="1072"/>
      <c r="G190" s="201">
        <f t="shared" si="5"/>
        <v>-237000</v>
      </c>
      <c r="H190" s="201">
        <v>-237000</v>
      </c>
      <c r="I190" s="201"/>
      <c r="J190" s="487"/>
      <c r="K190" s="447">
        <f t="shared" si="6"/>
        <v>-237000</v>
      </c>
      <c r="L190" s="19"/>
      <c r="M190" s="26"/>
      <c r="N190" s="26"/>
      <c r="O190" s="26"/>
      <c r="P190" s="26"/>
      <c r="Q190" s="26"/>
      <c r="R190" s="24"/>
      <c r="S190" s="24"/>
      <c r="T190" s="24"/>
      <c r="U190" s="24"/>
      <c r="V190" s="24"/>
      <c r="W190" s="24"/>
      <c r="X190" s="24"/>
      <c r="Y190" s="24"/>
      <c r="Z190" s="24"/>
      <c r="AA190" s="24"/>
      <c r="AB190" s="24"/>
      <c r="AC190" s="24"/>
      <c r="AD190" s="24"/>
      <c r="AE190" s="24"/>
      <c r="AF190" s="24"/>
      <c r="AG190" s="24"/>
      <c r="AH190" s="24"/>
      <c r="AI190" s="24"/>
      <c r="AJ190" s="24"/>
      <c r="AK190" s="24"/>
      <c r="AL190" s="24"/>
    </row>
    <row r="191" spans="1:38" s="25" customFormat="1" ht="24" hidden="1" customHeight="1">
      <c r="A191" s="405"/>
      <c r="B191" s="405"/>
      <c r="C191" s="405"/>
      <c r="D191" s="418"/>
      <c r="E191" s="488" t="s">
        <v>1421</v>
      </c>
      <c r="F191" s="488"/>
      <c r="G191" s="429">
        <f t="shared" si="5"/>
        <v>0</v>
      </c>
      <c r="H191" s="429"/>
      <c r="I191" s="429"/>
      <c r="J191" s="470"/>
      <c r="K191" s="409">
        <f t="shared" si="6"/>
        <v>0</v>
      </c>
      <c r="L191" s="26"/>
      <c r="M191" s="26"/>
      <c r="N191" s="26"/>
      <c r="O191" s="26"/>
      <c r="P191" s="26"/>
      <c r="Q191" s="26"/>
      <c r="R191" s="24"/>
      <c r="S191" s="24"/>
      <c r="T191" s="24"/>
      <c r="U191" s="24"/>
      <c r="V191" s="24"/>
      <c r="W191" s="24"/>
      <c r="X191" s="24"/>
      <c r="Y191" s="24"/>
      <c r="Z191" s="24"/>
      <c r="AA191" s="24"/>
      <c r="AB191" s="24"/>
      <c r="AC191" s="24"/>
      <c r="AD191" s="24"/>
      <c r="AE191" s="24"/>
      <c r="AF191" s="24"/>
      <c r="AG191" s="24"/>
      <c r="AH191" s="24"/>
      <c r="AI191" s="24"/>
      <c r="AJ191" s="24"/>
      <c r="AK191" s="24"/>
      <c r="AL191" s="24"/>
    </row>
    <row r="192" spans="1:38" s="25" customFormat="1" ht="68.5" hidden="1" customHeight="1">
      <c r="A192" s="133" t="s">
        <v>1073</v>
      </c>
      <c r="B192" s="133" t="s">
        <v>1074</v>
      </c>
      <c r="C192" s="133" t="s">
        <v>379</v>
      </c>
      <c r="D192" s="2" t="s">
        <v>1075</v>
      </c>
      <c r="E192" s="1073" t="s">
        <v>1076</v>
      </c>
      <c r="F192" s="471"/>
      <c r="G192" s="489">
        <f t="shared" si="5"/>
        <v>0</v>
      </c>
      <c r="H192" s="489"/>
      <c r="I192" s="489"/>
      <c r="J192" s="473"/>
      <c r="K192" s="409">
        <f t="shared" si="6"/>
        <v>0</v>
      </c>
      <c r="L192" s="26"/>
      <c r="M192" s="26"/>
      <c r="N192" s="26"/>
      <c r="O192" s="26"/>
      <c r="P192" s="26"/>
      <c r="Q192" s="26"/>
      <c r="R192" s="24"/>
      <c r="S192" s="24"/>
      <c r="T192" s="24"/>
      <c r="U192" s="24"/>
      <c r="V192" s="24"/>
      <c r="W192" s="24"/>
      <c r="X192" s="24"/>
      <c r="Y192" s="24"/>
      <c r="Z192" s="24"/>
      <c r="AA192" s="24"/>
      <c r="AB192" s="24"/>
      <c r="AC192" s="24"/>
      <c r="AD192" s="24"/>
      <c r="AE192" s="24"/>
      <c r="AF192" s="24"/>
      <c r="AG192" s="24"/>
      <c r="AH192" s="24"/>
      <c r="AI192" s="24"/>
      <c r="AJ192" s="24"/>
      <c r="AK192" s="24"/>
      <c r="AL192" s="24"/>
    </row>
    <row r="193" spans="1:38" s="25" customFormat="1" ht="33.65" hidden="1" customHeight="1">
      <c r="A193" s="238" t="s">
        <v>1077</v>
      </c>
      <c r="B193" s="238" t="s">
        <v>319</v>
      </c>
      <c r="C193" s="238" t="s">
        <v>378</v>
      </c>
      <c r="D193" s="2" t="s">
        <v>629</v>
      </c>
      <c r="E193" s="1074"/>
      <c r="F193" s="468"/>
      <c r="G193" s="489">
        <f t="shared" si="5"/>
        <v>0</v>
      </c>
      <c r="H193" s="489"/>
      <c r="I193" s="489"/>
      <c r="J193" s="473"/>
      <c r="K193" s="409">
        <f t="shared" si="6"/>
        <v>0</v>
      </c>
      <c r="L193" s="26"/>
      <c r="M193" s="26"/>
      <c r="N193" s="26"/>
      <c r="O193" s="26"/>
      <c r="P193" s="26"/>
      <c r="Q193" s="26"/>
      <c r="R193" s="24"/>
      <c r="S193" s="24"/>
      <c r="T193" s="24"/>
      <c r="U193" s="24"/>
      <c r="V193" s="24"/>
      <c r="W193" s="24"/>
      <c r="X193" s="24"/>
      <c r="Y193" s="24"/>
      <c r="Z193" s="24"/>
      <c r="AA193" s="24"/>
      <c r="AB193" s="24"/>
      <c r="AC193" s="24"/>
      <c r="AD193" s="24"/>
      <c r="AE193" s="24"/>
      <c r="AF193" s="24"/>
      <c r="AG193" s="24"/>
      <c r="AH193" s="24"/>
      <c r="AI193" s="24"/>
      <c r="AJ193" s="24"/>
      <c r="AK193" s="24"/>
      <c r="AL193" s="24"/>
    </row>
    <row r="194" spans="1:38" s="25" customFormat="1" ht="50.5" hidden="1" customHeight="1">
      <c r="A194" s="238" t="s">
        <v>1242</v>
      </c>
      <c r="B194" s="238" t="s">
        <v>162</v>
      </c>
      <c r="C194" s="238" t="s">
        <v>587</v>
      </c>
      <c r="D194" s="2" t="s">
        <v>1169</v>
      </c>
      <c r="E194" s="478" t="s">
        <v>1078</v>
      </c>
      <c r="F194" s="478"/>
      <c r="G194" s="489">
        <f t="shared" si="5"/>
        <v>0</v>
      </c>
      <c r="H194" s="489"/>
      <c r="I194" s="489"/>
      <c r="J194" s="473"/>
      <c r="K194" s="409">
        <f t="shared" si="6"/>
        <v>0</v>
      </c>
      <c r="L194" s="26"/>
      <c r="M194" s="26"/>
      <c r="N194" s="26"/>
      <c r="O194" s="26"/>
      <c r="P194" s="26"/>
      <c r="Q194" s="26"/>
      <c r="R194" s="24"/>
      <c r="S194" s="24"/>
      <c r="T194" s="24"/>
      <c r="U194" s="24"/>
      <c r="V194" s="24"/>
      <c r="W194" s="24"/>
      <c r="X194" s="24"/>
      <c r="Y194" s="24"/>
      <c r="Z194" s="24"/>
      <c r="AA194" s="24"/>
      <c r="AB194" s="24"/>
      <c r="AC194" s="24"/>
      <c r="AD194" s="24"/>
      <c r="AE194" s="24"/>
      <c r="AF194" s="24"/>
      <c r="AG194" s="24"/>
      <c r="AH194" s="24"/>
      <c r="AI194" s="24"/>
      <c r="AJ194" s="24"/>
      <c r="AK194" s="24"/>
      <c r="AL194" s="24"/>
    </row>
    <row r="195" spans="1:38" s="25" customFormat="1" ht="50.5" hidden="1" customHeight="1">
      <c r="A195" s="238" t="s">
        <v>1244</v>
      </c>
      <c r="B195" s="238" t="s">
        <v>1602</v>
      </c>
      <c r="C195" s="238" t="s">
        <v>648</v>
      </c>
      <c r="D195" s="2" t="s">
        <v>1251</v>
      </c>
      <c r="E195" s="490" t="s">
        <v>1079</v>
      </c>
      <c r="F195" s="490"/>
      <c r="G195" s="489">
        <f t="shared" si="5"/>
        <v>0</v>
      </c>
      <c r="H195" s="489"/>
      <c r="I195" s="489"/>
      <c r="J195" s="473"/>
      <c r="K195" s="409">
        <f t="shared" si="6"/>
        <v>0</v>
      </c>
      <c r="L195" s="26"/>
      <c r="M195" s="26"/>
      <c r="N195" s="26"/>
      <c r="O195" s="26"/>
      <c r="P195" s="26"/>
      <c r="Q195" s="26"/>
      <c r="R195" s="24"/>
      <c r="S195" s="24"/>
      <c r="T195" s="24"/>
      <c r="U195" s="24"/>
      <c r="V195" s="24"/>
      <c r="W195" s="24"/>
      <c r="X195" s="24"/>
      <c r="Y195" s="24"/>
      <c r="Z195" s="24"/>
      <c r="AA195" s="24"/>
      <c r="AB195" s="24"/>
      <c r="AC195" s="24"/>
      <c r="AD195" s="24"/>
      <c r="AE195" s="24"/>
      <c r="AF195" s="24"/>
      <c r="AG195" s="24"/>
      <c r="AH195" s="24"/>
      <c r="AI195" s="24"/>
      <c r="AJ195" s="24"/>
      <c r="AK195" s="24"/>
      <c r="AL195" s="24"/>
    </row>
    <row r="196" spans="1:38" s="25" customFormat="1" ht="33.65" hidden="1" customHeight="1">
      <c r="A196" s="238" t="s">
        <v>1077</v>
      </c>
      <c r="B196" s="238" t="s">
        <v>319</v>
      </c>
      <c r="C196" s="238" t="s">
        <v>378</v>
      </c>
      <c r="D196" s="2" t="s">
        <v>629</v>
      </c>
      <c r="E196" s="1073" t="s">
        <v>1080</v>
      </c>
      <c r="F196" s="471"/>
      <c r="G196" s="489">
        <f t="shared" si="5"/>
        <v>0</v>
      </c>
      <c r="H196" s="489"/>
      <c r="I196" s="489"/>
      <c r="J196" s="473"/>
      <c r="K196" s="409">
        <f t="shared" si="6"/>
        <v>0</v>
      </c>
      <c r="L196" s="26"/>
      <c r="M196" s="26"/>
      <c r="N196" s="26"/>
      <c r="O196" s="26"/>
      <c r="P196" s="26"/>
      <c r="Q196" s="26"/>
      <c r="R196" s="24"/>
      <c r="S196" s="24"/>
      <c r="T196" s="24"/>
      <c r="U196" s="24"/>
      <c r="V196" s="24"/>
      <c r="W196" s="24"/>
      <c r="X196" s="24"/>
      <c r="Y196" s="24"/>
      <c r="Z196" s="24"/>
      <c r="AA196" s="24"/>
      <c r="AB196" s="24"/>
      <c r="AC196" s="24"/>
      <c r="AD196" s="24"/>
      <c r="AE196" s="24"/>
      <c r="AF196" s="24"/>
      <c r="AG196" s="24"/>
      <c r="AH196" s="24"/>
      <c r="AI196" s="24"/>
      <c r="AJ196" s="24"/>
      <c r="AK196" s="24"/>
      <c r="AL196" s="24"/>
    </row>
    <row r="197" spans="1:38" s="25" customFormat="1" ht="34.9" hidden="1" customHeight="1">
      <c r="A197" s="238" t="s">
        <v>1244</v>
      </c>
      <c r="B197" s="238" t="s">
        <v>1602</v>
      </c>
      <c r="C197" s="238" t="s">
        <v>648</v>
      </c>
      <c r="D197" s="2" t="s">
        <v>1251</v>
      </c>
      <c r="E197" s="1074"/>
      <c r="F197" s="468"/>
      <c r="G197" s="489">
        <f t="shared" si="5"/>
        <v>0</v>
      </c>
      <c r="H197" s="489"/>
      <c r="I197" s="489"/>
      <c r="J197" s="473"/>
      <c r="K197" s="409">
        <f t="shared" si="6"/>
        <v>0</v>
      </c>
      <c r="L197" s="26"/>
      <c r="M197" s="26"/>
      <c r="N197" s="26"/>
      <c r="O197" s="26"/>
      <c r="P197" s="26"/>
      <c r="Q197" s="26"/>
      <c r="R197" s="24"/>
      <c r="S197" s="24"/>
      <c r="T197" s="24"/>
      <c r="U197" s="24"/>
      <c r="V197" s="24"/>
      <c r="W197" s="24"/>
      <c r="X197" s="24"/>
      <c r="Y197" s="24"/>
      <c r="Z197" s="24"/>
      <c r="AA197" s="24"/>
      <c r="AB197" s="24"/>
      <c r="AC197" s="24"/>
      <c r="AD197" s="24"/>
      <c r="AE197" s="24"/>
      <c r="AF197" s="24"/>
      <c r="AG197" s="24"/>
      <c r="AH197" s="24"/>
      <c r="AI197" s="24"/>
      <c r="AJ197" s="24"/>
      <c r="AK197" s="24"/>
      <c r="AL197" s="24"/>
    </row>
    <row r="198" spans="1:38" s="25" customFormat="1" ht="45.65" hidden="1" customHeight="1">
      <c r="A198" s="238" t="s">
        <v>1077</v>
      </c>
      <c r="B198" s="238" t="s">
        <v>319</v>
      </c>
      <c r="C198" s="238" t="s">
        <v>378</v>
      </c>
      <c r="D198" s="2" t="s">
        <v>629</v>
      </c>
      <c r="E198" s="471" t="s">
        <v>1081</v>
      </c>
      <c r="F198" s="471"/>
      <c r="G198" s="489">
        <f t="shared" si="5"/>
        <v>0</v>
      </c>
      <c r="H198" s="489"/>
      <c r="I198" s="489"/>
      <c r="J198" s="473"/>
      <c r="K198" s="409">
        <f t="shared" si="6"/>
        <v>0</v>
      </c>
      <c r="L198" s="26"/>
      <c r="M198" s="26"/>
      <c r="N198" s="26"/>
      <c r="O198" s="26"/>
      <c r="P198" s="26"/>
      <c r="Q198" s="26"/>
      <c r="R198" s="24"/>
      <c r="S198" s="24"/>
      <c r="T198" s="24"/>
      <c r="U198" s="24"/>
      <c r="V198" s="24"/>
      <c r="W198" s="24"/>
      <c r="X198" s="24"/>
      <c r="Y198" s="24"/>
      <c r="Z198" s="24"/>
      <c r="AA198" s="24"/>
      <c r="AB198" s="24"/>
      <c r="AC198" s="24"/>
      <c r="AD198" s="24"/>
      <c r="AE198" s="24"/>
      <c r="AF198" s="24"/>
      <c r="AG198" s="24"/>
      <c r="AH198" s="24"/>
      <c r="AI198" s="24"/>
      <c r="AJ198" s="24"/>
      <c r="AK198" s="24"/>
      <c r="AL198" s="24"/>
    </row>
    <row r="199" spans="1:38" s="25" customFormat="1" ht="37.15" hidden="1" customHeight="1">
      <c r="A199" s="238" t="s">
        <v>1077</v>
      </c>
      <c r="B199" s="238" t="s">
        <v>319</v>
      </c>
      <c r="C199" s="238" t="s">
        <v>378</v>
      </c>
      <c r="D199" s="2" t="s">
        <v>629</v>
      </c>
      <c r="E199" s="478" t="s">
        <v>477</v>
      </c>
      <c r="F199" s="478"/>
      <c r="G199" s="489">
        <f t="shared" si="5"/>
        <v>0</v>
      </c>
      <c r="H199" s="489"/>
      <c r="I199" s="489"/>
      <c r="J199" s="473"/>
      <c r="K199" s="409">
        <f t="shared" si="6"/>
        <v>0</v>
      </c>
      <c r="L199" s="26"/>
      <c r="M199" s="26"/>
      <c r="N199" s="26"/>
      <c r="O199" s="26"/>
      <c r="P199" s="26"/>
      <c r="Q199" s="26"/>
      <c r="R199" s="24"/>
      <c r="S199" s="24"/>
      <c r="T199" s="24"/>
      <c r="U199" s="24"/>
      <c r="V199" s="24"/>
      <c r="W199" s="24"/>
      <c r="X199" s="24"/>
      <c r="Y199" s="24"/>
      <c r="Z199" s="24"/>
      <c r="AA199" s="24"/>
      <c r="AB199" s="24"/>
      <c r="AC199" s="24"/>
      <c r="AD199" s="24"/>
      <c r="AE199" s="24"/>
      <c r="AF199" s="24"/>
      <c r="AG199" s="24"/>
      <c r="AH199" s="24"/>
      <c r="AI199" s="24"/>
      <c r="AJ199" s="24"/>
      <c r="AK199" s="24"/>
      <c r="AL199" s="24"/>
    </row>
    <row r="200" spans="1:38" s="25" customFormat="1" ht="54.65" hidden="1" customHeight="1">
      <c r="A200" s="238"/>
      <c r="B200" s="238"/>
      <c r="C200" s="238"/>
      <c r="D200" s="491"/>
      <c r="E200" s="433" t="s">
        <v>1422</v>
      </c>
      <c r="F200" s="433"/>
      <c r="G200" s="319">
        <f t="shared" si="5"/>
        <v>0</v>
      </c>
      <c r="H200" s="319">
        <v>0</v>
      </c>
      <c r="I200" s="319">
        <v>0</v>
      </c>
      <c r="J200" s="410">
        <v>0</v>
      </c>
      <c r="K200" s="409">
        <f t="shared" si="6"/>
        <v>0</v>
      </c>
      <c r="L200" s="26"/>
      <c r="M200" s="26"/>
      <c r="N200" s="26"/>
      <c r="O200" s="26"/>
      <c r="P200" s="26"/>
      <c r="Q200" s="26"/>
      <c r="R200" s="24"/>
      <c r="S200" s="24"/>
      <c r="T200" s="24"/>
      <c r="U200" s="24"/>
      <c r="V200" s="24"/>
      <c r="W200" s="24"/>
      <c r="X200" s="24"/>
      <c r="Y200" s="24"/>
      <c r="Z200" s="24"/>
      <c r="AA200" s="24"/>
      <c r="AB200" s="24"/>
      <c r="AC200" s="24"/>
      <c r="AD200" s="24"/>
      <c r="AE200" s="24"/>
      <c r="AF200" s="24"/>
      <c r="AG200" s="24"/>
      <c r="AH200" s="24"/>
      <c r="AI200" s="24"/>
      <c r="AJ200" s="24"/>
      <c r="AK200" s="24"/>
      <c r="AL200" s="24"/>
    </row>
    <row r="201" spans="1:38" s="25" customFormat="1" ht="25.15" hidden="1" customHeight="1">
      <c r="A201" s="135"/>
      <c r="B201" s="135"/>
      <c r="C201" s="135"/>
      <c r="D201" s="492"/>
      <c r="E201" s="493" t="s">
        <v>1421</v>
      </c>
      <c r="F201" s="493"/>
      <c r="G201" s="472">
        <f t="shared" si="5"/>
        <v>0</v>
      </c>
      <c r="H201" s="472"/>
      <c r="I201" s="472"/>
      <c r="J201" s="473"/>
      <c r="K201" s="409">
        <f t="shared" si="6"/>
        <v>0</v>
      </c>
      <c r="L201" s="26"/>
      <c r="M201" s="26"/>
      <c r="N201" s="26"/>
      <c r="O201" s="26"/>
      <c r="P201" s="26"/>
      <c r="Q201" s="26"/>
      <c r="R201" s="24"/>
      <c r="S201" s="24"/>
      <c r="T201" s="24"/>
      <c r="U201" s="24"/>
      <c r="V201" s="24"/>
      <c r="W201" s="24"/>
      <c r="X201" s="24"/>
      <c r="Y201" s="24"/>
      <c r="Z201" s="24"/>
      <c r="AA201" s="24"/>
      <c r="AB201" s="24"/>
      <c r="AC201" s="24"/>
      <c r="AD201" s="24"/>
      <c r="AE201" s="24"/>
      <c r="AF201" s="24"/>
      <c r="AG201" s="24"/>
      <c r="AH201" s="24"/>
      <c r="AI201" s="24"/>
      <c r="AJ201" s="24"/>
      <c r="AK201" s="24"/>
      <c r="AL201" s="24"/>
    </row>
    <row r="202" spans="1:38" s="25" customFormat="1" ht="69.650000000000006" hidden="1" customHeight="1">
      <c r="A202" s="238" t="s">
        <v>1077</v>
      </c>
      <c r="B202" s="238" t="s">
        <v>319</v>
      </c>
      <c r="C202" s="238" t="s">
        <v>378</v>
      </c>
      <c r="D202" s="2" t="s">
        <v>629</v>
      </c>
      <c r="E202" s="478" t="s">
        <v>551</v>
      </c>
      <c r="F202" s="478"/>
      <c r="G202" s="472">
        <f t="shared" si="5"/>
        <v>0</v>
      </c>
      <c r="H202" s="472"/>
      <c r="I202" s="472"/>
      <c r="J202" s="473"/>
      <c r="K202" s="409">
        <f t="shared" si="6"/>
        <v>0</v>
      </c>
      <c r="L202" s="26"/>
      <c r="M202" s="26"/>
      <c r="N202" s="26"/>
      <c r="O202" s="26"/>
      <c r="P202" s="26"/>
      <c r="Q202" s="26"/>
      <c r="R202" s="24"/>
      <c r="S202" s="24"/>
      <c r="T202" s="24"/>
      <c r="U202" s="24"/>
      <c r="V202" s="24"/>
      <c r="W202" s="24"/>
      <c r="X202" s="24"/>
      <c r="Y202" s="24"/>
      <c r="Z202" s="24"/>
      <c r="AA202" s="24"/>
      <c r="AB202" s="24"/>
      <c r="AC202" s="24"/>
      <c r="AD202" s="24"/>
      <c r="AE202" s="24"/>
      <c r="AF202" s="24"/>
      <c r="AG202" s="24"/>
      <c r="AH202" s="24"/>
      <c r="AI202" s="24"/>
      <c r="AJ202" s="24"/>
      <c r="AK202" s="24"/>
      <c r="AL202" s="24"/>
    </row>
    <row r="203" spans="1:38" s="25" customFormat="1" ht="85.9" hidden="1" customHeight="1">
      <c r="A203" s="442" t="s">
        <v>1077</v>
      </c>
      <c r="B203" s="442" t="s">
        <v>319</v>
      </c>
      <c r="C203" s="442" t="s">
        <v>378</v>
      </c>
      <c r="D203" s="465" t="s">
        <v>629</v>
      </c>
      <c r="E203" s="471" t="s">
        <v>1122</v>
      </c>
      <c r="F203" s="471"/>
      <c r="G203" s="697">
        <f t="shared" si="5"/>
        <v>0</v>
      </c>
      <c r="H203" s="697"/>
      <c r="I203" s="697"/>
      <c r="J203" s="495"/>
      <c r="K203" s="409">
        <f t="shared" si="6"/>
        <v>0</v>
      </c>
      <c r="L203" s="26"/>
      <c r="M203" s="26"/>
      <c r="N203" s="26"/>
      <c r="O203" s="26"/>
      <c r="P203" s="26"/>
      <c r="Q203" s="26"/>
      <c r="R203" s="24"/>
      <c r="S203" s="24"/>
      <c r="T203" s="24"/>
      <c r="U203" s="24"/>
      <c r="V203" s="24"/>
      <c r="W203" s="24"/>
      <c r="X203" s="24"/>
      <c r="Y203" s="24"/>
      <c r="Z203" s="24"/>
      <c r="AA203" s="24"/>
      <c r="AB203" s="24"/>
      <c r="AC203" s="24"/>
      <c r="AD203" s="24"/>
      <c r="AE203" s="24"/>
      <c r="AF203" s="24"/>
      <c r="AG203" s="24"/>
      <c r="AH203" s="24"/>
      <c r="AI203" s="24"/>
      <c r="AJ203" s="24"/>
      <c r="AK203" s="24"/>
      <c r="AL203" s="24"/>
    </row>
    <row r="204" spans="1:38" s="25" customFormat="1" ht="104.25" customHeight="1">
      <c r="A204" s="238" t="s">
        <v>1077</v>
      </c>
      <c r="B204" s="238" t="s">
        <v>319</v>
      </c>
      <c r="C204" s="238" t="s">
        <v>375</v>
      </c>
      <c r="D204" s="320" t="s">
        <v>1297</v>
      </c>
      <c r="E204" s="227" t="s">
        <v>403</v>
      </c>
      <c r="F204" s="227" t="s">
        <v>103</v>
      </c>
      <c r="G204" s="201">
        <f t="shared" si="5"/>
        <v>-300000</v>
      </c>
      <c r="H204" s="201">
        <v>-300000</v>
      </c>
      <c r="I204" s="201"/>
      <c r="J204" s="410"/>
      <c r="K204" s="447">
        <f t="shared" si="6"/>
        <v>-300000</v>
      </c>
      <c r="L204" s="26"/>
      <c r="M204" s="26"/>
      <c r="N204" s="26"/>
      <c r="O204" s="26"/>
      <c r="P204" s="26"/>
      <c r="Q204" s="26"/>
      <c r="R204" s="24"/>
      <c r="S204" s="24"/>
      <c r="T204" s="24"/>
      <c r="U204" s="24"/>
      <c r="V204" s="24"/>
      <c r="W204" s="24"/>
      <c r="X204" s="24"/>
      <c r="Y204" s="24"/>
      <c r="Z204" s="24"/>
      <c r="AA204" s="24"/>
      <c r="AB204" s="24"/>
      <c r="AC204" s="24"/>
      <c r="AD204" s="24"/>
      <c r="AE204" s="24"/>
      <c r="AF204" s="24"/>
      <c r="AG204" s="24"/>
      <c r="AH204" s="24"/>
      <c r="AI204" s="24"/>
      <c r="AJ204" s="24"/>
      <c r="AK204" s="24"/>
      <c r="AL204" s="24"/>
    </row>
    <row r="205" spans="1:38" s="25" customFormat="1" ht="51.65" hidden="1" customHeight="1">
      <c r="A205" s="405" t="s">
        <v>1077</v>
      </c>
      <c r="B205" s="405" t="s">
        <v>319</v>
      </c>
      <c r="C205" s="405" t="s">
        <v>378</v>
      </c>
      <c r="D205" s="418" t="s">
        <v>629</v>
      </c>
      <c r="E205" s="468" t="s">
        <v>1400</v>
      </c>
      <c r="F205" s="468"/>
      <c r="G205" s="497">
        <f t="shared" si="5"/>
        <v>0</v>
      </c>
      <c r="H205" s="497"/>
      <c r="I205" s="497"/>
      <c r="J205" s="470"/>
      <c r="K205" s="409">
        <f t="shared" si="6"/>
        <v>0</v>
      </c>
      <c r="L205" s="26"/>
      <c r="M205" s="26"/>
      <c r="N205" s="26"/>
      <c r="O205" s="26"/>
      <c r="P205" s="26"/>
      <c r="Q205" s="26"/>
      <c r="R205" s="24"/>
      <c r="S205" s="24"/>
      <c r="T205" s="24"/>
      <c r="U205" s="24"/>
      <c r="V205" s="24"/>
      <c r="W205" s="24"/>
      <c r="X205" s="24"/>
      <c r="Y205" s="24"/>
      <c r="Z205" s="24"/>
      <c r="AA205" s="24"/>
      <c r="AB205" s="24"/>
      <c r="AC205" s="24"/>
      <c r="AD205" s="24"/>
      <c r="AE205" s="24"/>
      <c r="AF205" s="24"/>
      <c r="AG205" s="24"/>
      <c r="AH205" s="24"/>
      <c r="AI205" s="24"/>
      <c r="AJ205" s="24"/>
      <c r="AK205" s="24"/>
      <c r="AL205" s="24"/>
    </row>
    <row r="206" spans="1:38" s="25" customFormat="1" ht="39" hidden="1" customHeight="1">
      <c r="A206" s="238" t="s">
        <v>1077</v>
      </c>
      <c r="B206" s="238" t="s">
        <v>319</v>
      </c>
      <c r="C206" s="238" t="s">
        <v>378</v>
      </c>
      <c r="D206" s="2" t="s">
        <v>629</v>
      </c>
      <c r="E206" s="478" t="s">
        <v>1007</v>
      </c>
      <c r="F206" s="478"/>
      <c r="G206" s="489">
        <f t="shared" si="5"/>
        <v>0</v>
      </c>
      <c r="H206" s="489"/>
      <c r="I206" s="489"/>
      <c r="J206" s="473"/>
      <c r="K206" s="409">
        <f t="shared" si="6"/>
        <v>0</v>
      </c>
      <c r="L206" s="26"/>
      <c r="M206" s="26"/>
      <c r="N206" s="26"/>
      <c r="O206" s="26"/>
      <c r="P206" s="26"/>
      <c r="Q206" s="26"/>
      <c r="R206" s="24"/>
      <c r="S206" s="24"/>
      <c r="T206" s="24"/>
      <c r="U206" s="24"/>
      <c r="V206" s="24"/>
      <c r="W206" s="24"/>
      <c r="X206" s="24"/>
      <c r="Y206" s="24"/>
      <c r="Z206" s="24"/>
      <c r="AA206" s="24"/>
      <c r="AB206" s="24"/>
      <c r="AC206" s="24"/>
      <c r="AD206" s="24"/>
      <c r="AE206" s="24"/>
      <c r="AF206" s="24"/>
      <c r="AG206" s="24"/>
      <c r="AH206" s="24"/>
      <c r="AI206" s="24"/>
      <c r="AJ206" s="24"/>
      <c r="AK206" s="24"/>
      <c r="AL206" s="24"/>
    </row>
    <row r="207" spans="1:38" s="25" customFormat="1" ht="39" hidden="1" customHeight="1">
      <c r="A207" s="238" t="s">
        <v>1077</v>
      </c>
      <c r="B207" s="238" t="s">
        <v>319</v>
      </c>
      <c r="C207" s="238" t="s">
        <v>378</v>
      </c>
      <c r="D207" s="2" t="s">
        <v>629</v>
      </c>
      <c r="E207" s="478" t="s">
        <v>1008</v>
      </c>
      <c r="F207" s="478"/>
      <c r="G207" s="489">
        <f t="shared" si="5"/>
        <v>0</v>
      </c>
      <c r="H207" s="489"/>
      <c r="I207" s="489"/>
      <c r="J207" s="473"/>
      <c r="K207" s="409">
        <f t="shared" si="6"/>
        <v>0</v>
      </c>
      <c r="L207" s="26"/>
      <c r="M207" s="26"/>
      <c r="N207" s="26"/>
      <c r="O207" s="26"/>
      <c r="P207" s="26"/>
      <c r="Q207" s="26"/>
      <c r="R207" s="24"/>
      <c r="S207" s="24"/>
      <c r="T207" s="24"/>
      <c r="U207" s="24"/>
      <c r="V207" s="24"/>
      <c r="W207" s="24"/>
      <c r="X207" s="24"/>
      <c r="Y207" s="24"/>
      <c r="Z207" s="24"/>
      <c r="AA207" s="24"/>
      <c r="AB207" s="24"/>
      <c r="AC207" s="24"/>
      <c r="AD207" s="24"/>
      <c r="AE207" s="24"/>
      <c r="AF207" s="24"/>
      <c r="AG207" s="24"/>
      <c r="AH207" s="24"/>
      <c r="AI207" s="24"/>
      <c r="AJ207" s="24"/>
      <c r="AK207" s="24"/>
      <c r="AL207" s="24"/>
    </row>
    <row r="208" spans="1:38" s="25" customFormat="1" ht="57" hidden="1" customHeight="1">
      <c r="A208" s="442" t="s">
        <v>1077</v>
      </c>
      <c r="B208" s="442" t="s">
        <v>319</v>
      </c>
      <c r="C208" s="442" t="s">
        <v>378</v>
      </c>
      <c r="D208" s="465" t="s">
        <v>629</v>
      </c>
      <c r="E208" s="486" t="s">
        <v>388</v>
      </c>
      <c r="F208" s="486"/>
      <c r="G208" s="494">
        <f t="shared" si="5"/>
        <v>0</v>
      </c>
      <c r="H208" s="494"/>
      <c r="I208" s="494"/>
      <c r="J208" s="495"/>
      <c r="K208" s="409">
        <f t="shared" si="6"/>
        <v>0</v>
      </c>
      <c r="L208" s="26"/>
      <c r="M208" s="26"/>
      <c r="N208" s="26"/>
      <c r="O208" s="26"/>
      <c r="P208" s="26"/>
      <c r="Q208" s="26"/>
      <c r="R208" s="24"/>
      <c r="S208" s="24"/>
      <c r="T208" s="24"/>
      <c r="U208" s="24"/>
      <c r="V208" s="24"/>
      <c r="W208" s="24"/>
      <c r="X208" s="24"/>
      <c r="Y208" s="24"/>
      <c r="Z208" s="24"/>
      <c r="AA208" s="24"/>
      <c r="AB208" s="24"/>
      <c r="AC208" s="24"/>
      <c r="AD208" s="24"/>
      <c r="AE208" s="24"/>
      <c r="AF208" s="24"/>
      <c r="AG208" s="24"/>
      <c r="AH208" s="24"/>
      <c r="AI208" s="24"/>
      <c r="AJ208" s="24"/>
      <c r="AK208" s="24"/>
      <c r="AL208" s="24"/>
    </row>
    <row r="209" spans="1:38" s="25" customFormat="1" ht="118.5" customHeight="1">
      <c r="A209" s="238" t="s">
        <v>634</v>
      </c>
      <c r="B209" s="238" t="s">
        <v>636</v>
      </c>
      <c r="C209" s="238" t="s">
        <v>378</v>
      </c>
      <c r="D209" s="259" t="s">
        <v>1406</v>
      </c>
      <c r="E209" s="1061" t="s">
        <v>578</v>
      </c>
      <c r="F209" s="1061" t="s">
        <v>577</v>
      </c>
      <c r="G209" s="201">
        <f t="shared" si="5"/>
        <v>2233000</v>
      </c>
      <c r="H209" s="201">
        <v>2233000</v>
      </c>
      <c r="I209" s="489"/>
      <c r="J209" s="290"/>
      <c r="K209" s="447">
        <f t="shared" si="6"/>
        <v>2233000</v>
      </c>
      <c r="L209" s="19"/>
      <c r="M209" s="26"/>
      <c r="N209" s="26"/>
      <c r="O209" s="26"/>
      <c r="P209" s="26"/>
      <c r="Q209" s="26"/>
      <c r="R209" s="24"/>
      <c r="S209" s="24"/>
      <c r="T209" s="24"/>
      <c r="U209" s="24"/>
      <c r="V209" s="24"/>
      <c r="W209" s="24"/>
      <c r="X209" s="24"/>
      <c r="Y209" s="24"/>
      <c r="Z209" s="24"/>
      <c r="AA209" s="24"/>
      <c r="AB209" s="24"/>
      <c r="AC209" s="24"/>
      <c r="AD209" s="24"/>
      <c r="AE209" s="24"/>
      <c r="AF209" s="24"/>
      <c r="AG209" s="24"/>
      <c r="AH209" s="24"/>
      <c r="AI209" s="24"/>
      <c r="AJ209" s="24"/>
      <c r="AK209" s="24"/>
      <c r="AL209" s="24"/>
    </row>
    <row r="210" spans="1:38" s="25" customFormat="1" ht="110.25" customHeight="1">
      <c r="A210" s="238" t="s">
        <v>1244</v>
      </c>
      <c r="B210" s="238" t="s">
        <v>1602</v>
      </c>
      <c r="C210" s="238" t="s">
        <v>648</v>
      </c>
      <c r="D210" s="2" t="s">
        <v>1251</v>
      </c>
      <c r="E210" s="1063"/>
      <c r="F210" s="1063"/>
      <c r="G210" s="201">
        <f t="shared" si="5"/>
        <v>-501000</v>
      </c>
      <c r="H210" s="201">
        <f>-430000-71000</f>
        <v>-501000</v>
      </c>
      <c r="I210" s="489"/>
      <c r="J210" s="290"/>
      <c r="K210" s="447">
        <f t="shared" si="6"/>
        <v>-501000</v>
      </c>
      <c r="L210" s="19"/>
      <c r="M210" s="26"/>
      <c r="N210" s="26"/>
      <c r="O210" s="26"/>
      <c r="P210" s="26"/>
      <c r="Q210" s="26"/>
      <c r="R210" s="24"/>
      <c r="S210" s="24"/>
      <c r="T210" s="24"/>
      <c r="U210" s="24"/>
      <c r="V210" s="24"/>
      <c r="W210" s="24"/>
      <c r="X210" s="24"/>
      <c r="Y210" s="24"/>
      <c r="Z210" s="24"/>
      <c r="AA210" s="24"/>
      <c r="AB210" s="24"/>
      <c r="AC210" s="24"/>
      <c r="AD210" s="24"/>
      <c r="AE210" s="24"/>
      <c r="AF210" s="24"/>
      <c r="AG210" s="24"/>
      <c r="AH210" s="24"/>
      <c r="AI210" s="24"/>
      <c r="AJ210" s="24"/>
      <c r="AK210" s="24"/>
      <c r="AL210" s="24"/>
    </row>
    <row r="211" spans="1:38" s="25" customFormat="1" ht="64.150000000000006" hidden="1" customHeight="1">
      <c r="A211" s="405" t="s">
        <v>1244</v>
      </c>
      <c r="B211" s="405" t="s">
        <v>1602</v>
      </c>
      <c r="C211" s="405" t="s">
        <v>648</v>
      </c>
      <c r="D211" s="418" t="s">
        <v>1251</v>
      </c>
      <c r="E211" s="488"/>
      <c r="F211" s="488"/>
      <c r="G211" s="497">
        <f t="shared" si="5"/>
        <v>0</v>
      </c>
      <c r="H211" s="497"/>
      <c r="I211" s="497"/>
      <c r="J211" s="470"/>
      <c r="K211" s="409">
        <f t="shared" si="6"/>
        <v>0</v>
      </c>
      <c r="L211" s="26"/>
      <c r="M211" s="26"/>
      <c r="N211" s="26"/>
      <c r="O211" s="26"/>
      <c r="P211" s="26"/>
      <c r="Q211" s="26"/>
      <c r="R211" s="24"/>
      <c r="S211" s="24"/>
      <c r="T211" s="24"/>
      <c r="U211" s="24"/>
      <c r="V211" s="24"/>
      <c r="W211" s="24"/>
      <c r="X211" s="24"/>
      <c r="Y211" s="24"/>
      <c r="Z211" s="24"/>
      <c r="AA211" s="24"/>
      <c r="AB211" s="24"/>
      <c r="AC211" s="24"/>
      <c r="AD211" s="24"/>
      <c r="AE211" s="24"/>
      <c r="AF211" s="24"/>
      <c r="AG211" s="24"/>
      <c r="AH211" s="24"/>
      <c r="AI211" s="24"/>
      <c r="AJ211" s="24"/>
      <c r="AK211" s="24"/>
      <c r="AL211" s="24"/>
    </row>
    <row r="212" spans="1:38" s="25" customFormat="1" ht="114" hidden="1" customHeight="1">
      <c r="A212" s="238" t="s">
        <v>1244</v>
      </c>
      <c r="B212" s="238" t="s">
        <v>1602</v>
      </c>
      <c r="C212" s="238" t="s">
        <v>648</v>
      </c>
      <c r="D212" s="2" t="s">
        <v>1251</v>
      </c>
      <c r="E212" s="433" t="s">
        <v>107</v>
      </c>
      <c r="F212" s="433" t="s">
        <v>390</v>
      </c>
      <c r="G212" s="489">
        <f t="shared" si="5"/>
        <v>0</v>
      </c>
      <c r="H212" s="489"/>
      <c r="I212" s="489"/>
      <c r="J212" s="473"/>
      <c r="K212" s="409">
        <f t="shared" si="6"/>
        <v>0</v>
      </c>
      <c r="L212" s="26"/>
      <c r="M212" s="26"/>
      <c r="N212" s="26"/>
      <c r="O212" s="26"/>
      <c r="P212" s="26"/>
      <c r="Q212" s="26"/>
      <c r="R212" s="24"/>
      <c r="S212" s="24"/>
      <c r="T212" s="24"/>
      <c r="U212" s="24"/>
      <c r="V212" s="24"/>
      <c r="W212" s="24"/>
      <c r="X212" s="24"/>
      <c r="Y212" s="24"/>
      <c r="Z212" s="24"/>
      <c r="AA212" s="24"/>
      <c r="AB212" s="24"/>
      <c r="AC212" s="24"/>
      <c r="AD212" s="24"/>
      <c r="AE212" s="24"/>
      <c r="AF212" s="24"/>
      <c r="AG212" s="24"/>
      <c r="AH212" s="24"/>
      <c r="AI212" s="24"/>
      <c r="AJ212" s="24"/>
      <c r="AK212" s="24"/>
      <c r="AL212" s="24"/>
    </row>
    <row r="213" spans="1:38" s="25" customFormat="1" ht="15.5" hidden="1">
      <c r="A213" s="126"/>
      <c r="B213" s="126"/>
      <c r="C213" s="126"/>
      <c r="D213" s="240"/>
      <c r="E213" s="227"/>
      <c r="F213" s="227"/>
      <c r="G213" s="108">
        <f t="shared" si="5"/>
        <v>0</v>
      </c>
      <c r="H213" s="108"/>
      <c r="I213" s="108"/>
      <c r="J213" s="410"/>
      <c r="K213" s="409">
        <f t="shared" si="6"/>
        <v>0</v>
      </c>
      <c r="L213" s="26"/>
      <c r="M213" s="26"/>
      <c r="N213" s="26"/>
      <c r="O213" s="26"/>
      <c r="P213" s="26"/>
      <c r="Q213" s="26"/>
      <c r="R213" s="24"/>
      <c r="S213" s="24"/>
      <c r="T213" s="24"/>
      <c r="U213" s="24"/>
      <c r="V213" s="24"/>
      <c r="W213" s="24"/>
      <c r="X213" s="24"/>
      <c r="Y213" s="24"/>
      <c r="Z213" s="24"/>
      <c r="AA213" s="24"/>
      <c r="AB213" s="24"/>
      <c r="AC213" s="24"/>
      <c r="AD213" s="24"/>
      <c r="AE213" s="24"/>
      <c r="AF213" s="24"/>
      <c r="AG213" s="24"/>
      <c r="AH213" s="24"/>
      <c r="AI213" s="24"/>
      <c r="AJ213" s="24"/>
      <c r="AK213" s="24"/>
      <c r="AL213" s="24"/>
    </row>
    <row r="214" spans="1:38" s="25" customFormat="1" ht="15.5" hidden="1">
      <c r="A214" s="133"/>
      <c r="B214" s="133"/>
      <c r="C214" s="133"/>
      <c r="D214" s="254"/>
      <c r="E214" s="227"/>
      <c r="F214" s="227"/>
      <c r="G214" s="108">
        <f t="shared" si="5"/>
        <v>0</v>
      </c>
      <c r="H214" s="108"/>
      <c r="I214" s="108"/>
      <c r="J214" s="410"/>
      <c r="K214" s="409">
        <f t="shared" si="6"/>
        <v>0</v>
      </c>
      <c r="L214" s="26"/>
      <c r="M214" s="26"/>
      <c r="N214" s="26"/>
      <c r="O214" s="26"/>
      <c r="P214" s="26"/>
      <c r="Q214" s="26"/>
      <c r="R214" s="24"/>
      <c r="S214" s="24"/>
      <c r="T214" s="24"/>
      <c r="U214" s="24"/>
      <c r="V214" s="24"/>
      <c r="W214" s="24"/>
      <c r="X214" s="24"/>
      <c r="Y214" s="24"/>
      <c r="Z214" s="24"/>
      <c r="AA214" s="24"/>
      <c r="AB214" s="24"/>
      <c r="AC214" s="24"/>
      <c r="AD214" s="24"/>
      <c r="AE214" s="24"/>
      <c r="AF214" s="24"/>
      <c r="AG214" s="24"/>
      <c r="AH214" s="24"/>
      <c r="AI214" s="24"/>
      <c r="AJ214" s="24"/>
      <c r="AK214" s="24"/>
      <c r="AL214" s="24"/>
    </row>
    <row r="215" spans="1:38" s="25" customFormat="1" ht="15.5" hidden="1">
      <c r="A215" s="238"/>
      <c r="B215" s="238"/>
      <c r="C215" s="238"/>
      <c r="D215" s="272"/>
      <c r="E215" s="227"/>
      <c r="F215" s="227"/>
      <c r="G215" s="108">
        <f t="shared" si="5"/>
        <v>0</v>
      </c>
      <c r="H215" s="108"/>
      <c r="I215" s="108"/>
      <c r="J215" s="410"/>
      <c r="K215" s="409">
        <f t="shared" si="6"/>
        <v>0</v>
      </c>
      <c r="L215" s="26"/>
      <c r="M215" s="26"/>
      <c r="N215" s="26"/>
      <c r="O215" s="26"/>
      <c r="P215" s="26"/>
      <c r="Q215" s="26"/>
      <c r="R215" s="24"/>
      <c r="S215" s="24"/>
      <c r="T215" s="24"/>
      <c r="U215" s="24"/>
      <c r="V215" s="24"/>
      <c r="W215" s="24"/>
      <c r="X215" s="24"/>
      <c r="Y215" s="24"/>
      <c r="Z215" s="24"/>
      <c r="AA215" s="24"/>
      <c r="AB215" s="24"/>
      <c r="AC215" s="24"/>
      <c r="AD215" s="24"/>
      <c r="AE215" s="24"/>
      <c r="AF215" s="24"/>
      <c r="AG215" s="24"/>
      <c r="AH215" s="24"/>
      <c r="AI215" s="24"/>
      <c r="AJ215" s="24"/>
      <c r="AK215" s="24"/>
      <c r="AL215" s="24"/>
    </row>
    <row r="216" spans="1:38" s="25" customFormat="1" ht="15.5" hidden="1">
      <c r="A216" s="238"/>
      <c r="B216" s="238"/>
      <c r="C216" s="238"/>
      <c r="D216" s="272"/>
      <c r="E216" s="227"/>
      <c r="F216" s="227"/>
      <c r="G216" s="108">
        <f t="shared" si="5"/>
        <v>0</v>
      </c>
      <c r="H216" s="108"/>
      <c r="I216" s="108"/>
      <c r="J216" s="410"/>
      <c r="K216" s="409">
        <f t="shared" si="6"/>
        <v>0</v>
      </c>
      <c r="L216" s="26"/>
      <c r="M216" s="26"/>
      <c r="N216" s="26"/>
      <c r="O216" s="26"/>
      <c r="P216" s="26"/>
      <c r="Q216" s="26"/>
      <c r="R216" s="24"/>
      <c r="S216" s="24"/>
      <c r="T216" s="24"/>
      <c r="U216" s="24"/>
      <c r="V216" s="24"/>
      <c r="W216" s="24"/>
      <c r="X216" s="24"/>
      <c r="Y216" s="24"/>
      <c r="Z216" s="24"/>
      <c r="AA216" s="24"/>
      <c r="AB216" s="24"/>
      <c r="AC216" s="24"/>
      <c r="AD216" s="24"/>
      <c r="AE216" s="24"/>
      <c r="AF216" s="24"/>
      <c r="AG216" s="24"/>
      <c r="AH216" s="24"/>
      <c r="AI216" s="24"/>
      <c r="AJ216" s="24"/>
      <c r="AK216" s="24"/>
      <c r="AL216" s="24"/>
    </row>
    <row r="217" spans="1:38" s="25" customFormat="1" ht="15.5" hidden="1">
      <c r="A217" s="133"/>
      <c r="B217" s="133"/>
      <c r="C217" s="133"/>
      <c r="D217" s="240"/>
      <c r="E217" s="227"/>
      <c r="F217" s="227"/>
      <c r="G217" s="108">
        <f t="shared" si="5"/>
        <v>0</v>
      </c>
      <c r="H217" s="108"/>
      <c r="I217" s="108"/>
      <c r="J217" s="410"/>
      <c r="K217" s="409">
        <f t="shared" si="6"/>
        <v>0</v>
      </c>
      <c r="L217" s="26"/>
      <c r="M217" s="26"/>
      <c r="N217" s="26"/>
      <c r="O217" s="26"/>
      <c r="P217" s="26"/>
      <c r="Q217" s="26"/>
      <c r="R217" s="24"/>
      <c r="S217" s="24"/>
      <c r="T217" s="24"/>
      <c r="U217" s="24"/>
      <c r="V217" s="24"/>
      <c r="W217" s="24"/>
      <c r="X217" s="24"/>
      <c r="Y217" s="24"/>
      <c r="Z217" s="24"/>
      <c r="AA217" s="24"/>
      <c r="AB217" s="24"/>
      <c r="AC217" s="24"/>
      <c r="AD217" s="24"/>
      <c r="AE217" s="24"/>
      <c r="AF217" s="24"/>
      <c r="AG217" s="24"/>
      <c r="AH217" s="24"/>
      <c r="AI217" s="24"/>
      <c r="AJ217" s="24"/>
      <c r="AK217" s="24"/>
      <c r="AL217" s="24"/>
    </row>
    <row r="218" spans="1:38" s="25" customFormat="1" ht="15.5" hidden="1">
      <c r="A218" s="127"/>
      <c r="B218" s="127"/>
      <c r="C218" s="127"/>
      <c r="D218" s="240"/>
      <c r="E218" s="227"/>
      <c r="F218" s="227"/>
      <c r="G218" s="108">
        <f t="shared" si="5"/>
        <v>0</v>
      </c>
      <c r="H218" s="108"/>
      <c r="I218" s="108"/>
      <c r="J218" s="410"/>
      <c r="K218" s="409">
        <f t="shared" si="6"/>
        <v>0</v>
      </c>
      <c r="L218" s="26"/>
      <c r="M218" s="26"/>
      <c r="N218" s="26"/>
      <c r="O218" s="26"/>
      <c r="P218" s="26"/>
      <c r="Q218" s="26"/>
      <c r="R218" s="24"/>
      <c r="S218" s="24"/>
      <c r="T218" s="24"/>
      <c r="U218" s="24"/>
      <c r="V218" s="24"/>
      <c r="W218" s="24"/>
      <c r="X218" s="24"/>
      <c r="Y218" s="24"/>
      <c r="Z218" s="24"/>
      <c r="AA218" s="24"/>
      <c r="AB218" s="24"/>
      <c r="AC218" s="24"/>
      <c r="AD218" s="24"/>
      <c r="AE218" s="24"/>
      <c r="AF218" s="24"/>
      <c r="AG218" s="24"/>
      <c r="AH218" s="24"/>
      <c r="AI218" s="24"/>
      <c r="AJ218" s="24"/>
      <c r="AK218" s="24"/>
      <c r="AL218" s="24"/>
    </row>
    <row r="219" spans="1:38" s="25" customFormat="1" ht="15.5" hidden="1">
      <c r="A219" s="135"/>
      <c r="B219" s="135"/>
      <c r="C219" s="127"/>
      <c r="D219" s="268"/>
      <c r="E219" s="227"/>
      <c r="F219" s="227"/>
      <c r="G219" s="108">
        <f t="shared" si="5"/>
        <v>0</v>
      </c>
      <c r="H219" s="108"/>
      <c r="I219" s="108"/>
      <c r="J219" s="410"/>
      <c r="K219" s="409">
        <f t="shared" si="6"/>
        <v>0</v>
      </c>
      <c r="L219" s="26"/>
      <c r="M219" s="26"/>
      <c r="N219" s="26"/>
      <c r="O219" s="26"/>
      <c r="P219" s="26"/>
      <c r="Q219" s="26"/>
      <c r="R219" s="24"/>
      <c r="S219" s="24"/>
      <c r="T219" s="24"/>
      <c r="U219" s="24"/>
      <c r="V219" s="24"/>
      <c r="W219" s="24"/>
      <c r="X219" s="24"/>
      <c r="Y219" s="24"/>
      <c r="Z219" s="24"/>
      <c r="AA219" s="24"/>
      <c r="AB219" s="24"/>
      <c r="AC219" s="24"/>
      <c r="AD219" s="24"/>
      <c r="AE219" s="24"/>
      <c r="AF219" s="24"/>
      <c r="AG219" s="24"/>
      <c r="AH219" s="24"/>
      <c r="AI219" s="24"/>
      <c r="AJ219" s="24"/>
      <c r="AK219" s="24"/>
      <c r="AL219" s="24"/>
    </row>
    <row r="220" spans="1:38" s="25" customFormat="1" ht="42" hidden="1">
      <c r="A220" s="133" t="s">
        <v>391</v>
      </c>
      <c r="B220" s="133" t="s">
        <v>392</v>
      </c>
      <c r="C220" s="133" t="s">
        <v>468</v>
      </c>
      <c r="D220" s="254" t="s">
        <v>802</v>
      </c>
      <c r="E220" s="227"/>
      <c r="F220" s="227"/>
      <c r="G220" s="108">
        <f t="shared" si="5"/>
        <v>0</v>
      </c>
      <c r="H220" s="108"/>
      <c r="I220" s="108"/>
      <c r="J220" s="410"/>
      <c r="K220" s="409">
        <f t="shared" si="6"/>
        <v>0</v>
      </c>
      <c r="L220" s="26"/>
      <c r="M220" s="26"/>
      <c r="N220" s="26"/>
      <c r="O220" s="26"/>
      <c r="P220" s="26"/>
      <c r="Q220" s="26"/>
      <c r="R220" s="24"/>
      <c r="S220" s="24"/>
      <c r="T220" s="24"/>
      <c r="U220" s="24"/>
      <c r="V220" s="24"/>
      <c r="W220" s="24"/>
      <c r="X220" s="24"/>
      <c r="Y220" s="24"/>
      <c r="Z220" s="24"/>
      <c r="AA220" s="24"/>
      <c r="AB220" s="24"/>
      <c r="AC220" s="24"/>
      <c r="AD220" s="24"/>
      <c r="AE220" s="24"/>
      <c r="AF220" s="24"/>
      <c r="AG220" s="24"/>
      <c r="AH220" s="24"/>
      <c r="AI220" s="24"/>
      <c r="AJ220" s="24"/>
      <c r="AK220" s="24"/>
      <c r="AL220" s="24"/>
    </row>
    <row r="221" spans="1:38" s="25" customFormat="1" ht="15.5" hidden="1">
      <c r="A221" s="133" t="s">
        <v>1077</v>
      </c>
      <c r="B221" s="133" t="s">
        <v>319</v>
      </c>
      <c r="C221" s="133" t="s">
        <v>1494</v>
      </c>
      <c r="D221" s="254" t="s">
        <v>629</v>
      </c>
      <c r="E221" s="227"/>
      <c r="F221" s="227"/>
      <c r="G221" s="108">
        <f t="shared" si="5"/>
        <v>0</v>
      </c>
      <c r="H221" s="108"/>
      <c r="I221" s="108"/>
      <c r="J221" s="410"/>
      <c r="K221" s="409">
        <f t="shared" si="6"/>
        <v>0</v>
      </c>
      <c r="L221" s="26"/>
      <c r="M221" s="26"/>
      <c r="N221" s="26"/>
      <c r="O221" s="26"/>
      <c r="P221" s="26"/>
      <c r="Q221" s="26"/>
      <c r="R221" s="24"/>
      <c r="S221" s="24"/>
      <c r="T221" s="24"/>
      <c r="U221" s="24"/>
      <c r="V221" s="24"/>
      <c r="W221" s="24"/>
      <c r="X221" s="24"/>
      <c r="Y221" s="24"/>
      <c r="Z221" s="24"/>
      <c r="AA221" s="24"/>
      <c r="AB221" s="24"/>
      <c r="AC221" s="24"/>
      <c r="AD221" s="24"/>
      <c r="AE221" s="24"/>
      <c r="AF221" s="24"/>
      <c r="AG221" s="24"/>
      <c r="AH221" s="24"/>
      <c r="AI221" s="24"/>
      <c r="AJ221" s="24"/>
      <c r="AK221" s="24"/>
      <c r="AL221" s="24"/>
    </row>
    <row r="222" spans="1:38" s="25" customFormat="1" ht="108.5" hidden="1">
      <c r="A222" s="442" t="s">
        <v>1235</v>
      </c>
      <c r="B222" s="442" t="s">
        <v>1278</v>
      </c>
      <c r="C222" s="416" t="s">
        <v>1480</v>
      </c>
      <c r="D222" s="445" t="s">
        <v>594</v>
      </c>
      <c r="E222" s="435" t="s">
        <v>1301</v>
      </c>
      <c r="F222" s="435" t="s">
        <v>1517</v>
      </c>
      <c r="G222" s="444">
        <f>+H222+I222</f>
        <v>0</v>
      </c>
      <c r="H222" s="444"/>
      <c r="I222" s="444"/>
      <c r="J222" s="446">
        <f>+I222</f>
        <v>0</v>
      </c>
      <c r="K222" s="447">
        <f>+G222</f>
        <v>0</v>
      </c>
      <c r="L222" s="26"/>
      <c r="M222" s="26"/>
      <c r="N222" s="26"/>
      <c r="O222" s="26"/>
      <c r="P222" s="26"/>
      <c r="Q222" s="26"/>
      <c r="R222" s="24"/>
      <c r="S222" s="24"/>
      <c r="T222" s="24"/>
      <c r="U222" s="24"/>
      <c r="V222" s="24"/>
      <c r="W222" s="24"/>
      <c r="X222" s="24"/>
      <c r="Y222" s="24"/>
      <c r="Z222" s="24"/>
      <c r="AA222" s="24"/>
      <c r="AB222" s="24"/>
      <c r="AC222" s="24"/>
      <c r="AD222" s="24"/>
      <c r="AE222" s="24"/>
      <c r="AF222" s="24"/>
      <c r="AG222" s="24"/>
      <c r="AH222" s="24"/>
      <c r="AI222" s="24"/>
      <c r="AJ222" s="24"/>
      <c r="AK222" s="24"/>
      <c r="AL222" s="24"/>
    </row>
    <row r="223" spans="1:38" s="25" customFormat="1" ht="87.75" customHeight="1">
      <c r="A223" s="238" t="s">
        <v>381</v>
      </c>
      <c r="B223" s="238" t="s">
        <v>382</v>
      </c>
      <c r="C223" s="133" t="s">
        <v>380</v>
      </c>
      <c r="D223" s="2" t="s">
        <v>383</v>
      </c>
      <c r="E223" s="433" t="s">
        <v>1301</v>
      </c>
      <c r="F223" s="433" t="s">
        <v>639</v>
      </c>
      <c r="G223" s="201">
        <f>+H223+I223</f>
        <v>-16542</v>
      </c>
      <c r="H223" s="201"/>
      <c r="I223" s="201">
        <v>-16542</v>
      </c>
      <c r="J223" s="321">
        <f>+I223</f>
        <v>-16542</v>
      </c>
      <c r="K223" s="447">
        <f>+G223</f>
        <v>-16542</v>
      </c>
      <c r="L223" s="26"/>
      <c r="M223" s="26"/>
      <c r="N223" s="26"/>
      <c r="O223" s="26"/>
      <c r="P223" s="26"/>
      <c r="Q223" s="26"/>
      <c r="R223" s="24"/>
      <c r="S223" s="24"/>
      <c r="T223" s="24"/>
      <c r="U223" s="24"/>
      <c r="V223" s="24"/>
      <c r="W223" s="24"/>
      <c r="X223" s="24"/>
      <c r="Y223" s="24"/>
      <c r="Z223" s="24"/>
      <c r="AA223" s="24"/>
      <c r="AB223" s="24"/>
      <c r="AC223" s="24"/>
      <c r="AD223" s="24"/>
      <c r="AE223" s="24"/>
      <c r="AF223" s="24"/>
      <c r="AG223" s="24"/>
      <c r="AH223" s="24"/>
      <c r="AI223" s="24"/>
      <c r="AJ223" s="24"/>
      <c r="AK223" s="24"/>
      <c r="AL223" s="24"/>
    </row>
    <row r="224" spans="1:38" s="25" customFormat="1" ht="36.65" hidden="1" customHeight="1">
      <c r="A224" s="124" t="s">
        <v>1240</v>
      </c>
      <c r="B224" s="124" t="s">
        <v>276</v>
      </c>
      <c r="C224" s="124" t="s">
        <v>649</v>
      </c>
      <c r="D224" s="264" t="s">
        <v>277</v>
      </c>
      <c r="E224" s="227"/>
      <c r="F224" s="227"/>
      <c r="G224" s="109">
        <f t="shared" si="5"/>
        <v>0</v>
      </c>
      <c r="H224" s="109"/>
      <c r="I224" s="109"/>
      <c r="J224" s="410"/>
      <c r="K224" s="409">
        <f t="shared" si="6"/>
        <v>0</v>
      </c>
      <c r="L224" s="26"/>
      <c r="M224" s="26"/>
      <c r="N224" s="26"/>
      <c r="O224" s="26"/>
      <c r="P224" s="26"/>
      <c r="Q224" s="26"/>
      <c r="R224" s="24"/>
      <c r="S224" s="24"/>
      <c r="T224" s="24"/>
      <c r="U224" s="24"/>
      <c r="V224" s="24"/>
      <c r="W224" s="24"/>
      <c r="X224" s="24"/>
      <c r="Y224" s="24"/>
      <c r="Z224" s="24"/>
      <c r="AA224" s="24"/>
      <c r="AB224" s="24"/>
      <c r="AC224" s="24"/>
      <c r="AD224" s="24"/>
      <c r="AE224" s="24"/>
      <c r="AF224" s="24"/>
      <c r="AG224" s="24"/>
      <c r="AH224" s="24"/>
      <c r="AI224" s="24"/>
      <c r="AJ224" s="24"/>
      <c r="AK224" s="24"/>
      <c r="AL224" s="24"/>
    </row>
    <row r="225" spans="1:38" s="25" customFormat="1" ht="42" hidden="1">
      <c r="A225" s="127" t="s">
        <v>1243</v>
      </c>
      <c r="B225" s="127" t="s">
        <v>1</v>
      </c>
      <c r="C225" s="127" t="s">
        <v>1556</v>
      </c>
      <c r="D225" s="240" t="s">
        <v>2</v>
      </c>
      <c r="E225" s="227"/>
      <c r="F225" s="227"/>
      <c r="G225" s="108">
        <f t="shared" si="5"/>
        <v>0</v>
      </c>
      <c r="H225" s="108"/>
      <c r="I225" s="108"/>
      <c r="J225" s="410"/>
      <c r="K225" s="409">
        <f t="shared" si="6"/>
        <v>0</v>
      </c>
      <c r="L225" s="26"/>
      <c r="M225" s="26"/>
      <c r="N225" s="26"/>
      <c r="O225" s="26"/>
      <c r="P225" s="26"/>
      <c r="Q225" s="26"/>
      <c r="R225" s="24"/>
      <c r="S225" s="24"/>
      <c r="T225" s="24"/>
      <c r="U225" s="24"/>
      <c r="V225" s="24"/>
      <c r="W225" s="24"/>
      <c r="X225" s="24"/>
      <c r="Y225" s="24"/>
      <c r="Z225" s="24"/>
      <c r="AA225" s="24"/>
      <c r="AB225" s="24"/>
      <c r="AC225" s="24"/>
      <c r="AD225" s="24"/>
      <c r="AE225" s="24"/>
      <c r="AF225" s="24"/>
      <c r="AG225" s="24"/>
      <c r="AH225" s="24"/>
      <c r="AI225" s="24"/>
      <c r="AJ225" s="24"/>
      <c r="AK225" s="24"/>
      <c r="AL225" s="24"/>
    </row>
    <row r="226" spans="1:38" s="25" customFormat="1" ht="15.5" hidden="1">
      <c r="A226" s="442" t="s">
        <v>1244</v>
      </c>
      <c r="B226" s="442" t="s">
        <v>1602</v>
      </c>
      <c r="C226" s="442" t="s">
        <v>648</v>
      </c>
      <c r="D226" s="443" t="s">
        <v>1251</v>
      </c>
      <c r="E226" s="411"/>
      <c r="F226" s="411"/>
      <c r="G226" s="464">
        <f t="shared" si="5"/>
        <v>0</v>
      </c>
      <c r="H226" s="464"/>
      <c r="I226" s="464"/>
      <c r="J226" s="413"/>
      <c r="K226" s="409">
        <f t="shared" si="6"/>
        <v>0</v>
      </c>
      <c r="L226" s="26"/>
      <c r="M226" s="26"/>
      <c r="N226" s="26"/>
      <c r="O226" s="26"/>
      <c r="P226" s="26"/>
      <c r="Q226" s="26"/>
      <c r="R226" s="24"/>
      <c r="S226" s="24"/>
      <c r="T226" s="24"/>
      <c r="U226" s="24"/>
      <c r="V226" s="24"/>
      <c r="W226" s="24"/>
      <c r="X226" s="24"/>
      <c r="Y226" s="24"/>
      <c r="Z226" s="24"/>
      <c r="AA226" s="24"/>
      <c r="AB226" s="24"/>
      <c r="AC226" s="24"/>
      <c r="AD226" s="24"/>
      <c r="AE226" s="24"/>
      <c r="AF226" s="24"/>
      <c r="AG226" s="24"/>
      <c r="AH226" s="24"/>
      <c r="AI226" s="24"/>
      <c r="AJ226" s="24"/>
      <c r="AK226" s="24"/>
      <c r="AL226" s="24"/>
    </row>
    <row r="227" spans="1:38" s="25" customFormat="1" ht="51" hidden="1" customHeight="1">
      <c r="A227" s="292" t="s">
        <v>1087</v>
      </c>
      <c r="B227" s="292" t="s">
        <v>1166</v>
      </c>
      <c r="C227" s="292"/>
      <c r="D227" s="318" t="s">
        <v>1025</v>
      </c>
      <c r="E227" s="227"/>
      <c r="F227" s="227"/>
      <c r="G227" s="347">
        <f t="shared" si="5"/>
        <v>0</v>
      </c>
      <c r="H227" s="192">
        <f>+H228+H229+H231+H230+H232</f>
        <v>0</v>
      </c>
      <c r="I227" s="192">
        <f>+I228+I229+I231+I230+I232</f>
        <v>0</v>
      </c>
      <c r="J227" s="290">
        <f>+J228+J229+J231+J230+J232</f>
        <v>0</v>
      </c>
      <c r="K227" s="403">
        <f t="shared" si="6"/>
        <v>0</v>
      </c>
      <c r="L227" s="19"/>
      <c r="M227" s="26"/>
      <c r="N227" s="26"/>
      <c r="O227" s="26"/>
      <c r="P227" s="26"/>
      <c r="Q227" s="26"/>
      <c r="R227" s="24"/>
      <c r="S227" s="24"/>
      <c r="T227" s="24"/>
      <c r="U227" s="24"/>
      <c r="V227" s="24"/>
      <c r="W227" s="24"/>
      <c r="X227" s="24"/>
      <c r="Y227" s="24"/>
      <c r="Z227" s="24"/>
      <c r="AA227" s="24"/>
      <c r="AB227" s="24"/>
      <c r="AC227" s="24"/>
      <c r="AD227" s="24"/>
      <c r="AE227" s="24"/>
      <c r="AF227" s="24"/>
      <c r="AG227" s="24"/>
      <c r="AH227" s="24"/>
      <c r="AI227" s="24"/>
      <c r="AJ227" s="24"/>
      <c r="AK227" s="24"/>
      <c r="AL227" s="24"/>
    </row>
    <row r="228" spans="1:38" s="25" customFormat="1" ht="42" hidden="1">
      <c r="A228" s="427" t="s">
        <v>1156</v>
      </c>
      <c r="B228" s="427" t="s">
        <v>1392</v>
      </c>
      <c r="C228" s="427" t="s">
        <v>1479</v>
      </c>
      <c r="D228" s="450" t="s">
        <v>1545</v>
      </c>
      <c r="E228" s="406"/>
      <c r="F228" s="406"/>
      <c r="G228" s="452">
        <f t="shared" si="5"/>
        <v>0</v>
      </c>
      <c r="H228" s="452"/>
      <c r="I228" s="452"/>
      <c r="J228" s="408"/>
      <c r="K228" s="409">
        <f t="shared" si="6"/>
        <v>0</v>
      </c>
      <c r="L228" s="26"/>
      <c r="M228" s="26"/>
      <c r="N228" s="26"/>
      <c r="O228" s="26"/>
      <c r="P228" s="26"/>
      <c r="Q228" s="26"/>
      <c r="R228" s="24"/>
      <c r="S228" s="24"/>
      <c r="T228" s="24"/>
      <c r="U228" s="24"/>
      <c r="V228" s="24"/>
      <c r="W228" s="24"/>
      <c r="X228" s="24"/>
      <c r="Y228" s="24"/>
      <c r="Z228" s="24"/>
      <c r="AA228" s="24"/>
      <c r="AB228" s="24"/>
      <c r="AC228" s="24"/>
      <c r="AD228" s="24"/>
      <c r="AE228" s="24"/>
      <c r="AF228" s="24"/>
      <c r="AG228" s="24"/>
      <c r="AH228" s="24"/>
      <c r="AI228" s="24"/>
      <c r="AJ228" s="24"/>
      <c r="AK228" s="24"/>
      <c r="AL228" s="24"/>
    </row>
    <row r="229" spans="1:38" s="25" customFormat="1" ht="28" hidden="1">
      <c r="A229" s="133" t="s">
        <v>880</v>
      </c>
      <c r="B229" s="133" t="s">
        <v>1546</v>
      </c>
      <c r="C229" s="133" t="s">
        <v>1634</v>
      </c>
      <c r="D229" s="254" t="s">
        <v>1547</v>
      </c>
      <c r="E229" s="227"/>
      <c r="F229" s="227"/>
      <c r="G229" s="108">
        <f t="shared" si="5"/>
        <v>0</v>
      </c>
      <c r="H229" s="108"/>
      <c r="I229" s="108"/>
      <c r="J229" s="410"/>
      <c r="K229" s="409">
        <f t="shared" si="6"/>
        <v>0</v>
      </c>
      <c r="L229" s="26"/>
      <c r="M229" s="26"/>
      <c r="N229" s="26"/>
      <c r="O229" s="26"/>
      <c r="P229" s="26"/>
      <c r="Q229" s="26"/>
      <c r="R229" s="24"/>
      <c r="S229" s="24"/>
      <c r="T229" s="24"/>
      <c r="U229" s="24"/>
      <c r="V229" s="24"/>
      <c r="W229" s="24"/>
      <c r="X229" s="24"/>
      <c r="Y229" s="24"/>
      <c r="Z229" s="24"/>
      <c r="AA229" s="24"/>
      <c r="AB229" s="24"/>
      <c r="AC229" s="24"/>
      <c r="AD229" s="24"/>
      <c r="AE229" s="24"/>
      <c r="AF229" s="24"/>
      <c r="AG229" s="24"/>
      <c r="AH229" s="24"/>
      <c r="AI229" s="24"/>
      <c r="AJ229" s="24"/>
      <c r="AK229" s="24"/>
      <c r="AL229" s="24"/>
    </row>
    <row r="230" spans="1:38" s="25" customFormat="1" ht="15.5" hidden="1">
      <c r="A230" s="123" t="s">
        <v>881</v>
      </c>
      <c r="B230" s="127" t="s">
        <v>276</v>
      </c>
      <c r="C230" s="127" t="s">
        <v>649</v>
      </c>
      <c r="D230" s="258" t="s">
        <v>277</v>
      </c>
      <c r="E230" s="227"/>
      <c r="F230" s="227"/>
      <c r="G230" s="137">
        <f t="shared" si="5"/>
        <v>0</v>
      </c>
      <c r="H230" s="137"/>
      <c r="I230" s="137"/>
      <c r="J230" s="410"/>
      <c r="K230" s="409">
        <f t="shared" si="6"/>
        <v>0</v>
      </c>
      <c r="L230" s="26"/>
      <c r="M230" s="26"/>
      <c r="N230" s="26"/>
      <c r="O230" s="26"/>
      <c r="P230" s="26"/>
      <c r="Q230" s="26"/>
      <c r="R230" s="24"/>
      <c r="S230" s="24"/>
      <c r="T230" s="24"/>
      <c r="U230" s="24"/>
      <c r="V230" s="24"/>
      <c r="W230" s="24"/>
      <c r="X230" s="24"/>
      <c r="Y230" s="24"/>
      <c r="Z230" s="24"/>
      <c r="AA230" s="24"/>
      <c r="AB230" s="24"/>
      <c r="AC230" s="24"/>
      <c r="AD230" s="24"/>
      <c r="AE230" s="24"/>
      <c r="AF230" s="24"/>
      <c r="AG230" s="24"/>
      <c r="AH230" s="24"/>
      <c r="AI230" s="24"/>
      <c r="AJ230" s="24"/>
      <c r="AK230" s="24"/>
      <c r="AL230" s="24"/>
    </row>
    <row r="231" spans="1:38" s="25" customFormat="1" ht="98" hidden="1">
      <c r="A231" s="416" t="s">
        <v>882</v>
      </c>
      <c r="B231" s="416" t="s">
        <v>3</v>
      </c>
      <c r="C231" s="416" t="s">
        <v>1635</v>
      </c>
      <c r="D231" s="443" t="s">
        <v>988</v>
      </c>
      <c r="E231" s="411"/>
      <c r="F231" s="411"/>
      <c r="G231" s="499">
        <f t="shared" si="5"/>
        <v>0</v>
      </c>
      <c r="H231" s="499"/>
      <c r="I231" s="499"/>
      <c r="J231" s="413"/>
      <c r="K231" s="409">
        <f t="shared" si="6"/>
        <v>0</v>
      </c>
      <c r="L231" s="26"/>
      <c r="M231" s="26"/>
      <c r="N231" s="26"/>
      <c r="O231" s="26"/>
      <c r="P231" s="26"/>
      <c r="Q231" s="26"/>
      <c r="R231" s="24"/>
      <c r="S231" s="24"/>
      <c r="T231" s="24"/>
      <c r="U231" s="24"/>
      <c r="V231" s="24"/>
      <c r="W231" s="24"/>
      <c r="X231" s="24"/>
      <c r="Y231" s="24"/>
      <c r="Z231" s="24"/>
      <c r="AA231" s="24"/>
      <c r="AB231" s="24"/>
      <c r="AC231" s="24"/>
      <c r="AD231" s="24"/>
      <c r="AE231" s="24"/>
      <c r="AF231" s="24"/>
      <c r="AG231" s="24"/>
      <c r="AH231" s="24"/>
      <c r="AI231" s="24"/>
      <c r="AJ231" s="24"/>
      <c r="AK231" s="24"/>
      <c r="AL231" s="24"/>
    </row>
    <row r="232" spans="1:38" s="25" customFormat="1" ht="65.25" hidden="1" customHeight="1">
      <c r="A232" s="133" t="s">
        <v>1603</v>
      </c>
      <c r="B232" s="133" t="s">
        <v>1602</v>
      </c>
      <c r="C232" s="133" t="s">
        <v>648</v>
      </c>
      <c r="D232" s="2" t="s">
        <v>1251</v>
      </c>
      <c r="E232" s="227" t="s">
        <v>989</v>
      </c>
      <c r="F232" s="227" t="s">
        <v>990</v>
      </c>
      <c r="G232" s="201">
        <f t="shared" ref="G232:G301" si="7">+H232+I232</f>
        <v>0</v>
      </c>
      <c r="H232" s="201"/>
      <c r="I232" s="201"/>
      <c r="J232" s="321">
        <f>+I232</f>
        <v>0</v>
      </c>
      <c r="K232" s="403">
        <f t="shared" ref="K232:K301" si="8">+G232</f>
        <v>0</v>
      </c>
      <c r="L232" s="19"/>
      <c r="M232" s="26"/>
      <c r="N232" s="26"/>
      <c r="O232" s="26"/>
      <c r="P232" s="26"/>
      <c r="Q232" s="26"/>
      <c r="R232" s="24"/>
      <c r="S232" s="24"/>
      <c r="T232" s="24"/>
      <c r="U232" s="24"/>
      <c r="V232" s="24"/>
      <c r="W232" s="24"/>
      <c r="X232" s="24"/>
      <c r="Y232" s="24"/>
      <c r="Z232" s="24"/>
      <c r="AA232" s="24"/>
      <c r="AB232" s="24"/>
      <c r="AC232" s="24"/>
      <c r="AD232" s="24"/>
      <c r="AE232" s="24"/>
      <c r="AF232" s="24"/>
      <c r="AG232" s="24"/>
      <c r="AH232" s="24"/>
      <c r="AI232" s="24"/>
      <c r="AJ232" s="24"/>
      <c r="AK232" s="24"/>
      <c r="AL232" s="24"/>
    </row>
    <row r="233" spans="1:38" s="25" customFormat="1" ht="53.25" customHeight="1">
      <c r="A233" s="292" t="s">
        <v>1088</v>
      </c>
      <c r="B233" s="292" t="s">
        <v>1637</v>
      </c>
      <c r="C233" s="292"/>
      <c r="D233" s="318" t="s">
        <v>1096</v>
      </c>
      <c r="E233" s="227"/>
      <c r="F233" s="227"/>
      <c r="G233" s="347">
        <f t="shared" si="7"/>
        <v>-45540</v>
      </c>
      <c r="H233" s="192">
        <f>SUM(H234:H267)-H238-H241-H242-H243-H244-H246-H248-H249-H250-H252-H262-H240-H259+H268</f>
        <v>-45540</v>
      </c>
      <c r="I233" s="192">
        <f>SUM(I234:I267)-I238-I241-I242-I243-I244-I246-I248-I249-I250-I252-I262-I240-I259+I268</f>
        <v>0</v>
      </c>
      <c r="J233" s="192">
        <f>SUM(J234:J267)-J238-J241-J242-J243-J244-J246-J248-J249-J250-J252-J262-J240-J259+J268</f>
        <v>0</v>
      </c>
      <c r="K233" s="447">
        <v>1</v>
      </c>
      <c r="L233" s="366"/>
      <c r="M233" s="366"/>
      <c r="N233" s="366"/>
      <c r="O233" s="26"/>
      <c r="P233" s="26"/>
      <c r="Q233" s="26"/>
      <c r="R233" s="24"/>
      <c r="S233" s="24"/>
      <c r="T233" s="24"/>
      <c r="U233" s="24"/>
      <c r="V233" s="24"/>
      <c r="W233" s="24"/>
      <c r="X233" s="24"/>
      <c r="Y233" s="24"/>
      <c r="Z233" s="24"/>
      <c r="AA233" s="24"/>
      <c r="AB233" s="24"/>
      <c r="AC233" s="24"/>
      <c r="AD233" s="24"/>
      <c r="AE233" s="24"/>
      <c r="AF233" s="24"/>
      <c r="AG233" s="24"/>
      <c r="AH233" s="24"/>
      <c r="AI233" s="24"/>
      <c r="AJ233" s="24"/>
      <c r="AK233" s="24"/>
      <c r="AL233" s="24"/>
    </row>
    <row r="234" spans="1:38" s="25" customFormat="1" ht="15.5" hidden="1">
      <c r="A234" s="419"/>
      <c r="B234" s="419"/>
      <c r="C234" s="419"/>
      <c r="D234" s="420"/>
      <c r="E234" s="406"/>
      <c r="F234" s="406"/>
      <c r="G234" s="421">
        <f t="shared" si="7"/>
        <v>0</v>
      </c>
      <c r="H234" s="421"/>
      <c r="I234" s="421"/>
      <c r="J234" s="408"/>
      <c r="K234" s="409">
        <f t="shared" si="8"/>
        <v>0</v>
      </c>
      <c r="L234" s="26"/>
      <c r="M234" s="26"/>
      <c r="N234" s="26"/>
      <c r="O234" s="26"/>
      <c r="P234" s="26"/>
      <c r="Q234" s="26"/>
      <c r="R234" s="24"/>
      <c r="S234" s="24"/>
      <c r="T234" s="24"/>
      <c r="U234" s="24"/>
      <c r="V234" s="24"/>
      <c r="W234" s="24"/>
      <c r="X234" s="24"/>
      <c r="Y234" s="24"/>
      <c r="Z234" s="24"/>
      <c r="AA234" s="24"/>
      <c r="AB234" s="24"/>
      <c r="AC234" s="24"/>
      <c r="AD234" s="24"/>
      <c r="AE234" s="24"/>
      <c r="AF234" s="24"/>
      <c r="AG234" s="24"/>
      <c r="AH234" s="24"/>
      <c r="AI234" s="24"/>
      <c r="AJ234" s="24"/>
      <c r="AK234" s="24"/>
      <c r="AL234" s="24"/>
    </row>
    <row r="235" spans="1:38" s="25" customFormat="1" ht="42" hidden="1">
      <c r="A235" s="127">
        <v>1011090</v>
      </c>
      <c r="B235" s="127" t="s">
        <v>201</v>
      </c>
      <c r="C235" s="127" t="s">
        <v>236</v>
      </c>
      <c r="D235" s="254" t="s">
        <v>202</v>
      </c>
      <c r="E235" s="227"/>
      <c r="F235" s="227"/>
      <c r="G235" s="108">
        <f t="shared" si="7"/>
        <v>0</v>
      </c>
      <c r="H235" s="108"/>
      <c r="I235" s="108"/>
      <c r="J235" s="410"/>
      <c r="K235" s="409">
        <f t="shared" si="8"/>
        <v>0</v>
      </c>
      <c r="L235" s="26"/>
      <c r="M235" s="26"/>
      <c r="N235" s="26"/>
      <c r="O235" s="26"/>
      <c r="P235" s="26"/>
      <c r="Q235" s="26"/>
      <c r="R235" s="24"/>
      <c r="S235" s="24"/>
      <c r="T235" s="24"/>
      <c r="U235" s="24"/>
      <c r="V235" s="24"/>
      <c r="W235" s="24"/>
      <c r="X235" s="24"/>
      <c r="Y235" s="24"/>
      <c r="Z235" s="24"/>
      <c r="AA235" s="24"/>
      <c r="AB235" s="24"/>
      <c r="AC235" s="24"/>
      <c r="AD235" s="24"/>
      <c r="AE235" s="24"/>
      <c r="AF235" s="24"/>
      <c r="AG235" s="24"/>
      <c r="AH235" s="24"/>
      <c r="AI235" s="24"/>
      <c r="AJ235" s="24"/>
      <c r="AK235" s="24"/>
      <c r="AL235" s="24"/>
    </row>
    <row r="236" spans="1:38" s="25" customFormat="1" ht="42" hidden="1">
      <c r="A236" s="133">
        <v>1011120</v>
      </c>
      <c r="B236" s="133" t="s">
        <v>643</v>
      </c>
      <c r="C236" s="133" t="s">
        <v>238</v>
      </c>
      <c r="D236" s="254" t="s">
        <v>1532</v>
      </c>
      <c r="E236" s="227"/>
      <c r="F236" s="227"/>
      <c r="G236" s="108">
        <f t="shared" si="7"/>
        <v>0</v>
      </c>
      <c r="H236" s="108"/>
      <c r="I236" s="108"/>
      <c r="J236" s="410"/>
      <c r="K236" s="409">
        <f t="shared" si="8"/>
        <v>0</v>
      </c>
      <c r="L236" s="26"/>
      <c r="M236" s="26"/>
      <c r="N236" s="26"/>
      <c r="O236" s="26"/>
      <c r="P236" s="26"/>
      <c r="Q236" s="26"/>
      <c r="R236" s="24"/>
      <c r="S236" s="24"/>
      <c r="T236" s="24"/>
      <c r="U236" s="24"/>
      <c r="V236" s="24"/>
      <c r="W236" s="24"/>
      <c r="X236" s="24"/>
      <c r="Y236" s="24"/>
      <c r="Z236" s="24"/>
      <c r="AA236" s="24"/>
      <c r="AB236" s="24"/>
      <c r="AC236" s="24"/>
      <c r="AD236" s="24"/>
      <c r="AE236" s="24"/>
      <c r="AF236" s="24"/>
      <c r="AG236" s="24"/>
      <c r="AH236" s="24"/>
      <c r="AI236" s="24"/>
      <c r="AJ236" s="24"/>
      <c r="AK236" s="24"/>
      <c r="AL236" s="24"/>
    </row>
    <row r="237" spans="1:38" s="25" customFormat="1" ht="52.15" hidden="1" customHeight="1">
      <c r="A237" s="133">
        <v>1014010</v>
      </c>
      <c r="B237" s="133" t="s">
        <v>1533</v>
      </c>
      <c r="C237" s="133" t="s">
        <v>1285</v>
      </c>
      <c r="D237" s="254" t="s">
        <v>1534</v>
      </c>
      <c r="E237" s="1071"/>
      <c r="F237" s="411"/>
      <c r="G237" s="105">
        <f t="shared" si="7"/>
        <v>0</v>
      </c>
      <c r="H237" s="105"/>
      <c r="I237" s="105"/>
      <c r="J237" s="410"/>
      <c r="K237" s="409">
        <f t="shared" si="8"/>
        <v>0</v>
      </c>
      <c r="L237" s="26"/>
      <c r="M237" s="26"/>
      <c r="N237" s="26"/>
      <c r="O237" s="26"/>
      <c r="P237" s="26"/>
      <c r="Q237" s="26"/>
      <c r="R237" s="24"/>
      <c r="S237" s="24"/>
      <c r="T237" s="24"/>
      <c r="U237" s="24"/>
      <c r="V237" s="24"/>
      <c r="W237" s="24"/>
      <c r="X237" s="24"/>
      <c r="Y237" s="24"/>
      <c r="Z237" s="24"/>
      <c r="AA237" s="24"/>
      <c r="AB237" s="24"/>
      <c r="AC237" s="24"/>
      <c r="AD237" s="24"/>
      <c r="AE237" s="24"/>
      <c r="AF237" s="24"/>
      <c r="AG237" s="24"/>
      <c r="AH237" s="24"/>
      <c r="AI237" s="24"/>
      <c r="AJ237" s="24"/>
      <c r="AK237" s="24"/>
      <c r="AL237" s="24"/>
    </row>
    <row r="238" spans="1:38" s="25" customFormat="1" ht="52.15" hidden="1" customHeight="1">
      <c r="A238" s="128"/>
      <c r="B238" s="125"/>
      <c r="C238" s="125"/>
      <c r="D238" s="267" t="s">
        <v>452</v>
      </c>
      <c r="E238" s="1072"/>
      <c r="F238" s="406"/>
      <c r="G238" s="105">
        <f t="shared" si="7"/>
        <v>0</v>
      </c>
      <c r="H238" s="105"/>
      <c r="I238" s="105"/>
      <c r="J238" s="410"/>
      <c r="K238" s="409">
        <f t="shared" si="8"/>
        <v>0</v>
      </c>
      <c r="L238" s="26"/>
      <c r="M238" s="26"/>
      <c r="N238" s="26"/>
      <c r="O238" s="26"/>
      <c r="P238" s="26"/>
      <c r="Q238" s="26"/>
      <c r="R238" s="24"/>
      <c r="S238" s="24"/>
      <c r="T238" s="24"/>
      <c r="U238" s="24"/>
      <c r="V238" s="24"/>
      <c r="W238" s="24"/>
      <c r="X238" s="24"/>
      <c r="Y238" s="24"/>
      <c r="Z238" s="24"/>
      <c r="AA238" s="24"/>
      <c r="AB238" s="24"/>
      <c r="AC238" s="24"/>
      <c r="AD238" s="24"/>
      <c r="AE238" s="24"/>
      <c r="AF238" s="24"/>
      <c r="AG238" s="24"/>
      <c r="AH238" s="24"/>
      <c r="AI238" s="24"/>
      <c r="AJ238" s="24"/>
      <c r="AK238" s="24"/>
      <c r="AL238" s="24"/>
    </row>
    <row r="239" spans="1:38" s="25" customFormat="1" ht="52.15" hidden="1" customHeight="1">
      <c r="A239" s="133">
        <v>1014020</v>
      </c>
      <c r="B239" s="133" t="s">
        <v>432</v>
      </c>
      <c r="C239" s="133" t="s">
        <v>55</v>
      </c>
      <c r="D239" s="254" t="s">
        <v>1030</v>
      </c>
      <c r="E239" s="1071"/>
      <c r="F239" s="411"/>
      <c r="G239" s="105">
        <f t="shared" si="7"/>
        <v>0</v>
      </c>
      <c r="H239" s="105"/>
      <c r="I239" s="105"/>
      <c r="J239" s="410"/>
      <c r="K239" s="409">
        <f t="shared" si="8"/>
        <v>0</v>
      </c>
      <c r="L239" s="26"/>
      <c r="M239" s="26"/>
      <c r="N239" s="26"/>
      <c r="O239" s="26"/>
      <c r="P239" s="26"/>
      <c r="Q239" s="26"/>
      <c r="R239" s="24"/>
      <c r="S239" s="24"/>
      <c r="T239" s="24"/>
      <c r="U239" s="24"/>
      <c r="V239" s="24"/>
      <c r="W239" s="24"/>
      <c r="X239" s="24"/>
      <c r="Y239" s="24"/>
      <c r="Z239" s="24"/>
      <c r="AA239" s="24"/>
      <c r="AB239" s="24"/>
      <c r="AC239" s="24"/>
      <c r="AD239" s="24"/>
      <c r="AE239" s="24"/>
      <c r="AF239" s="24"/>
      <c r="AG239" s="24"/>
      <c r="AH239" s="24"/>
      <c r="AI239" s="24"/>
      <c r="AJ239" s="24"/>
      <c r="AK239" s="24"/>
      <c r="AL239" s="24"/>
    </row>
    <row r="240" spans="1:38" s="25" customFormat="1" ht="52.15" hidden="1" customHeight="1">
      <c r="A240" s="128"/>
      <c r="B240" s="125"/>
      <c r="C240" s="125"/>
      <c r="D240" s="254" t="s">
        <v>1165</v>
      </c>
      <c r="E240" s="1072"/>
      <c r="F240" s="406"/>
      <c r="G240" s="105">
        <f t="shared" si="7"/>
        <v>0</v>
      </c>
      <c r="H240" s="105"/>
      <c r="I240" s="105"/>
      <c r="J240" s="410"/>
      <c r="K240" s="409">
        <f t="shared" si="8"/>
        <v>0</v>
      </c>
      <c r="L240" s="26"/>
      <c r="M240" s="26"/>
      <c r="N240" s="26"/>
      <c r="O240" s="26"/>
      <c r="P240" s="26"/>
      <c r="Q240" s="26"/>
      <c r="R240" s="24"/>
      <c r="S240" s="24"/>
      <c r="T240" s="24"/>
      <c r="U240" s="24"/>
      <c r="V240" s="24"/>
      <c r="W240" s="24"/>
      <c r="X240" s="24"/>
      <c r="Y240" s="24"/>
      <c r="Z240" s="24"/>
      <c r="AA240" s="24"/>
      <c r="AB240" s="24"/>
      <c r="AC240" s="24"/>
      <c r="AD240" s="24"/>
      <c r="AE240" s="24"/>
      <c r="AF240" s="24"/>
      <c r="AG240" s="24"/>
      <c r="AH240" s="24"/>
      <c r="AI240" s="24"/>
      <c r="AJ240" s="24"/>
      <c r="AK240" s="24"/>
      <c r="AL240" s="24"/>
    </row>
    <row r="241" spans="1:38" s="25" customFormat="1" ht="45.65" hidden="1" customHeight="1">
      <c r="A241" s="128"/>
      <c r="B241" s="125"/>
      <c r="C241" s="125"/>
      <c r="D241" s="267" t="s">
        <v>486</v>
      </c>
      <c r="E241" s="227"/>
      <c r="F241" s="227"/>
      <c r="G241" s="105">
        <f t="shared" si="7"/>
        <v>0</v>
      </c>
      <c r="H241" s="105"/>
      <c r="I241" s="105"/>
      <c r="J241" s="410"/>
      <c r="K241" s="409">
        <f t="shared" si="8"/>
        <v>0</v>
      </c>
      <c r="L241" s="26"/>
      <c r="M241" s="26"/>
      <c r="N241" s="26"/>
      <c r="O241" s="26"/>
      <c r="P241" s="26"/>
      <c r="Q241" s="26"/>
      <c r="R241" s="24"/>
      <c r="S241" s="24"/>
      <c r="T241" s="24"/>
      <c r="U241" s="24"/>
      <c r="V241" s="24"/>
      <c r="W241" s="24"/>
      <c r="X241" s="24"/>
      <c r="Y241" s="24"/>
      <c r="Z241" s="24"/>
      <c r="AA241" s="24"/>
      <c r="AB241" s="24"/>
      <c r="AC241" s="24"/>
      <c r="AD241" s="24"/>
      <c r="AE241" s="24"/>
      <c r="AF241" s="24"/>
      <c r="AG241" s="24"/>
      <c r="AH241" s="24"/>
      <c r="AI241" s="24"/>
      <c r="AJ241" s="24"/>
      <c r="AK241" s="24"/>
      <c r="AL241" s="24"/>
    </row>
    <row r="242" spans="1:38" s="25" customFormat="1" ht="43.9" hidden="1" customHeight="1">
      <c r="A242" s="128"/>
      <c r="B242" s="125"/>
      <c r="C242" s="125"/>
      <c r="D242" s="256" t="s">
        <v>72</v>
      </c>
      <c r="E242" s="227"/>
      <c r="F242" s="227"/>
      <c r="G242" s="108">
        <f t="shared" si="7"/>
        <v>0</v>
      </c>
      <c r="H242" s="108"/>
      <c r="I242" s="108"/>
      <c r="J242" s="410"/>
      <c r="K242" s="409">
        <f t="shared" si="8"/>
        <v>0</v>
      </c>
      <c r="L242" s="26"/>
      <c r="M242" s="26"/>
      <c r="N242" s="26"/>
      <c r="O242" s="26"/>
      <c r="P242" s="26"/>
      <c r="Q242" s="26"/>
      <c r="R242" s="24"/>
      <c r="S242" s="24"/>
      <c r="T242" s="24"/>
      <c r="U242" s="24"/>
      <c r="V242" s="24"/>
      <c r="W242" s="24"/>
      <c r="X242" s="24"/>
      <c r="Y242" s="24"/>
      <c r="Z242" s="24"/>
      <c r="AA242" s="24"/>
      <c r="AB242" s="24"/>
      <c r="AC242" s="24"/>
      <c r="AD242" s="24"/>
      <c r="AE242" s="24"/>
      <c r="AF242" s="24"/>
      <c r="AG242" s="24"/>
      <c r="AH242" s="24"/>
      <c r="AI242" s="24"/>
      <c r="AJ242" s="24"/>
      <c r="AK242" s="24"/>
      <c r="AL242" s="24"/>
    </row>
    <row r="243" spans="1:38" s="25" customFormat="1" ht="45" hidden="1" customHeight="1">
      <c r="A243" s="128"/>
      <c r="B243" s="125"/>
      <c r="C243" s="125"/>
      <c r="D243" s="256" t="s">
        <v>487</v>
      </c>
      <c r="E243" s="493"/>
      <c r="F243" s="493"/>
      <c r="G243" s="108">
        <f t="shared" si="7"/>
        <v>0</v>
      </c>
      <c r="H243" s="108"/>
      <c r="I243" s="108"/>
      <c r="J243" s="410"/>
      <c r="K243" s="409">
        <f t="shared" si="8"/>
        <v>0</v>
      </c>
      <c r="L243" s="26"/>
      <c r="M243" s="26"/>
      <c r="N243" s="26"/>
      <c r="O243" s="26"/>
      <c r="P243" s="26"/>
      <c r="Q243" s="26"/>
      <c r="R243" s="24"/>
      <c r="S243" s="24"/>
      <c r="T243" s="24"/>
      <c r="U243" s="24"/>
      <c r="V243" s="24"/>
      <c r="W243" s="24"/>
      <c r="X243" s="24"/>
      <c r="Y243" s="24"/>
      <c r="Z243" s="24"/>
      <c r="AA243" s="24"/>
      <c r="AB243" s="24"/>
      <c r="AC243" s="24"/>
      <c r="AD243" s="24"/>
      <c r="AE243" s="24"/>
      <c r="AF243" s="24"/>
      <c r="AG243" s="24"/>
      <c r="AH243" s="24"/>
      <c r="AI243" s="24"/>
      <c r="AJ243" s="24"/>
      <c r="AK243" s="24"/>
      <c r="AL243" s="24"/>
    </row>
    <row r="244" spans="1:38" s="25" customFormat="1" ht="45" hidden="1" customHeight="1">
      <c r="A244" s="128"/>
      <c r="B244" s="125"/>
      <c r="C244" s="125"/>
      <c r="D244" s="267" t="s">
        <v>447</v>
      </c>
      <c r="E244" s="493"/>
      <c r="F244" s="493"/>
      <c r="G244" s="108">
        <f t="shared" si="7"/>
        <v>0</v>
      </c>
      <c r="H244" s="108"/>
      <c r="I244" s="108"/>
      <c r="J244" s="410"/>
      <c r="K244" s="409">
        <f t="shared" si="8"/>
        <v>0</v>
      </c>
      <c r="L244" s="26"/>
      <c r="M244" s="26"/>
      <c r="N244" s="26"/>
      <c r="O244" s="26"/>
      <c r="P244" s="26"/>
      <c r="Q244" s="26"/>
      <c r="R244" s="24"/>
      <c r="S244" s="24"/>
      <c r="T244" s="24"/>
      <c r="U244" s="24"/>
      <c r="V244" s="24"/>
      <c r="W244" s="24"/>
      <c r="X244" s="24"/>
      <c r="Y244" s="24"/>
      <c r="Z244" s="24"/>
      <c r="AA244" s="24"/>
      <c r="AB244" s="24"/>
      <c r="AC244" s="24"/>
      <c r="AD244" s="24"/>
      <c r="AE244" s="24"/>
      <c r="AF244" s="24"/>
      <c r="AG244" s="24"/>
      <c r="AH244" s="24"/>
      <c r="AI244" s="24"/>
      <c r="AJ244" s="24"/>
      <c r="AK244" s="24"/>
      <c r="AL244" s="24"/>
    </row>
    <row r="245" spans="1:38" s="25" customFormat="1" ht="45" hidden="1" customHeight="1">
      <c r="A245" s="133">
        <v>1014030</v>
      </c>
      <c r="B245" s="133" t="s">
        <v>433</v>
      </c>
      <c r="C245" s="133" t="s">
        <v>1105</v>
      </c>
      <c r="D245" s="254" t="s">
        <v>275</v>
      </c>
      <c r="E245" s="493"/>
      <c r="F245" s="493"/>
      <c r="G245" s="108">
        <f t="shared" si="7"/>
        <v>0</v>
      </c>
      <c r="H245" s="108"/>
      <c r="I245" s="108"/>
      <c r="J245" s="410"/>
      <c r="K245" s="409">
        <f t="shared" si="8"/>
        <v>0</v>
      </c>
      <c r="L245" s="26"/>
      <c r="M245" s="26"/>
      <c r="N245" s="26"/>
      <c r="O245" s="26"/>
      <c r="P245" s="26"/>
      <c r="Q245" s="26"/>
      <c r="R245" s="24"/>
      <c r="S245" s="24"/>
      <c r="T245" s="24"/>
      <c r="U245" s="24"/>
      <c r="V245" s="24"/>
      <c r="W245" s="24"/>
      <c r="X245" s="24"/>
      <c r="Y245" s="24"/>
      <c r="Z245" s="24"/>
      <c r="AA245" s="24"/>
      <c r="AB245" s="24"/>
      <c r="AC245" s="24"/>
      <c r="AD245" s="24"/>
      <c r="AE245" s="24"/>
      <c r="AF245" s="24"/>
      <c r="AG245" s="24"/>
      <c r="AH245" s="24"/>
      <c r="AI245" s="24"/>
      <c r="AJ245" s="24"/>
      <c r="AK245" s="24"/>
      <c r="AL245" s="24"/>
    </row>
    <row r="246" spans="1:38" s="25" customFormat="1" ht="45" hidden="1" customHeight="1">
      <c r="A246" s="128"/>
      <c r="B246" s="136"/>
      <c r="C246" s="136"/>
      <c r="D246" s="263" t="s">
        <v>1214</v>
      </c>
      <c r="E246" s="493"/>
      <c r="F246" s="493"/>
      <c r="G246" s="137">
        <f t="shared" si="7"/>
        <v>0</v>
      </c>
      <c r="H246" s="137"/>
      <c r="I246" s="137"/>
      <c r="J246" s="410"/>
      <c r="K246" s="409">
        <f t="shared" si="8"/>
        <v>0</v>
      </c>
      <c r="L246" s="26"/>
      <c r="M246" s="26"/>
      <c r="N246" s="26"/>
      <c r="O246" s="26"/>
      <c r="P246" s="26"/>
      <c r="Q246" s="26"/>
      <c r="R246" s="24"/>
      <c r="S246" s="24"/>
      <c r="T246" s="24"/>
      <c r="U246" s="24"/>
      <c r="V246" s="24"/>
      <c r="W246" s="24"/>
      <c r="X246" s="24"/>
      <c r="Y246" s="24"/>
      <c r="Z246" s="24"/>
      <c r="AA246" s="24"/>
      <c r="AB246" s="24"/>
      <c r="AC246" s="24"/>
      <c r="AD246" s="24"/>
      <c r="AE246" s="24"/>
      <c r="AF246" s="24"/>
      <c r="AG246" s="24"/>
      <c r="AH246" s="24"/>
      <c r="AI246" s="24"/>
      <c r="AJ246" s="24"/>
      <c r="AK246" s="24"/>
      <c r="AL246" s="24"/>
    </row>
    <row r="247" spans="1:38" s="25" customFormat="1" ht="45" hidden="1" customHeight="1">
      <c r="A247" s="133">
        <v>1014040</v>
      </c>
      <c r="B247" s="133" t="s">
        <v>434</v>
      </c>
      <c r="C247" s="133" t="s">
        <v>56</v>
      </c>
      <c r="D247" s="254" t="s">
        <v>637</v>
      </c>
      <c r="E247" s="493"/>
      <c r="F247" s="493"/>
      <c r="G247" s="108">
        <f t="shared" si="7"/>
        <v>0</v>
      </c>
      <c r="H247" s="108"/>
      <c r="I247" s="108"/>
      <c r="J247" s="410"/>
      <c r="K247" s="409">
        <f t="shared" si="8"/>
        <v>0</v>
      </c>
      <c r="L247" s="26"/>
      <c r="M247" s="26"/>
      <c r="N247" s="26"/>
      <c r="O247" s="26"/>
      <c r="P247" s="26"/>
      <c r="Q247" s="26"/>
      <c r="R247" s="24"/>
      <c r="S247" s="24"/>
      <c r="T247" s="24"/>
      <c r="U247" s="24"/>
      <c r="V247" s="24"/>
      <c r="W247" s="24"/>
      <c r="X247" s="24"/>
      <c r="Y247" s="24"/>
      <c r="Z247" s="24"/>
      <c r="AA247" s="24"/>
      <c r="AB247" s="24"/>
      <c r="AC247" s="24"/>
      <c r="AD247" s="24"/>
      <c r="AE247" s="24"/>
      <c r="AF247" s="24"/>
      <c r="AG247" s="24"/>
      <c r="AH247" s="24"/>
      <c r="AI247" s="24"/>
      <c r="AJ247" s="24"/>
      <c r="AK247" s="24"/>
      <c r="AL247" s="24"/>
    </row>
    <row r="248" spans="1:38" s="25" customFormat="1" ht="78" hidden="1" customHeight="1">
      <c r="A248" s="128"/>
      <c r="B248" s="125"/>
      <c r="C248" s="125"/>
      <c r="D248" s="256" t="s">
        <v>1119</v>
      </c>
      <c r="E248" s="493"/>
      <c r="F248" s="493"/>
      <c r="G248" s="115">
        <f t="shared" si="7"/>
        <v>0</v>
      </c>
      <c r="H248" s="115"/>
      <c r="I248" s="115"/>
      <c r="J248" s="410"/>
      <c r="K248" s="409">
        <f t="shared" si="8"/>
        <v>0</v>
      </c>
      <c r="L248" s="26"/>
      <c r="M248" s="26"/>
      <c r="N248" s="26"/>
      <c r="O248" s="26"/>
      <c r="P248" s="26"/>
      <c r="Q248" s="26"/>
      <c r="R248" s="24"/>
      <c r="S248" s="24"/>
      <c r="T248" s="24"/>
      <c r="U248" s="24"/>
      <c r="V248" s="24"/>
      <c r="W248" s="24"/>
      <c r="X248" s="24"/>
      <c r="Y248" s="24"/>
      <c r="Z248" s="24"/>
      <c r="AA248" s="24"/>
      <c r="AB248" s="24"/>
      <c r="AC248" s="24"/>
      <c r="AD248" s="24"/>
      <c r="AE248" s="24"/>
      <c r="AF248" s="24"/>
      <c r="AG248" s="24"/>
      <c r="AH248" s="24"/>
      <c r="AI248" s="24"/>
      <c r="AJ248" s="24"/>
      <c r="AK248" s="24"/>
      <c r="AL248" s="24"/>
    </row>
    <row r="249" spans="1:38" s="25" customFormat="1" ht="42" hidden="1" customHeight="1">
      <c r="A249" s="128"/>
      <c r="B249" s="125"/>
      <c r="C249" s="125"/>
      <c r="D249" s="295" t="s">
        <v>842</v>
      </c>
      <c r="E249" s="493"/>
      <c r="F249" s="493"/>
      <c r="G249" s="115">
        <f t="shared" si="7"/>
        <v>0</v>
      </c>
      <c r="H249" s="115"/>
      <c r="I249" s="115"/>
      <c r="J249" s="410"/>
      <c r="K249" s="409">
        <f t="shared" si="8"/>
        <v>0</v>
      </c>
      <c r="L249" s="26"/>
      <c r="M249" s="26"/>
      <c r="N249" s="26"/>
      <c r="O249" s="26"/>
      <c r="P249" s="26"/>
      <c r="Q249" s="26"/>
      <c r="R249" s="24"/>
      <c r="S249" s="24"/>
      <c r="T249" s="24"/>
      <c r="U249" s="24"/>
      <c r="V249" s="24"/>
      <c r="W249" s="24"/>
      <c r="X249" s="24"/>
      <c r="Y249" s="24"/>
      <c r="Z249" s="24"/>
      <c r="AA249" s="24"/>
      <c r="AB249" s="24"/>
      <c r="AC249" s="24"/>
      <c r="AD249" s="24"/>
      <c r="AE249" s="24"/>
      <c r="AF249" s="24"/>
      <c r="AG249" s="24"/>
      <c r="AH249" s="24"/>
      <c r="AI249" s="24"/>
      <c r="AJ249" s="24"/>
      <c r="AK249" s="24"/>
      <c r="AL249" s="24"/>
    </row>
    <row r="250" spans="1:38" s="25" customFormat="1" ht="63.65" hidden="1" customHeight="1">
      <c r="A250" s="128"/>
      <c r="B250" s="125"/>
      <c r="C250" s="125"/>
      <c r="D250" s="256" t="s">
        <v>166</v>
      </c>
      <c r="E250" s="493"/>
      <c r="F250" s="493"/>
      <c r="G250" s="115">
        <f t="shared" si="7"/>
        <v>0</v>
      </c>
      <c r="H250" s="115"/>
      <c r="I250" s="115"/>
      <c r="J250" s="410"/>
      <c r="K250" s="409">
        <f t="shared" si="8"/>
        <v>0</v>
      </c>
      <c r="L250" s="26"/>
      <c r="M250" s="26"/>
      <c r="N250" s="26"/>
      <c r="O250" s="26"/>
      <c r="P250" s="26"/>
      <c r="Q250" s="26"/>
      <c r="R250" s="24"/>
      <c r="S250" s="24"/>
      <c r="T250" s="24"/>
      <c r="U250" s="24"/>
      <c r="V250" s="24"/>
      <c r="W250" s="24"/>
      <c r="X250" s="24"/>
      <c r="Y250" s="24"/>
      <c r="Z250" s="24"/>
      <c r="AA250" s="24"/>
      <c r="AB250" s="24"/>
      <c r="AC250" s="24"/>
      <c r="AD250" s="24"/>
      <c r="AE250" s="24"/>
      <c r="AF250" s="24"/>
      <c r="AG250" s="24"/>
      <c r="AH250" s="24"/>
      <c r="AI250" s="24"/>
      <c r="AJ250" s="24"/>
      <c r="AK250" s="24"/>
      <c r="AL250" s="24"/>
    </row>
    <row r="251" spans="1:38" s="25" customFormat="1" ht="58.9" hidden="1" customHeight="1">
      <c r="A251" s="133">
        <v>1014050</v>
      </c>
      <c r="B251" s="133" t="s">
        <v>638</v>
      </c>
      <c r="C251" s="133" t="s">
        <v>233</v>
      </c>
      <c r="D251" s="254" t="s">
        <v>1307</v>
      </c>
      <c r="E251" s="493"/>
      <c r="F251" s="493"/>
      <c r="G251" s="108">
        <f t="shared" si="7"/>
        <v>0</v>
      </c>
      <c r="H251" s="108"/>
      <c r="I251" s="108"/>
      <c r="J251" s="410"/>
      <c r="K251" s="409">
        <f t="shared" si="8"/>
        <v>0</v>
      </c>
      <c r="L251" s="26"/>
      <c r="M251" s="26"/>
      <c r="N251" s="26"/>
      <c r="O251" s="26"/>
      <c r="P251" s="26"/>
      <c r="Q251" s="26"/>
      <c r="R251" s="24"/>
      <c r="S251" s="24"/>
      <c r="T251" s="24"/>
      <c r="U251" s="24"/>
      <c r="V251" s="24"/>
      <c r="W251" s="24"/>
      <c r="X251" s="24"/>
      <c r="Y251" s="24"/>
      <c r="Z251" s="24"/>
      <c r="AA251" s="24"/>
      <c r="AB251" s="24"/>
      <c r="AC251" s="24"/>
      <c r="AD251" s="24"/>
      <c r="AE251" s="24"/>
      <c r="AF251" s="24"/>
      <c r="AG251" s="24"/>
      <c r="AH251" s="24"/>
      <c r="AI251" s="24"/>
      <c r="AJ251" s="24"/>
      <c r="AK251" s="24"/>
      <c r="AL251" s="24"/>
    </row>
    <row r="252" spans="1:38" s="25" customFormat="1" ht="58.9" hidden="1" customHeight="1">
      <c r="A252" s="128"/>
      <c r="B252" s="125"/>
      <c r="C252" s="125"/>
      <c r="D252" s="295" t="s">
        <v>842</v>
      </c>
      <c r="E252" s="433"/>
      <c r="F252" s="433"/>
      <c r="G252" s="115">
        <f t="shared" si="7"/>
        <v>0</v>
      </c>
      <c r="H252" s="115"/>
      <c r="I252" s="115"/>
      <c r="J252" s="410"/>
      <c r="K252" s="409">
        <f t="shared" si="8"/>
        <v>0</v>
      </c>
      <c r="L252" s="26"/>
      <c r="M252" s="26"/>
      <c r="N252" s="26"/>
      <c r="O252" s="26"/>
      <c r="P252" s="26"/>
      <c r="Q252" s="26"/>
      <c r="R252" s="24"/>
      <c r="S252" s="24"/>
      <c r="T252" s="24"/>
      <c r="U252" s="24"/>
      <c r="V252" s="24"/>
      <c r="W252" s="24"/>
      <c r="X252" s="24"/>
      <c r="Y252" s="24"/>
      <c r="Z252" s="24"/>
      <c r="AA252" s="24"/>
      <c r="AB252" s="24"/>
      <c r="AC252" s="24"/>
      <c r="AD252" s="24"/>
      <c r="AE252" s="24"/>
      <c r="AF252" s="24"/>
      <c r="AG252" s="24"/>
      <c r="AH252" s="24"/>
      <c r="AI252" s="24"/>
      <c r="AJ252" s="24"/>
      <c r="AK252" s="24"/>
      <c r="AL252" s="24"/>
    </row>
    <row r="253" spans="1:38" s="25" customFormat="1" ht="58.9" hidden="1" customHeight="1">
      <c r="A253" s="121">
        <v>1014060</v>
      </c>
      <c r="B253" s="121" t="s">
        <v>435</v>
      </c>
      <c r="C253" s="121" t="s">
        <v>1308</v>
      </c>
      <c r="D253" s="258" t="s">
        <v>1514</v>
      </c>
      <c r="E253" s="493"/>
      <c r="F253" s="493"/>
      <c r="G253" s="137">
        <f t="shared" si="7"/>
        <v>0</v>
      </c>
      <c r="H253" s="137"/>
      <c r="I253" s="137"/>
      <c r="J253" s="410"/>
      <c r="K253" s="409">
        <f t="shared" si="8"/>
        <v>0</v>
      </c>
      <c r="L253" s="26"/>
      <c r="M253" s="26"/>
      <c r="N253" s="26"/>
      <c r="O253" s="26"/>
      <c r="P253" s="26"/>
      <c r="Q253" s="26"/>
      <c r="R253" s="24"/>
      <c r="S253" s="24"/>
      <c r="T253" s="24"/>
      <c r="U253" s="24"/>
      <c r="V253" s="24"/>
      <c r="W253" s="24"/>
      <c r="X253" s="24"/>
      <c r="Y253" s="24"/>
      <c r="Z253" s="24"/>
      <c r="AA253" s="24"/>
      <c r="AB253" s="24"/>
      <c r="AC253" s="24"/>
      <c r="AD253" s="24"/>
      <c r="AE253" s="24"/>
      <c r="AF253" s="24"/>
      <c r="AG253" s="24"/>
      <c r="AH253" s="24"/>
      <c r="AI253" s="24"/>
      <c r="AJ253" s="24"/>
      <c r="AK253" s="24"/>
      <c r="AL253" s="24"/>
    </row>
    <row r="254" spans="1:38" s="25" customFormat="1" ht="58.9" hidden="1" customHeight="1">
      <c r="A254" s="455">
        <v>1014070</v>
      </c>
      <c r="B254" s="455" t="s">
        <v>436</v>
      </c>
      <c r="C254" s="455" t="s">
        <v>1092</v>
      </c>
      <c r="D254" s="417" t="s">
        <v>1284</v>
      </c>
      <c r="E254" s="486"/>
      <c r="F254" s="486"/>
      <c r="G254" s="464">
        <f t="shared" si="7"/>
        <v>0</v>
      </c>
      <c r="H254" s="464"/>
      <c r="I254" s="464"/>
      <c r="J254" s="413"/>
      <c r="K254" s="409">
        <f t="shared" si="8"/>
        <v>0</v>
      </c>
      <c r="L254" s="26"/>
      <c r="M254" s="26"/>
      <c r="N254" s="26"/>
      <c r="O254" s="26"/>
      <c r="P254" s="26"/>
      <c r="Q254" s="26"/>
      <c r="R254" s="24"/>
      <c r="S254" s="24"/>
      <c r="T254" s="24"/>
      <c r="U254" s="24"/>
      <c r="V254" s="24"/>
      <c r="W254" s="24"/>
      <c r="X254" s="24"/>
      <c r="Y254" s="24"/>
      <c r="Z254" s="24"/>
      <c r="AA254" s="24"/>
      <c r="AB254" s="24"/>
      <c r="AC254" s="24"/>
      <c r="AD254" s="24"/>
      <c r="AE254" s="24"/>
      <c r="AF254" s="24"/>
      <c r="AG254" s="24"/>
      <c r="AH254" s="24"/>
      <c r="AI254" s="24"/>
      <c r="AJ254" s="24"/>
      <c r="AK254" s="24"/>
      <c r="AL254" s="24"/>
    </row>
    <row r="255" spans="1:38" s="25" customFormat="1" ht="80.25" hidden="1" customHeight="1">
      <c r="A255" s="416" t="s">
        <v>1410</v>
      </c>
      <c r="B255" s="416" t="s">
        <v>1409</v>
      </c>
      <c r="C255" s="416" t="s">
        <v>981</v>
      </c>
      <c r="D255" s="445" t="s">
        <v>126</v>
      </c>
      <c r="E255" s="1066" t="s">
        <v>352</v>
      </c>
      <c r="F255" s="1066" t="s">
        <v>1272</v>
      </c>
      <c r="G255" s="444">
        <f t="shared" si="7"/>
        <v>0</v>
      </c>
      <c r="H255" s="444"/>
      <c r="I255" s="444"/>
      <c r="J255" s="446">
        <f>+I255</f>
        <v>0</v>
      </c>
      <c r="K255" s="447">
        <f t="shared" si="8"/>
        <v>0</v>
      </c>
      <c r="L255" s="366"/>
      <c r="M255" s="366"/>
      <c r="N255" s="366"/>
      <c r="O255" s="26"/>
      <c r="P255" s="26"/>
      <c r="Q255" s="26"/>
      <c r="R255" s="24"/>
      <c r="S255" s="24"/>
      <c r="T255" s="24"/>
      <c r="U255" s="24"/>
      <c r="V255" s="24"/>
      <c r="W255" s="24"/>
      <c r="X255" s="24"/>
      <c r="Y255" s="24"/>
      <c r="Z255" s="24"/>
      <c r="AA255" s="24"/>
      <c r="AB255" s="24"/>
      <c r="AC255" s="24"/>
      <c r="AD255" s="24"/>
      <c r="AE255" s="24"/>
      <c r="AF255" s="24"/>
      <c r="AG255" s="24"/>
      <c r="AH255" s="24"/>
      <c r="AI255" s="24"/>
      <c r="AJ255" s="24"/>
      <c r="AK255" s="24"/>
      <c r="AL255" s="24"/>
    </row>
    <row r="256" spans="1:38" s="25" customFormat="1" ht="80.25" hidden="1" customHeight="1">
      <c r="A256" s="133" t="s">
        <v>1057</v>
      </c>
      <c r="B256" s="133" t="s">
        <v>1602</v>
      </c>
      <c r="C256" s="133" t="s">
        <v>648</v>
      </c>
      <c r="D256" s="2" t="s">
        <v>1251</v>
      </c>
      <c r="E256" s="1070"/>
      <c r="F256" s="1070"/>
      <c r="G256" s="444">
        <f>+H256+I256</f>
        <v>0</v>
      </c>
      <c r="H256" s="444"/>
      <c r="I256" s="444"/>
      <c r="J256" s="446">
        <f>+I256</f>
        <v>0</v>
      </c>
      <c r="K256" s="447">
        <f>+G256</f>
        <v>0</v>
      </c>
      <c r="L256" s="366"/>
      <c r="M256" s="366"/>
      <c r="N256" s="366"/>
      <c r="O256" s="26"/>
      <c r="P256" s="26"/>
      <c r="Q256" s="26"/>
      <c r="R256" s="24"/>
      <c r="S256" s="24"/>
      <c r="T256" s="24"/>
      <c r="U256" s="24"/>
      <c r="V256" s="24"/>
      <c r="W256" s="24"/>
      <c r="X256" s="24"/>
      <c r="Y256" s="24"/>
      <c r="Z256" s="24"/>
      <c r="AA256" s="24"/>
      <c r="AB256" s="24"/>
      <c r="AC256" s="24"/>
      <c r="AD256" s="24"/>
      <c r="AE256" s="24"/>
      <c r="AF256" s="24"/>
      <c r="AG256" s="24"/>
      <c r="AH256" s="24"/>
      <c r="AI256" s="24"/>
      <c r="AJ256" s="24"/>
      <c r="AK256" s="24"/>
      <c r="AL256" s="24"/>
    </row>
    <row r="257" spans="1:38" s="25" customFormat="1" ht="60.75" customHeight="1">
      <c r="A257" s="133" t="s">
        <v>1410</v>
      </c>
      <c r="B257" s="133" t="s">
        <v>1409</v>
      </c>
      <c r="C257" s="133" t="s">
        <v>981</v>
      </c>
      <c r="D257" s="259" t="s">
        <v>126</v>
      </c>
      <c r="E257" s="869" t="s">
        <v>991</v>
      </c>
      <c r="F257" s="869" t="s">
        <v>1340</v>
      </c>
      <c r="G257" s="201">
        <f t="shared" si="7"/>
        <v>-45540</v>
      </c>
      <c r="H257" s="201">
        <v>-45540</v>
      </c>
      <c r="I257" s="201"/>
      <c r="J257" s="321">
        <f>+I257</f>
        <v>0</v>
      </c>
      <c r="K257" s="447">
        <v>1</v>
      </c>
      <c r="L257" s="19"/>
      <c r="M257" s="26"/>
      <c r="N257" s="26"/>
      <c r="O257" s="26"/>
      <c r="P257" s="26"/>
      <c r="Q257" s="26"/>
      <c r="R257" s="24"/>
      <c r="S257" s="24"/>
      <c r="T257" s="24"/>
      <c r="U257" s="24"/>
      <c r="V257" s="24"/>
      <c r="W257" s="24"/>
      <c r="X257" s="24"/>
      <c r="Y257" s="24"/>
      <c r="Z257" s="24"/>
      <c r="AA257" s="24"/>
      <c r="AB257" s="24"/>
      <c r="AC257" s="24"/>
      <c r="AD257" s="24"/>
      <c r="AE257" s="24"/>
      <c r="AF257" s="24"/>
      <c r="AG257" s="24"/>
      <c r="AH257" s="24"/>
      <c r="AI257" s="24"/>
      <c r="AJ257" s="24"/>
      <c r="AK257" s="24"/>
      <c r="AL257" s="24"/>
    </row>
    <row r="258" spans="1:38" s="25" customFormat="1" ht="59.25" hidden="1" customHeight="1">
      <c r="A258" s="427" t="s">
        <v>1057</v>
      </c>
      <c r="B258" s="427" t="s">
        <v>1602</v>
      </c>
      <c r="C258" s="427" t="s">
        <v>648</v>
      </c>
      <c r="D258" s="418" t="s">
        <v>1251</v>
      </c>
      <c r="E258" s="870"/>
      <c r="F258" s="870"/>
      <c r="G258" s="429">
        <f>+H258+I258</f>
        <v>0</v>
      </c>
      <c r="H258" s="429"/>
      <c r="I258" s="429"/>
      <c r="J258" s="466">
        <f>+I258</f>
        <v>0</v>
      </c>
      <c r="K258" s="447">
        <f>+G258</f>
        <v>0</v>
      </c>
      <c r="L258" s="19"/>
      <c r="M258" s="26"/>
      <c r="N258" s="26"/>
      <c r="O258" s="26"/>
      <c r="P258" s="26"/>
      <c r="Q258" s="26"/>
      <c r="R258" s="24"/>
      <c r="S258" s="24"/>
      <c r="T258" s="24"/>
      <c r="U258" s="24"/>
      <c r="V258" s="24"/>
      <c r="W258" s="24"/>
      <c r="X258" s="24"/>
      <c r="Y258" s="24"/>
      <c r="Z258" s="24"/>
      <c r="AA258" s="24"/>
      <c r="AB258" s="24"/>
      <c r="AC258" s="24"/>
      <c r="AD258" s="24"/>
      <c r="AE258" s="24"/>
      <c r="AF258" s="24"/>
      <c r="AG258" s="24"/>
      <c r="AH258" s="24"/>
      <c r="AI258" s="24"/>
      <c r="AJ258" s="24"/>
      <c r="AK258" s="24"/>
      <c r="AL258" s="24"/>
    </row>
    <row r="259" spans="1:38" s="25" customFormat="1" ht="52.15" hidden="1" customHeight="1">
      <c r="A259" s="419"/>
      <c r="B259" s="500"/>
      <c r="C259" s="500"/>
      <c r="D259" s="383" t="s">
        <v>1225</v>
      </c>
      <c r="E259" s="488"/>
      <c r="F259" s="488"/>
      <c r="G259" s="452">
        <f t="shared" si="7"/>
        <v>0</v>
      </c>
      <c r="H259" s="452"/>
      <c r="I259" s="452"/>
      <c r="J259" s="408"/>
      <c r="K259" s="409">
        <f t="shared" si="8"/>
        <v>0</v>
      </c>
      <c r="L259" s="26"/>
      <c r="M259" s="26"/>
      <c r="N259" s="26"/>
      <c r="O259" s="26"/>
      <c r="P259" s="26"/>
      <c r="Q259" s="26"/>
      <c r="R259" s="24"/>
      <c r="S259" s="24"/>
      <c r="T259" s="24"/>
      <c r="U259" s="24"/>
      <c r="V259" s="24"/>
      <c r="W259" s="24"/>
      <c r="X259" s="24"/>
      <c r="Y259" s="24"/>
      <c r="Z259" s="24"/>
      <c r="AA259" s="24"/>
      <c r="AB259" s="24"/>
      <c r="AC259" s="24"/>
      <c r="AD259" s="24"/>
      <c r="AE259" s="24"/>
      <c r="AF259" s="24"/>
      <c r="AG259" s="24"/>
      <c r="AH259" s="24"/>
      <c r="AI259" s="24"/>
      <c r="AJ259" s="24"/>
      <c r="AK259" s="24"/>
      <c r="AL259" s="24"/>
    </row>
    <row r="260" spans="1:38" s="25" customFormat="1" ht="63.65" hidden="1" customHeight="1">
      <c r="A260" s="128"/>
      <c r="B260" s="129"/>
      <c r="C260" s="129"/>
      <c r="D260" s="240"/>
      <c r="E260" s="493"/>
      <c r="F260" s="493"/>
      <c r="G260" s="112">
        <f t="shared" si="7"/>
        <v>0</v>
      </c>
      <c r="H260" s="112"/>
      <c r="I260" s="112"/>
      <c r="J260" s="410"/>
      <c r="K260" s="409">
        <f t="shared" si="8"/>
        <v>0</v>
      </c>
      <c r="L260" s="26"/>
      <c r="M260" s="26"/>
      <c r="N260" s="26"/>
      <c r="O260" s="26"/>
      <c r="P260" s="26"/>
      <c r="Q260" s="26"/>
      <c r="R260" s="24"/>
      <c r="S260" s="24"/>
      <c r="T260" s="24"/>
      <c r="U260" s="24"/>
      <c r="V260" s="24"/>
      <c r="W260" s="24"/>
      <c r="X260" s="24"/>
      <c r="Y260" s="24"/>
      <c r="Z260" s="24"/>
      <c r="AA260" s="24"/>
      <c r="AB260" s="24"/>
      <c r="AC260" s="24"/>
      <c r="AD260" s="24"/>
      <c r="AE260" s="24"/>
      <c r="AF260" s="24"/>
      <c r="AG260" s="24"/>
      <c r="AH260" s="24"/>
      <c r="AI260" s="24"/>
      <c r="AJ260" s="24"/>
      <c r="AK260" s="24"/>
      <c r="AL260" s="24"/>
    </row>
    <row r="261" spans="1:38" s="25" customFormat="1" ht="63.65" hidden="1" customHeight="1">
      <c r="A261" s="128"/>
      <c r="B261" s="129"/>
      <c r="C261" s="129"/>
      <c r="D261" s="240" t="s">
        <v>1444</v>
      </c>
      <c r="E261" s="493"/>
      <c r="F261" s="493"/>
      <c r="G261" s="112">
        <f t="shared" si="7"/>
        <v>0</v>
      </c>
      <c r="H261" s="112"/>
      <c r="I261" s="112"/>
      <c r="J261" s="410"/>
      <c r="K261" s="409">
        <f t="shared" si="8"/>
        <v>0</v>
      </c>
      <c r="L261" s="26"/>
      <c r="M261" s="26"/>
      <c r="N261" s="26"/>
      <c r="O261" s="26"/>
      <c r="P261" s="26"/>
      <c r="Q261" s="26"/>
      <c r="R261" s="24"/>
      <c r="S261" s="24"/>
      <c r="T261" s="24"/>
      <c r="U261" s="24"/>
      <c r="V261" s="24"/>
      <c r="W261" s="24"/>
      <c r="X261" s="24"/>
      <c r="Y261" s="24"/>
      <c r="Z261" s="24"/>
      <c r="AA261" s="24"/>
      <c r="AB261" s="24"/>
      <c r="AC261" s="24"/>
      <c r="AD261" s="24"/>
      <c r="AE261" s="24"/>
      <c r="AF261" s="24"/>
      <c r="AG261" s="24"/>
      <c r="AH261" s="24"/>
      <c r="AI261" s="24"/>
      <c r="AJ261" s="24"/>
      <c r="AK261" s="24"/>
      <c r="AL261" s="24"/>
    </row>
    <row r="262" spans="1:38" s="25" customFormat="1" ht="58.15" hidden="1" customHeight="1">
      <c r="A262" s="128"/>
      <c r="B262" s="129"/>
      <c r="C262" s="129"/>
      <c r="D262" s="257" t="s">
        <v>1641</v>
      </c>
      <c r="E262" s="493"/>
      <c r="F262" s="493"/>
      <c r="G262" s="112">
        <f t="shared" si="7"/>
        <v>0</v>
      </c>
      <c r="H262" s="112"/>
      <c r="I262" s="112"/>
      <c r="J262" s="410"/>
      <c r="K262" s="409">
        <f t="shared" si="8"/>
        <v>0</v>
      </c>
      <c r="L262" s="26"/>
      <c r="M262" s="26"/>
      <c r="N262" s="26"/>
      <c r="O262" s="26"/>
      <c r="P262" s="26"/>
      <c r="Q262" s="26"/>
      <c r="R262" s="24"/>
      <c r="S262" s="24"/>
      <c r="T262" s="24"/>
      <c r="U262" s="24"/>
      <c r="V262" s="24"/>
      <c r="W262" s="24"/>
      <c r="X262" s="24"/>
      <c r="Y262" s="24"/>
      <c r="Z262" s="24"/>
      <c r="AA262" s="24"/>
      <c r="AB262" s="24"/>
      <c r="AC262" s="24"/>
      <c r="AD262" s="24"/>
      <c r="AE262" s="24"/>
      <c r="AF262" s="24"/>
      <c r="AG262" s="24"/>
      <c r="AH262" s="24"/>
      <c r="AI262" s="24"/>
      <c r="AJ262" s="24"/>
      <c r="AK262" s="24"/>
      <c r="AL262" s="24"/>
    </row>
    <row r="263" spans="1:38" s="25" customFormat="1" ht="66.650000000000006" hidden="1" customHeight="1">
      <c r="A263" s="121">
        <v>1017300</v>
      </c>
      <c r="B263" s="121" t="s">
        <v>276</v>
      </c>
      <c r="C263" s="121" t="s">
        <v>649</v>
      </c>
      <c r="D263" s="258" t="s">
        <v>277</v>
      </c>
      <c r="E263" s="493"/>
      <c r="F263" s="493"/>
      <c r="G263" s="109">
        <f t="shared" si="7"/>
        <v>0</v>
      </c>
      <c r="H263" s="109"/>
      <c r="I263" s="109"/>
      <c r="J263" s="410"/>
      <c r="K263" s="409">
        <f t="shared" si="8"/>
        <v>0</v>
      </c>
      <c r="L263" s="26"/>
      <c r="M263" s="26"/>
      <c r="N263" s="26"/>
      <c r="O263" s="26"/>
      <c r="P263" s="26"/>
      <c r="Q263" s="26"/>
      <c r="R263" s="24"/>
      <c r="S263" s="24"/>
      <c r="T263" s="24"/>
      <c r="U263" s="24"/>
      <c r="V263" s="24"/>
      <c r="W263" s="24"/>
      <c r="X263" s="24"/>
      <c r="Y263" s="24"/>
      <c r="Z263" s="24"/>
      <c r="AA263" s="24"/>
      <c r="AB263" s="24"/>
      <c r="AC263" s="24"/>
      <c r="AD263" s="24"/>
      <c r="AE263" s="24"/>
      <c r="AF263" s="24"/>
      <c r="AG263" s="24"/>
      <c r="AH263" s="24"/>
      <c r="AI263" s="24"/>
      <c r="AJ263" s="24"/>
      <c r="AK263" s="24"/>
      <c r="AL263" s="24"/>
    </row>
    <row r="264" spans="1:38" s="25" customFormat="1" ht="70.150000000000006" hidden="1" customHeight="1">
      <c r="A264" s="123">
        <v>1017340</v>
      </c>
      <c r="B264" s="121" t="s">
        <v>598</v>
      </c>
      <c r="C264" s="121" t="s">
        <v>651</v>
      </c>
      <c r="D264" s="258" t="s">
        <v>665</v>
      </c>
      <c r="E264" s="433"/>
      <c r="F264" s="433"/>
      <c r="G264" s="116">
        <f t="shared" si="7"/>
        <v>0</v>
      </c>
      <c r="H264" s="116"/>
      <c r="I264" s="116"/>
      <c r="J264" s="410"/>
      <c r="K264" s="409">
        <f t="shared" si="8"/>
        <v>0</v>
      </c>
      <c r="L264" s="26"/>
      <c r="M264" s="26"/>
      <c r="N264" s="26"/>
      <c r="O264" s="26"/>
      <c r="P264" s="26"/>
      <c r="Q264" s="26"/>
      <c r="R264" s="24"/>
      <c r="S264" s="24"/>
      <c r="T264" s="24"/>
      <c r="U264" s="24"/>
      <c r="V264" s="24"/>
      <c r="W264" s="24"/>
      <c r="X264" s="24"/>
      <c r="Y264" s="24"/>
      <c r="Z264" s="24"/>
      <c r="AA264" s="24"/>
      <c r="AB264" s="24"/>
      <c r="AC264" s="24"/>
      <c r="AD264" s="24"/>
      <c r="AE264" s="24"/>
      <c r="AF264" s="24"/>
      <c r="AG264" s="24"/>
      <c r="AH264" s="24"/>
      <c r="AI264" s="24"/>
      <c r="AJ264" s="24"/>
      <c r="AK264" s="24"/>
      <c r="AL264" s="24"/>
    </row>
    <row r="265" spans="1:38" s="25" customFormat="1" ht="70.150000000000006" hidden="1" customHeight="1">
      <c r="A265" s="123" t="s">
        <v>1145</v>
      </c>
      <c r="B265" s="121" t="s">
        <v>1544</v>
      </c>
      <c r="C265" s="123" t="s">
        <v>232</v>
      </c>
      <c r="D265" s="270" t="s">
        <v>1456</v>
      </c>
      <c r="E265" s="227" t="s">
        <v>1518</v>
      </c>
      <c r="F265" s="227" t="s">
        <v>1519</v>
      </c>
      <c r="G265" s="138">
        <f t="shared" si="7"/>
        <v>0</v>
      </c>
      <c r="H265" s="138"/>
      <c r="I265" s="138"/>
      <c r="J265" s="227"/>
      <c r="K265" s="409">
        <f t="shared" si="8"/>
        <v>0</v>
      </c>
      <c r="L265" s="26"/>
      <c r="M265" s="26"/>
      <c r="N265" s="26"/>
      <c r="O265" s="26"/>
      <c r="P265" s="26"/>
      <c r="Q265" s="26"/>
      <c r="R265" s="24"/>
      <c r="S265" s="24"/>
      <c r="T265" s="24"/>
      <c r="U265" s="24"/>
      <c r="V265" s="24"/>
      <c r="W265" s="24"/>
      <c r="X265" s="24"/>
      <c r="Y265" s="24"/>
      <c r="Z265" s="24"/>
      <c r="AA265" s="24"/>
      <c r="AB265" s="24"/>
      <c r="AC265" s="24"/>
      <c r="AD265" s="24"/>
      <c r="AE265" s="24"/>
      <c r="AF265" s="24"/>
      <c r="AG265" s="24"/>
      <c r="AH265" s="24"/>
      <c r="AI265" s="24"/>
      <c r="AJ265" s="24"/>
      <c r="AK265" s="24"/>
      <c r="AL265" s="24"/>
    </row>
    <row r="266" spans="1:38" s="25" customFormat="1" ht="15.5" hidden="1">
      <c r="A266" s="123">
        <v>1017690</v>
      </c>
      <c r="B266" s="121" t="s">
        <v>809</v>
      </c>
      <c r="C266" s="121" t="s">
        <v>324</v>
      </c>
      <c r="D266" s="264" t="s">
        <v>1593</v>
      </c>
      <c r="E266" s="227"/>
      <c r="F266" s="227"/>
      <c r="G266" s="109">
        <f t="shared" si="7"/>
        <v>0</v>
      </c>
      <c r="H266" s="109"/>
      <c r="I266" s="109"/>
      <c r="J266" s="410"/>
      <c r="K266" s="409">
        <f t="shared" si="8"/>
        <v>0</v>
      </c>
      <c r="L266" s="26"/>
      <c r="M266" s="26"/>
      <c r="N266" s="26"/>
      <c r="O266" s="26"/>
      <c r="P266" s="26"/>
      <c r="Q266" s="26"/>
      <c r="R266" s="24"/>
      <c r="S266" s="24"/>
      <c r="T266" s="24"/>
      <c r="U266" s="24"/>
      <c r="V266" s="24"/>
      <c r="W266" s="24"/>
      <c r="X266" s="24"/>
      <c r="Y266" s="24"/>
      <c r="Z266" s="24"/>
      <c r="AA266" s="24"/>
      <c r="AB266" s="24"/>
      <c r="AC266" s="24"/>
      <c r="AD266" s="24"/>
      <c r="AE266" s="24"/>
      <c r="AF266" s="24"/>
      <c r="AG266" s="24"/>
      <c r="AH266" s="24"/>
      <c r="AI266" s="24"/>
      <c r="AJ266" s="24"/>
      <c r="AK266" s="24"/>
      <c r="AL266" s="24"/>
    </row>
    <row r="267" spans="1:38" s="25" customFormat="1" ht="42" hidden="1">
      <c r="A267" s="123">
        <v>1018110</v>
      </c>
      <c r="B267" s="121" t="s">
        <v>818</v>
      </c>
      <c r="C267" s="121" t="s">
        <v>817</v>
      </c>
      <c r="D267" s="264" t="s">
        <v>269</v>
      </c>
      <c r="E267" s="227"/>
      <c r="F267" s="227"/>
      <c r="G267" s="109">
        <f t="shared" si="7"/>
        <v>0</v>
      </c>
      <c r="H267" s="109"/>
      <c r="I267" s="109"/>
      <c r="J267" s="410"/>
      <c r="K267" s="409">
        <f t="shared" si="8"/>
        <v>0</v>
      </c>
      <c r="L267" s="26"/>
      <c r="M267" s="26"/>
      <c r="N267" s="26"/>
      <c r="O267" s="26"/>
      <c r="P267" s="26"/>
      <c r="Q267" s="26"/>
      <c r="R267" s="24"/>
      <c r="S267" s="24"/>
      <c r="T267" s="24"/>
      <c r="U267" s="24"/>
      <c r="V267" s="24"/>
      <c r="W267" s="24"/>
      <c r="X267" s="24"/>
      <c r="Y267" s="24"/>
      <c r="Z267" s="24"/>
      <c r="AA267" s="24"/>
      <c r="AB267" s="24"/>
      <c r="AC267" s="24"/>
      <c r="AD267" s="24"/>
      <c r="AE267" s="24"/>
      <c r="AF267" s="24"/>
      <c r="AG267" s="24"/>
      <c r="AH267" s="24"/>
      <c r="AI267" s="24"/>
      <c r="AJ267" s="24"/>
      <c r="AK267" s="24"/>
      <c r="AL267" s="24"/>
    </row>
    <row r="268" spans="1:38" s="25" customFormat="1" ht="81.75" hidden="1" customHeight="1">
      <c r="A268" s="123" t="s">
        <v>362</v>
      </c>
      <c r="B268" s="455" t="s">
        <v>758</v>
      </c>
      <c r="C268" s="455" t="s">
        <v>1363</v>
      </c>
      <c r="D268" s="538" t="s">
        <v>853</v>
      </c>
      <c r="E268" s="227" t="s">
        <v>1301</v>
      </c>
      <c r="F268" s="227" t="s">
        <v>1517</v>
      </c>
      <c r="G268" s="138">
        <f>+H268+I268</f>
        <v>0</v>
      </c>
      <c r="H268" s="138"/>
      <c r="I268" s="138"/>
      <c r="J268" s="291">
        <f>+I268</f>
        <v>0</v>
      </c>
      <c r="K268" s="409">
        <f>+G268</f>
        <v>0</v>
      </c>
      <c r="L268" s="26"/>
      <c r="M268" s="26"/>
      <c r="N268" s="26"/>
      <c r="O268" s="26"/>
      <c r="P268" s="26"/>
      <c r="Q268" s="26"/>
      <c r="R268" s="24"/>
      <c r="S268" s="24"/>
      <c r="T268" s="24"/>
      <c r="U268" s="24"/>
      <c r="V268" s="24"/>
      <c r="W268" s="24"/>
      <c r="X268" s="24"/>
      <c r="Y268" s="24"/>
      <c r="Z268" s="24"/>
      <c r="AA268" s="24"/>
      <c r="AB268" s="24"/>
      <c r="AC268" s="24"/>
      <c r="AD268" s="24"/>
      <c r="AE268" s="24"/>
      <c r="AF268" s="24"/>
      <c r="AG268" s="24"/>
      <c r="AH268" s="24"/>
      <c r="AI268" s="24"/>
      <c r="AJ268" s="24"/>
      <c r="AK268" s="24"/>
      <c r="AL268" s="24"/>
    </row>
    <row r="269" spans="1:38" s="25" customFormat="1" ht="46.9" hidden="1" customHeight="1">
      <c r="A269" s="501" t="s">
        <v>287</v>
      </c>
      <c r="B269" s="501" t="s">
        <v>1646</v>
      </c>
      <c r="C269" s="501" t="s">
        <v>288</v>
      </c>
      <c r="D269" s="502" t="s">
        <v>393</v>
      </c>
      <c r="E269" s="411" t="s">
        <v>1520</v>
      </c>
      <c r="F269" s="411" t="s">
        <v>1521</v>
      </c>
      <c r="G269" s="444">
        <f t="shared" si="7"/>
        <v>0</v>
      </c>
      <c r="H269" s="456"/>
      <c r="I269" s="456"/>
      <c r="J269" s="503"/>
      <c r="K269" s="409">
        <f t="shared" si="8"/>
        <v>0</v>
      </c>
      <c r="L269" s="26"/>
      <c r="M269" s="26"/>
      <c r="N269" s="26"/>
      <c r="O269" s="26"/>
      <c r="P269" s="26"/>
      <c r="Q269" s="26"/>
      <c r="R269" s="24"/>
      <c r="S269" s="24"/>
      <c r="T269" s="24"/>
      <c r="U269" s="24"/>
      <c r="V269" s="24"/>
      <c r="W269" s="24"/>
      <c r="X269" s="24"/>
      <c r="Y269" s="24"/>
      <c r="Z269" s="24"/>
      <c r="AA269" s="24"/>
      <c r="AB269" s="24"/>
      <c r="AC269" s="24"/>
      <c r="AD269" s="24"/>
      <c r="AE269" s="24"/>
      <c r="AF269" s="24"/>
      <c r="AG269" s="24"/>
      <c r="AH269" s="24"/>
      <c r="AI269" s="24"/>
      <c r="AJ269" s="24"/>
      <c r="AK269" s="24"/>
      <c r="AL269" s="24"/>
    </row>
    <row r="270" spans="1:38" s="25" customFormat="1" ht="49.15" customHeight="1">
      <c r="A270" s="292" t="s">
        <v>1202</v>
      </c>
      <c r="B270" s="292" t="s">
        <v>1203</v>
      </c>
      <c r="C270" s="292"/>
      <c r="D270" s="341" t="s">
        <v>333</v>
      </c>
      <c r="E270" s="227"/>
      <c r="F270" s="227"/>
      <c r="G270" s="347">
        <f t="shared" si="7"/>
        <v>-847373</v>
      </c>
      <c r="H270" s="192">
        <f>+H274+H282+H290+H292+H295+H291+H281+H283+H284+H273+H272+H285+H296+H286</f>
        <v>-201370</v>
      </c>
      <c r="I270" s="192">
        <f>+I274+I282+I290+I292+I295+I291+I281+I283+I284+I273+I272+I285+I296+I286</f>
        <v>-646003</v>
      </c>
      <c r="J270" s="192">
        <f>+J274+J282+J290+J292+J295+J291+J281+J283+J284+J273+J272+J285+J296+J286</f>
        <v>-646003</v>
      </c>
      <c r="K270" s="447">
        <f t="shared" si="8"/>
        <v>-847373</v>
      </c>
      <c r="L270" s="19"/>
      <c r="M270" s="26"/>
      <c r="N270" s="26"/>
      <c r="O270" s="26"/>
      <c r="P270" s="26"/>
      <c r="Q270" s="26"/>
      <c r="R270" s="24"/>
      <c r="S270" s="24"/>
      <c r="T270" s="24"/>
      <c r="U270" s="24"/>
      <c r="V270" s="24"/>
      <c r="W270" s="24"/>
      <c r="X270" s="24"/>
      <c r="Y270" s="24"/>
      <c r="Z270" s="24"/>
      <c r="AA270" s="24"/>
      <c r="AB270" s="24"/>
      <c r="AC270" s="24"/>
      <c r="AD270" s="24"/>
      <c r="AE270" s="24"/>
      <c r="AF270" s="24"/>
      <c r="AG270" s="24"/>
      <c r="AH270" s="24"/>
      <c r="AI270" s="24"/>
      <c r="AJ270" s="24"/>
      <c r="AK270" s="24"/>
      <c r="AL270" s="24"/>
    </row>
    <row r="271" spans="1:38" s="25" customFormat="1" ht="15.5" hidden="1">
      <c r="A271" s="532"/>
      <c r="B271" s="532"/>
      <c r="C271" s="532"/>
      <c r="D271" s="698"/>
      <c r="E271" s="439"/>
      <c r="F271" s="439"/>
      <c r="G271" s="699">
        <f t="shared" si="7"/>
        <v>0</v>
      </c>
      <c r="H271" s="699"/>
      <c r="I271" s="699"/>
      <c r="J271" s="529"/>
      <c r="K271" s="409">
        <f t="shared" si="8"/>
        <v>0</v>
      </c>
      <c r="L271" s="26"/>
      <c r="M271" s="26"/>
      <c r="N271" s="26"/>
      <c r="O271" s="26"/>
      <c r="P271" s="26"/>
      <c r="Q271" s="26"/>
      <c r="R271" s="24"/>
      <c r="S271" s="24"/>
      <c r="T271" s="24"/>
      <c r="U271" s="24"/>
      <c r="V271" s="24"/>
      <c r="W271" s="24"/>
      <c r="X271" s="24"/>
      <c r="Y271" s="24"/>
      <c r="Z271" s="24"/>
      <c r="AA271" s="24"/>
      <c r="AB271" s="24"/>
      <c r="AC271" s="24"/>
      <c r="AD271" s="24"/>
      <c r="AE271" s="24"/>
      <c r="AF271" s="24"/>
      <c r="AG271" s="24"/>
      <c r="AH271" s="24"/>
      <c r="AI271" s="24"/>
      <c r="AJ271" s="24"/>
      <c r="AK271" s="24"/>
      <c r="AL271" s="24"/>
    </row>
    <row r="272" spans="1:38" s="25" customFormat="1" ht="74.25" customHeight="1">
      <c r="A272" s="133" t="s">
        <v>1470</v>
      </c>
      <c r="B272" s="133" t="s">
        <v>1548</v>
      </c>
      <c r="C272" s="133" t="s">
        <v>1522</v>
      </c>
      <c r="D272" s="259" t="s">
        <v>793</v>
      </c>
      <c r="E272" s="227" t="s">
        <v>1344</v>
      </c>
      <c r="F272" s="227" t="s">
        <v>424</v>
      </c>
      <c r="G272" s="201">
        <f t="shared" si="7"/>
        <v>-201370</v>
      </c>
      <c r="H272" s="201">
        <v>-201370</v>
      </c>
      <c r="I272" s="108"/>
      <c r="J272" s="410"/>
      <c r="K272" s="447">
        <f t="shared" si="8"/>
        <v>-201370</v>
      </c>
      <c r="L272" s="26"/>
      <c r="M272" s="26"/>
      <c r="N272" s="26"/>
      <c r="O272" s="26"/>
      <c r="P272" s="26"/>
      <c r="Q272" s="26"/>
      <c r="R272" s="24"/>
      <c r="S272" s="24"/>
      <c r="T272" s="24"/>
      <c r="U272" s="24"/>
      <c r="V272" s="24"/>
      <c r="W272" s="24"/>
      <c r="X272" s="24"/>
      <c r="Y272" s="24"/>
      <c r="Z272" s="24"/>
      <c r="AA272" s="24"/>
      <c r="AB272" s="24"/>
      <c r="AC272" s="24"/>
      <c r="AD272" s="24"/>
      <c r="AE272" s="24"/>
      <c r="AF272" s="24"/>
      <c r="AG272" s="24"/>
      <c r="AH272" s="24"/>
      <c r="AI272" s="24"/>
      <c r="AJ272" s="24"/>
      <c r="AK272" s="24"/>
      <c r="AL272" s="24"/>
    </row>
    <row r="273" spans="1:38" s="25" customFormat="1" ht="39.75" hidden="1" customHeight="1">
      <c r="A273" s="133" t="s">
        <v>334</v>
      </c>
      <c r="B273" s="133" t="s">
        <v>1248</v>
      </c>
      <c r="C273" s="133" t="s">
        <v>1522</v>
      </c>
      <c r="D273" s="259" t="s">
        <v>1250</v>
      </c>
      <c r="E273" s="227" t="s">
        <v>1523</v>
      </c>
      <c r="F273" s="227" t="s">
        <v>1524</v>
      </c>
      <c r="G273" s="201">
        <f t="shared" si="7"/>
        <v>0</v>
      </c>
      <c r="H273" s="201"/>
      <c r="I273" s="201"/>
      <c r="J273" s="410"/>
      <c r="K273" s="409">
        <f t="shared" si="8"/>
        <v>0</v>
      </c>
      <c r="L273" s="26"/>
      <c r="M273" s="26"/>
      <c r="N273" s="26"/>
      <c r="O273" s="26"/>
      <c r="P273" s="26"/>
      <c r="Q273" s="26"/>
      <c r="R273" s="24"/>
      <c r="S273" s="24"/>
      <c r="T273" s="24"/>
      <c r="U273" s="24"/>
      <c r="V273" s="24"/>
      <c r="W273" s="24"/>
      <c r="X273" s="24"/>
      <c r="Y273" s="24"/>
      <c r="Z273" s="24"/>
      <c r="AA273" s="24"/>
      <c r="AB273" s="24"/>
      <c r="AC273" s="24"/>
      <c r="AD273" s="24"/>
      <c r="AE273" s="24"/>
      <c r="AF273" s="24"/>
      <c r="AG273" s="24"/>
      <c r="AH273" s="24"/>
      <c r="AI273" s="24"/>
      <c r="AJ273" s="24"/>
      <c r="AK273" s="24"/>
      <c r="AL273" s="24"/>
    </row>
    <row r="274" spans="1:38" s="25" customFormat="1" ht="49.5" hidden="1" customHeight="1">
      <c r="A274" s="427" t="s">
        <v>1525</v>
      </c>
      <c r="B274" s="427" t="s">
        <v>1526</v>
      </c>
      <c r="C274" s="427" t="s">
        <v>1527</v>
      </c>
      <c r="D274" s="428" t="s">
        <v>602</v>
      </c>
      <c r="E274" s="406" t="s">
        <v>1528</v>
      </c>
      <c r="F274" s="406"/>
      <c r="G274" s="429">
        <f t="shared" si="7"/>
        <v>0</v>
      </c>
      <c r="H274" s="429"/>
      <c r="I274" s="429"/>
      <c r="J274" s="466">
        <f>+I274</f>
        <v>0</v>
      </c>
      <c r="K274" s="447">
        <f t="shared" si="8"/>
        <v>0</v>
      </c>
      <c r="L274" s="26"/>
      <c r="M274" s="26"/>
      <c r="N274" s="26"/>
      <c r="O274" s="26"/>
      <c r="P274" s="26"/>
      <c r="Q274" s="26"/>
      <c r="R274" s="24"/>
      <c r="S274" s="24"/>
      <c r="T274" s="24"/>
      <c r="U274" s="24"/>
      <c r="V274" s="24"/>
      <c r="W274" s="24"/>
      <c r="X274" s="24"/>
      <c r="Y274" s="24"/>
      <c r="Z274" s="24"/>
      <c r="AA274" s="24"/>
      <c r="AB274" s="24"/>
      <c r="AC274" s="24"/>
      <c r="AD274" s="24"/>
      <c r="AE274" s="24"/>
      <c r="AF274" s="24"/>
      <c r="AG274" s="24"/>
      <c r="AH274" s="24"/>
      <c r="AI274" s="24"/>
      <c r="AJ274" s="24"/>
      <c r="AK274" s="24"/>
      <c r="AL274" s="24"/>
    </row>
    <row r="275" spans="1:38" s="25" customFormat="1" ht="60" hidden="1" customHeight="1">
      <c r="A275" s="419"/>
      <c r="B275" s="419"/>
      <c r="C275" s="505"/>
      <c r="D275" s="383" t="s">
        <v>108</v>
      </c>
      <c r="E275" s="439"/>
      <c r="F275" s="439"/>
      <c r="G275" s="506">
        <f t="shared" si="7"/>
        <v>0</v>
      </c>
      <c r="H275" s="506"/>
      <c r="I275" s="506"/>
      <c r="J275" s="408"/>
      <c r="K275" s="409">
        <f t="shared" si="8"/>
        <v>0</v>
      </c>
      <c r="L275" s="26"/>
      <c r="M275" s="26"/>
      <c r="N275" s="26"/>
      <c r="O275" s="26"/>
      <c r="P275" s="26"/>
      <c r="Q275" s="26"/>
      <c r="R275" s="24"/>
      <c r="S275" s="24"/>
      <c r="T275" s="24"/>
      <c r="U275" s="24"/>
      <c r="V275" s="24"/>
      <c r="W275" s="24"/>
      <c r="X275" s="24"/>
      <c r="Y275" s="24"/>
      <c r="Z275" s="24"/>
      <c r="AA275" s="24"/>
      <c r="AB275" s="24"/>
      <c r="AC275" s="24"/>
      <c r="AD275" s="24"/>
      <c r="AE275" s="24"/>
      <c r="AF275" s="24"/>
      <c r="AG275" s="24"/>
      <c r="AH275" s="24"/>
      <c r="AI275" s="24"/>
      <c r="AJ275" s="24"/>
      <c r="AK275" s="24"/>
      <c r="AL275" s="24"/>
    </row>
    <row r="276" spans="1:38" s="25" customFormat="1" ht="24" hidden="1" customHeight="1">
      <c r="A276" s="128"/>
      <c r="B276" s="128"/>
      <c r="C276" s="125"/>
      <c r="D276" s="255" t="s">
        <v>1636</v>
      </c>
      <c r="E276" s="439"/>
      <c r="F276" s="439"/>
      <c r="G276" s="137">
        <f t="shared" si="7"/>
        <v>0</v>
      </c>
      <c r="H276" s="137"/>
      <c r="I276" s="137"/>
      <c r="J276" s="410"/>
      <c r="K276" s="409">
        <f t="shared" si="8"/>
        <v>0</v>
      </c>
      <c r="L276" s="26"/>
      <c r="M276" s="26"/>
      <c r="N276" s="26"/>
      <c r="O276" s="26"/>
      <c r="P276" s="26"/>
      <c r="Q276" s="26"/>
      <c r="R276" s="24"/>
      <c r="S276" s="24"/>
      <c r="T276" s="24"/>
      <c r="U276" s="24"/>
      <c r="V276" s="24"/>
      <c r="W276" s="24"/>
      <c r="X276" s="24"/>
      <c r="Y276" s="24"/>
      <c r="Z276" s="24"/>
      <c r="AA276" s="24"/>
      <c r="AB276" s="24"/>
      <c r="AC276" s="24"/>
      <c r="AD276" s="24"/>
      <c r="AE276" s="24"/>
      <c r="AF276" s="24"/>
      <c r="AG276" s="24"/>
      <c r="AH276" s="24"/>
      <c r="AI276" s="24"/>
      <c r="AJ276" s="24"/>
      <c r="AK276" s="24"/>
      <c r="AL276" s="24"/>
    </row>
    <row r="277" spans="1:38" s="25" customFormat="1" ht="15.75" hidden="1" customHeight="1">
      <c r="A277" s="128"/>
      <c r="B277" s="128"/>
      <c r="C277" s="125"/>
      <c r="D277" s="256" t="s">
        <v>151</v>
      </c>
      <c r="E277" s="439"/>
      <c r="F277" s="439"/>
      <c r="G277" s="115">
        <f t="shared" si="7"/>
        <v>0</v>
      </c>
      <c r="H277" s="115"/>
      <c r="I277" s="115"/>
      <c r="J277" s="410"/>
      <c r="K277" s="409">
        <f t="shared" si="8"/>
        <v>0</v>
      </c>
      <c r="L277" s="26"/>
      <c r="M277" s="26"/>
      <c r="N277" s="26"/>
      <c r="O277" s="26"/>
      <c r="P277" s="26"/>
      <c r="Q277" s="26"/>
      <c r="R277" s="24"/>
      <c r="S277" s="24"/>
      <c r="T277" s="24"/>
      <c r="U277" s="24"/>
      <c r="V277" s="24"/>
      <c r="W277" s="24"/>
      <c r="X277" s="24"/>
      <c r="Y277" s="24"/>
      <c r="Z277" s="24"/>
      <c r="AA277" s="24"/>
      <c r="AB277" s="24"/>
      <c r="AC277" s="24"/>
      <c r="AD277" s="24"/>
      <c r="AE277" s="24"/>
      <c r="AF277" s="24"/>
      <c r="AG277" s="24"/>
      <c r="AH277" s="24"/>
      <c r="AI277" s="24"/>
      <c r="AJ277" s="24"/>
      <c r="AK277" s="24"/>
      <c r="AL277" s="24"/>
    </row>
    <row r="278" spans="1:38" s="25" customFormat="1" ht="24" hidden="1" customHeight="1">
      <c r="A278" s="128"/>
      <c r="B278" s="128"/>
      <c r="C278" s="125"/>
      <c r="D278" s="255" t="s">
        <v>205</v>
      </c>
      <c r="E278" s="439"/>
      <c r="F278" s="439"/>
      <c r="G278" s="137">
        <f t="shared" si="7"/>
        <v>0</v>
      </c>
      <c r="H278" s="137"/>
      <c r="I278" s="137"/>
      <c r="J278" s="410"/>
      <c r="K278" s="409">
        <f t="shared" si="8"/>
        <v>0</v>
      </c>
      <c r="L278" s="26"/>
      <c r="M278" s="26"/>
      <c r="N278" s="26"/>
      <c r="O278" s="26"/>
      <c r="P278" s="26"/>
      <c r="Q278" s="26"/>
      <c r="R278" s="24"/>
      <c r="S278" s="24"/>
      <c r="T278" s="24"/>
      <c r="U278" s="24"/>
      <c r="V278" s="24"/>
      <c r="W278" s="24"/>
      <c r="X278" s="24"/>
      <c r="Y278" s="24"/>
      <c r="Z278" s="24"/>
      <c r="AA278" s="24"/>
      <c r="AB278" s="24"/>
      <c r="AC278" s="24"/>
      <c r="AD278" s="24"/>
      <c r="AE278" s="24"/>
      <c r="AF278" s="24"/>
      <c r="AG278" s="24"/>
      <c r="AH278" s="24"/>
      <c r="AI278" s="24"/>
      <c r="AJ278" s="24"/>
      <c r="AK278" s="24"/>
      <c r="AL278" s="24"/>
    </row>
    <row r="279" spans="1:38" s="25" customFormat="1" ht="54" hidden="1" customHeight="1">
      <c r="A279" s="128"/>
      <c r="B279" s="128"/>
      <c r="C279" s="128"/>
      <c r="D279" s="256" t="s">
        <v>1372</v>
      </c>
      <c r="E279" s="439"/>
      <c r="F279" s="439"/>
      <c r="G279" s="115">
        <f t="shared" si="7"/>
        <v>0</v>
      </c>
      <c r="H279" s="115"/>
      <c r="I279" s="115"/>
      <c r="J279" s="410"/>
      <c r="K279" s="409">
        <f t="shared" si="8"/>
        <v>0</v>
      </c>
      <c r="L279" s="26"/>
      <c r="M279" s="26"/>
      <c r="N279" s="26"/>
      <c r="O279" s="26"/>
      <c r="P279" s="26"/>
      <c r="Q279" s="26"/>
      <c r="R279" s="24"/>
      <c r="S279" s="24"/>
      <c r="T279" s="24"/>
      <c r="U279" s="24"/>
      <c r="V279" s="24"/>
      <c r="W279" s="24"/>
      <c r="X279" s="24"/>
      <c r="Y279" s="24"/>
      <c r="Z279" s="24"/>
      <c r="AA279" s="24"/>
      <c r="AB279" s="24"/>
      <c r="AC279" s="24"/>
      <c r="AD279" s="24"/>
      <c r="AE279" s="24"/>
      <c r="AF279" s="24"/>
      <c r="AG279" s="24"/>
      <c r="AH279" s="24"/>
      <c r="AI279" s="24"/>
      <c r="AJ279" s="24"/>
      <c r="AK279" s="24"/>
      <c r="AL279" s="24"/>
    </row>
    <row r="280" spans="1:38" s="25" customFormat="1" ht="40.5" hidden="1" customHeight="1">
      <c r="A280" s="423"/>
      <c r="B280" s="423"/>
      <c r="C280" s="423"/>
      <c r="D280" s="460" t="s">
        <v>1098</v>
      </c>
      <c r="E280" s="439"/>
      <c r="F280" s="439"/>
      <c r="G280" s="461">
        <f t="shared" si="7"/>
        <v>0</v>
      </c>
      <c r="H280" s="461"/>
      <c r="I280" s="461"/>
      <c r="J280" s="413"/>
      <c r="K280" s="409">
        <f t="shared" si="8"/>
        <v>0</v>
      </c>
      <c r="L280" s="26"/>
      <c r="M280" s="26"/>
      <c r="N280" s="26"/>
      <c r="O280" s="26"/>
      <c r="P280" s="26"/>
      <c r="Q280" s="26"/>
      <c r="R280" s="24"/>
      <c r="S280" s="24"/>
      <c r="T280" s="24"/>
      <c r="U280" s="24"/>
      <c r="V280" s="24"/>
      <c r="W280" s="24"/>
      <c r="X280" s="24"/>
      <c r="Y280" s="24"/>
      <c r="Z280" s="24"/>
      <c r="AA280" s="24"/>
      <c r="AB280" s="24"/>
      <c r="AC280" s="24"/>
      <c r="AD280" s="24"/>
      <c r="AE280" s="24"/>
      <c r="AF280" s="24"/>
      <c r="AG280" s="24"/>
      <c r="AH280" s="24"/>
      <c r="AI280" s="24"/>
      <c r="AJ280" s="24"/>
      <c r="AK280" s="24"/>
      <c r="AL280" s="24"/>
    </row>
    <row r="281" spans="1:38" s="25" customFormat="1" ht="50.25" hidden="1" customHeight="1">
      <c r="A281" s="123" t="s">
        <v>1207</v>
      </c>
      <c r="B281" s="123" t="s">
        <v>603</v>
      </c>
      <c r="C281" s="123" t="s">
        <v>1106</v>
      </c>
      <c r="D281" s="345" t="s">
        <v>1017</v>
      </c>
      <c r="E281" s="1064" t="s">
        <v>1423</v>
      </c>
      <c r="F281" s="1064" t="s">
        <v>425</v>
      </c>
      <c r="G281" s="201">
        <f t="shared" si="7"/>
        <v>0</v>
      </c>
      <c r="H281" s="201"/>
      <c r="I281" s="201"/>
      <c r="J281" s="321">
        <f t="shared" ref="J281:J290" si="9">+I281</f>
        <v>0</v>
      </c>
      <c r="K281" s="447">
        <f t="shared" si="8"/>
        <v>0</v>
      </c>
      <c r="L281" s="19"/>
      <c r="M281" s="26"/>
      <c r="N281" s="26"/>
      <c r="O281" s="26"/>
      <c r="P281" s="26"/>
      <c r="Q281" s="26"/>
      <c r="R281" s="24"/>
      <c r="S281" s="24"/>
      <c r="T281" s="24"/>
      <c r="U281" s="24"/>
      <c r="V281" s="24"/>
      <c r="W281" s="24"/>
      <c r="X281" s="24"/>
      <c r="Y281" s="24"/>
      <c r="Z281" s="24"/>
      <c r="AA281" s="24"/>
      <c r="AB281" s="24"/>
      <c r="AC281" s="24"/>
      <c r="AD281" s="24"/>
      <c r="AE281" s="24"/>
      <c r="AF281" s="24"/>
      <c r="AG281" s="24"/>
      <c r="AH281" s="24"/>
      <c r="AI281" s="24"/>
      <c r="AJ281" s="24"/>
      <c r="AK281" s="24"/>
      <c r="AL281" s="24"/>
    </row>
    <row r="282" spans="1:38" s="25" customFormat="1" ht="65.25" hidden="1" customHeight="1">
      <c r="A282" s="123" t="s">
        <v>250</v>
      </c>
      <c r="B282" s="123" t="s">
        <v>597</v>
      </c>
      <c r="C282" s="127" t="s">
        <v>285</v>
      </c>
      <c r="D282" s="259" t="s">
        <v>458</v>
      </c>
      <c r="E282" s="1064"/>
      <c r="F282" s="1064"/>
      <c r="G282" s="201">
        <f t="shared" si="7"/>
        <v>0</v>
      </c>
      <c r="H282" s="201"/>
      <c r="I282" s="201"/>
      <c r="J282" s="689">
        <f t="shared" si="9"/>
        <v>0</v>
      </c>
      <c r="K282" s="447">
        <f t="shared" si="8"/>
        <v>0</v>
      </c>
      <c r="L282" s="19"/>
      <c r="M282" s="26"/>
      <c r="N282" s="26"/>
      <c r="O282" s="26"/>
      <c r="P282" s="26"/>
      <c r="Q282" s="26"/>
      <c r="R282" s="24"/>
      <c r="S282" s="24"/>
      <c r="T282" s="24"/>
      <c r="U282" s="24"/>
      <c r="V282" s="24"/>
      <c r="W282" s="24"/>
      <c r="X282" s="24"/>
      <c r="Y282" s="24"/>
      <c r="Z282" s="24"/>
      <c r="AA282" s="24"/>
      <c r="AB282" s="24"/>
      <c r="AC282" s="24"/>
      <c r="AD282" s="24"/>
      <c r="AE282" s="24"/>
      <c r="AF282" s="24"/>
      <c r="AG282" s="24"/>
      <c r="AH282" s="24"/>
      <c r="AI282" s="24"/>
      <c r="AJ282" s="24"/>
      <c r="AK282" s="24"/>
      <c r="AL282" s="24"/>
    </row>
    <row r="283" spans="1:38" s="25" customFormat="1" ht="63" hidden="1" customHeight="1">
      <c r="A283" s="133" t="s">
        <v>1208</v>
      </c>
      <c r="B283" s="133" t="s">
        <v>888</v>
      </c>
      <c r="C283" s="133" t="s">
        <v>1107</v>
      </c>
      <c r="D283" s="259" t="s">
        <v>604</v>
      </c>
      <c r="E283" s="1064"/>
      <c r="F283" s="1064"/>
      <c r="G283" s="201">
        <f t="shared" si="7"/>
        <v>0</v>
      </c>
      <c r="H283" s="201"/>
      <c r="I283" s="108"/>
      <c r="J283" s="689">
        <f t="shared" si="9"/>
        <v>0</v>
      </c>
      <c r="K283" s="403">
        <f t="shared" si="8"/>
        <v>0</v>
      </c>
      <c r="L283" s="19"/>
      <c r="M283" s="26"/>
      <c r="N283" s="26"/>
      <c r="O283" s="26"/>
      <c r="P283" s="26"/>
      <c r="Q283" s="26"/>
      <c r="R283" s="24"/>
      <c r="S283" s="24"/>
      <c r="T283" s="24"/>
      <c r="U283" s="24"/>
      <c r="V283" s="24"/>
      <c r="W283" s="24"/>
      <c r="X283" s="24"/>
      <c r="Y283" s="24"/>
      <c r="Z283" s="24"/>
      <c r="AA283" s="24"/>
      <c r="AB283" s="24"/>
      <c r="AC283" s="24"/>
      <c r="AD283" s="24"/>
      <c r="AE283" s="24"/>
      <c r="AF283" s="24"/>
      <c r="AG283" s="24"/>
      <c r="AH283" s="24"/>
      <c r="AI283" s="24"/>
      <c r="AJ283" s="24"/>
      <c r="AK283" s="24"/>
      <c r="AL283" s="24"/>
    </row>
    <row r="284" spans="1:38" ht="62.25" hidden="1" customHeight="1">
      <c r="A284" s="133" t="s">
        <v>1209</v>
      </c>
      <c r="B284" s="133" t="s">
        <v>948</v>
      </c>
      <c r="C284" s="133" t="s">
        <v>1108</v>
      </c>
      <c r="D284" s="259" t="s">
        <v>1086</v>
      </c>
      <c r="E284" s="1064"/>
      <c r="F284" s="1064"/>
      <c r="G284" s="201">
        <f t="shared" si="7"/>
        <v>0</v>
      </c>
      <c r="H284" s="201"/>
      <c r="I284" s="108"/>
      <c r="J284" s="689">
        <f t="shared" si="9"/>
        <v>0</v>
      </c>
      <c r="K284" s="403">
        <f t="shared" si="8"/>
        <v>0</v>
      </c>
      <c r="L284" s="19"/>
    </row>
    <row r="285" spans="1:38" ht="62.25" customHeight="1">
      <c r="A285" s="238" t="s">
        <v>260</v>
      </c>
      <c r="B285" s="123" t="s">
        <v>1602</v>
      </c>
      <c r="C285" s="123" t="s">
        <v>648</v>
      </c>
      <c r="D285" s="2" t="s">
        <v>1251</v>
      </c>
      <c r="E285" s="1069"/>
      <c r="F285" s="1069"/>
      <c r="G285" s="201">
        <f>+H285+I285</f>
        <v>-646003</v>
      </c>
      <c r="H285" s="201"/>
      <c r="I285" s="201">
        <v>-646003</v>
      </c>
      <c r="J285" s="321">
        <f t="shared" si="9"/>
        <v>-646003</v>
      </c>
      <c r="K285" s="447">
        <f>+G285</f>
        <v>-646003</v>
      </c>
      <c r="L285" s="19"/>
    </row>
    <row r="286" spans="1:38" ht="62.25" hidden="1" customHeight="1">
      <c r="A286" s="238" t="s">
        <v>652</v>
      </c>
      <c r="B286" s="123" t="s">
        <v>758</v>
      </c>
      <c r="C286" s="133" t="s">
        <v>1363</v>
      </c>
      <c r="D286" s="242" t="s">
        <v>853</v>
      </c>
      <c r="E286" s="1069"/>
      <c r="F286" s="1069"/>
      <c r="G286" s="201">
        <f>+H286+I286</f>
        <v>0</v>
      </c>
      <c r="H286" s="429"/>
      <c r="I286" s="429"/>
      <c r="J286" s="321"/>
      <c r="K286" s="403">
        <f>+G286</f>
        <v>0</v>
      </c>
      <c r="L286" s="19"/>
    </row>
    <row r="287" spans="1:38" ht="45" hidden="1" customHeight="1">
      <c r="A287" s="427" t="s">
        <v>251</v>
      </c>
      <c r="B287" s="427" t="s">
        <v>1468</v>
      </c>
      <c r="C287" s="427" t="s">
        <v>923</v>
      </c>
      <c r="D287" s="383" t="s">
        <v>947</v>
      </c>
      <c r="E287" s="1069"/>
      <c r="F287" s="1069"/>
      <c r="G287" s="452">
        <f t="shared" si="7"/>
        <v>0</v>
      </c>
      <c r="H287" s="452"/>
      <c r="I287" s="452"/>
      <c r="J287" s="704">
        <f t="shared" si="9"/>
        <v>0</v>
      </c>
      <c r="K287" s="409">
        <f t="shared" si="8"/>
        <v>0</v>
      </c>
    </row>
    <row r="288" spans="1:38" ht="45" hidden="1" customHeight="1">
      <c r="A288" s="133" t="s">
        <v>255</v>
      </c>
      <c r="B288" s="133" t="s">
        <v>441</v>
      </c>
      <c r="C288" s="133" t="s">
        <v>926</v>
      </c>
      <c r="D288" s="254" t="s">
        <v>1355</v>
      </c>
      <c r="E288" s="1069"/>
      <c r="F288" s="1069"/>
      <c r="G288" s="108">
        <f t="shared" si="7"/>
        <v>0</v>
      </c>
      <c r="H288" s="108"/>
      <c r="I288" s="108"/>
      <c r="J288" s="507">
        <f t="shared" si="9"/>
        <v>0</v>
      </c>
      <c r="K288" s="409">
        <f t="shared" si="8"/>
        <v>0</v>
      </c>
    </row>
    <row r="289" spans="1:12" ht="30" hidden="1" customHeight="1">
      <c r="A289" s="416" t="s">
        <v>253</v>
      </c>
      <c r="B289" s="416" t="s">
        <v>442</v>
      </c>
      <c r="C289" s="416" t="s">
        <v>924</v>
      </c>
      <c r="D289" s="508" t="s">
        <v>326</v>
      </c>
      <c r="E289" s="1069"/>
      <c r="F289" s="1069"/>
      <c r="G289" s="464">
        <f t="shared" si="7"/>
        <v>0</v>
      </c>
      <c r="H289" s="464"/>
      <c r="I289" s="464"/>
      <c r="J289" s="507">
        <f t="shared" si="9"/>
        <v>0</v>
      </c>
      <c r="K289" s="409">
        <f t="shared" si="8"/>
        <v>0</v>
      </c>
    </row>
    <row r="290" spans="1:12" ht="60" hidden="1" customHeight="1">
      <c r="A290" s="133" t="s">
        <v>257</v>
      </c>
      <c r="B290" s="133" t="s">
        <v>160</v>
      </c>
      <c r="C290" s="133" t="s">
        <v>161</v>
      </c>
      <c r="D290" s="259" t="s">
        <v>327</v>
      </c>
      <c r="E290" s="1064"/>
      <c r="F290" s="1064"/>
      <c r="G290" s="201">
        <f t="shared" si="7"/>
        <v>0</v>
      </c>
      <c r="H290" s="201"/>
      <c r="I290" s="201"/>
      <c r="J290" s="321">
        <f t="shared" si="9"/>
        <v>0</v>
      </c>
      <c r="K290" s="447">
        <f t="shared" si="8"/>
        <v>0</v>
      </c>
      <c r="L290" s="19"/>
    </row>
    <row r="291" spans="1:12" ht="86.25" hidden="1" customHeight="1">
      <c r="A291" s="509" t="s">
        <v>258</v>
      </c>
      <c r="B291" s="509" t="s">
        <v>596</v>
      </c>
      <c r="C291" s="509" t="s">
        <v>937</v>
      </c>
      <c r="D291" s="510" t="s">
        <v>1373</v>
      </c>
      <c r="E291" s="439"/>
      <c r="F291" s="439"/>
      <c r="G291" s="511">
        <f t="shared" si="7"/>
        <v>0</v>
      </c>
      <c r="H291" s="511"/>
      <c r="I291" s="511"/>
      <c r="J291" s="527"/>
      <c r="K291" s="409">
        <f t="shared" si="8"/>
        <v>0</v>
      </c>
    </row>
    <row r="292" spans="1:12" ht="106.5" hidden="1" customHeight="1">
      <c r="A292" s="133" t="s">
        <v>862</v>
      </c>
      <c r="B292" s="133" t="s">
        <v>861</v>
      </c>
      <c r="C292" s="133" t="s">
        <v>84</v>
      </c>
      <c r="D292" s="259" t="s">
        <v>1424</v>
      </c>
      <c r="E292" s="1064" t="s">
        <v>1423</v>
      </c>
      <c r="F292" s="1064" t="s">
        <v>425</v>
      </c>
      <c r="G292" s="201">
        <f t="shared" si="7"/>
        <v>0</v>
      </c>
      <c r="H292" s="201"/>
      <c r="I292" s="201"/>
      <c r="J292" s="290"/>
      <c r="K292" s="403">
        <f t="shared" si="8"/>
        <v>0</v>
      </c>
      <c r="L292" s="19"/>
    </row>
    <row r="293" spans="1:12" ht="60" hidden="1" customHeight="1">
      <c r="A293" s="427" t="s">
        <v>256</v>
      </c>
      <c r="B293" s="427" t="s">
        <v>1440</v>
      </c>
      <c r="C293" s="427" t="s">
        <v>936</v>
      </c>
      <c r="D293" s="383" t="s">
        <v>1425</v>
      </c>
      <c r="E293" s="1069"/>
      <c r="F293" s="1069"/>
      <c r="G293" s="452">
        <f t="shared" si="7"/>
        <v>0</v>
      </c>
      <c r="H293" s="452"/>
      <c r="I293" s="452"/>
      <c r="J293" s="408"/>
      <c r="K293" s="409">
        <f t="shared" si="8"/>
        <v>0</v>
      </c>
    </row>
    <row r="294" spans="1:12" ht="60" hidden="1" customHeight="1">
      <c r="A294" s="416" t="s">
        <v>254</v>
      </c>
      <c r="B294" s="416" t="s">
        <v>1439</v>
      </c>
      <c r="C294" s="416" t="s">
        <v>925</v>
      </c>
      <c r="D294" s="508" t="s">
        <v>1485</v>
      </c>
      <c r="E294" s="1069"/>
      <c r="F294" s="1069"/>
      <c r="G294" s="464">
        <f t="shared" si="7"/>
        <v>0</v>
      </c>
      <c r="H294" s="464"/>
      <c r="I294" s="464"/>
      <c r="J294" s="413"/>
      <c r="K294" s="409">
        <f t="shared" si="8"/>
        <v>0</v>
      </c>
    </row>
    <row r="295" spans="1:12" ht="74.25" hidden="1" customHeight="1">
      <c r="A295" s="133" t="s">
        <v>252</v>
      </c>
      <c r="B295" s="133" t="s">
        <v>1438</v>
      </c>
      <c r="C295" s="133" t="s">
        <v>1182</v>
      </c>
      <c r="D295" s="320" t="s">
        <v>284</v>
      </c>
      <c r="E295" s="1064"/>
      <c r="F295" s="1064"/>
      <c r="G295" s="201">
        <f t="shared" si="7"/>
        <v>0</v>
      </c>
      <c r="H295" s="201"/>
      <c r="I295" s="201"/>
      <c r="J295" s="290"/>
      <c r="K295" s="447">
        <f t="shared" si="8"/>
        <v>0</v>
      </c>
      <c r="L295" s="19"/>
    </row>
    <row r="296" spans="1:12" ht="74.25" hidden="1" customHeight="1">
      <c r="A296" s="133" t="s">
        <v>579</v>
      </c>
      <c r="B296" s="133" t="s">
        <v>1544</v>
      </c>
      <c r="C296" s="123" t="s">
        <v>232</v>
      </c>
      <c r="D296" s="346" t="s">
        <v>1456</v>
      </c>
      <c r="E296" s="406" t="s">
        <v>820</v>
      </c>
      <c r="F296" s="406" t="s">
        <v>581</v>
      </c>
      <c r="G296" s="201">
        <f>+H296+I296</f>
        <v>0</v>
      </c>
      <c r="H296" s="201"/>
      <c r="I296" s="201"/>
      <c r="J296" s="321">
        <f>+I296</f>
        <v>0</v>
      </c>
      <c r="K296" s="447">
        <f>+G296</f>
        <v>0</v>
      </c>
      <c r="L296" s="19"/>
    </row>
    <row r="297" spans="1:12" ht="15.75" hidden="1" customHeight="1">
      <c r="A297" s="426" t="s">
        <v>259</v>
      </c>
      <c r="B297" s="512" t="s">
        <v>276</v>
      </c>
      <c r="C297" s="512" t="s">
        <v>649</v>
      </c>
      <c r="D297" s="437" t="s">
        <v>277</v>
      </c>
      <c r="E297" s="406"/>
      <c r="F297" s="406"/>
      <c r="G297" s="513">
        <f t="shared" si="7"/>
        <v>0</v>
      </c>
      <c r="H297" s="513"/>
      <c r="I297" s="513"/>
      <c r="J297" s="408"/>
      <c r="K297" s="409">
        <f t="shared" si="8"/>
        <v>0</v>
      </c>
    </row>
    <row r="298" spans="1:12" ht="15.75" hidden="1" customHeight="1">
      <c r="A298" s="514" t="s">
        <v>260</v>
      </c>
      <c r="B298" s="501" t="s">
        <v>1602</v>
      </c>
      <c r="C298" s="501" t="s">
        <v>648</v>
      </c>
      <c r="D298" s="443" t="s">
        <v>1251</v>
      </c>
      <c r="E298" s="411"/>
      <c r="F298" s="411"/>
      <c r="G298" s="515">
        <f t="shared" si="7"/>
        <v>0</v>
      </c>
      <c r="H298" s="515"/>
      <c r="I298" s="515"/>
      <c r="J298" s="413"/>
      <c r="K298" s="409">
        <f t="shared" si="8"/>
        <v>0</v>
      </c>
    </row>
    <row r="299" spans="1:12" ht="60.65" hidden="1" customHeight="1">
      <c r="A299" s="292" t="s">
        <v>883</v>
      </c>
      <c r="B299" s="292" t="s">
        <v>76</v>
      </c>
      <c r="C299" s="292"/>
      <c r="D299" s="318" t="s">
        <v>857</v>
      </c>
      <c r="E299" s="227"/>
      <c r="F299" s="227"/>
      <c r="G299" s="192">
        <f t="shared" si="7"/>
        <v>0</v>
      </c>
      <c r="H299" s="192">
        <f>+H300+H301+H302+H303+H304</f>
        <v>0</v>
      </c>
      <c r="I299" s="192">
        <f>+I300+I301+I302+I303+I304</f>
        <v>0</v>
      </c>
      <c r="J299" s="290">
        <f>+J300+J301+J302+J303+J304</f>
        <v>0</v>
      </c>
      <c r="K299" s="447">
        <f t="shared" si="8"/>
        <v>0</v>
      </c>
    </row>
    <row r="300" spans="1:12" ht="42" hidden="1">
      <c r="A300" s="512" t="s">
        <v>77</v>
      </c>
      <c r="B300" s="512" t="s">
        <v>1310</v>
      </c>
      <c r="C300" s="512" t="s">
        <v>1309</v>
      </c>
      <c r="D300" s="437" t="s">
        <v>1311</v>
      </c>
      <c r="E300" s="406"/>
      <c r="F300" s="406"/>
      <c r="G300" s="421">
        <f t="shared" si="7"/>
        <v>0</v>
      </c>
      <c r="H300" s="421"/>
      <c r="I300" s="421"/>
      <c r="J300" s="408"/>
      <c r="K300" s="409">
        <f t="shared" si="8"/>
        <v>0</v>
      </c>
    </row>
    <row r="301" spans="1:12" ht="60" hidden="1" customHeight="1">
      <c r="A301" s="416" t="s">
        <v>557</v>
      </c>
      <c r="B301" s="416" t="s">
        <v>558</v>
      </c>
      <c r="C301" s="416" t="s">
        <v>559</v>
      </c>
      <c r="D301" s="516" t="s">
        <v>560</v>
      </c>
      <c r="E301" s="411" t="s">
        <v>1426</v>
      </c>
      <c r="F301" s="411" t="s">
        <v>1427</v>
      </c>
      <c r="G301" s="444">
        <f t="shared" si="7"/>
        <v>0</v>
      </c>
      <c r="H301" s="444"/>
      <c r="I301" s="444"/>
      <c r="J301" s="517"/>
      <c r="K301" s="409">
        <f t="shared" si="8"/>
        <v>0</v>
      </c>
    </row>
    <row r="302" spans="1:12" ht="64.5" hidden="1" customHeight="1">
      <c r="A302" s="1084" t="s">
        <v>844</v>
      </c>
      <c r="B302" s="1084" t="s">
        <v>845</v>
      </c>
      <c r="C302" s="1084" t="s">
        <v>556</v>
      </c>
      <c r="D302" s="1087" t="s">
        <v>664</v>
      </c>
      <c r="E302" s="433" t="s">
        <v>1428</v>
      </c>
      <c r="F302" s="433" t="s">
        <v>1429</v>
      </c>
      <c r="G302" s="201">
        <f t="shared" ref="G302:G377" si="10">+H302+I302</f>
        <v>0</v>
      </c>
      <c r="H302" s="201"/>
      <c r="I302" s="201"/>
      <c r="J302" s="321">
        <f>+I302</f>
        <v>0</v>
      </c>
      <c r="K302" s="447">
        <f t="shared" ref="K302:K377" si="11">+G302</f>
        <v>0</v>
      </c>
    </row>
    <row r="303" spans="1:12" ht="57.75" hidden="1" customHeight="1">
      <c r="A303" s="1084"/>
      <c r="B303" s="1084"/>
      <c r="C303" s="1084"/>
      <c r="D303" s="1087"/>
      <c r="E303" s="433" t="s">
        <v>1132</v>
      </c>
      <c r="F303" s="433" t="s">
        <v>1133</v>
      </c>
      <c r="G303" s="201">
        <f t="shared" si="10"/>
        <v>0</v>
      </c>
      <c r="H303" s="201"/>
      <c r="I303" s="201"/>
      <c r="J303" s="321">
        <f>+I303</f>
        <v>0</v>
      </c>
      <c r="K303" s="447">
        <f t="shared" si="11"/>
        <v>0</v>
      </c>
    </row>
    <row r="304" spans="1:12" ht="66" hidden="1" customHeight="1">
      <c r="A304" s="401" t="s">
        <v>561</v>
      </c>
      <c r="B304" s="401" t="s">
        <v>1602</v>
      </c>
      <c r="C304" s="401" t="s">
        <v>648</v>
      </c>
      <c r="D304" s="465" t="s">
        <v>1251</v>
      </c>
      <c r="E304" s="435" t="s">
        <v>1134</v>
      </c>
      <c r="F304" s="435" t="s">
        <v>1131</v>
      </c>
      <c r="G304" s="444">
        <f t="shared" si="10"/>
        <v>0</v>
      </c>
      <c r="H304" s="444"/>
      <c r="I304" s="444"/>
      <c r="J304" s="517"/>
      <c r="K304" s="447">
        <f t="shared" si="11"/>
        <v>0</v>
      </c>
    </row>
    <row r="305" spans="1:12" ht="87" customHeight="1">
      <c r="A305" s="292" t="s">
        <v>1276</v>
      </c>
      <c r="B305" s="292" t="s">
        <v>1638</v>
      </c>
      <c r="C305" s="292"/>
      <c r="D305" s="341" t="s">
        <v>1130</v>
      </c>
      <c r="E305" s="227"/>
      <c r="F305" s="227"/>
      <c r="G305" s="402">
        <f t="shared" si="10"/>
        <v>-2890300</v>
      </c>
      <c r="H305" s="290">
        <f>+H311+H312+H306+H309+H307+H310+H308</f>
        <v>0</v>
      </c>
      <c r="I305" s="290">
        <f>+I311+I312+I306+I309+I307+I310+I308</f>
        <v>-2890300</v>
      </c>
      <c r="J305" s="290">
        <f>+J311+J312+J306+J309+J307+J310+J308</f>
        <v>-2890300</v>
      </c>
      <c r="K305" s="447">
        <f t="shared" si="11"/>
        <v>-2890300</v>
      </c>
    </row>
    <row r="306" spans="1:12" ht="63.75" hidden="1" customHeight="1">
      <c r="A306" s="123">
        <v>1317640</v>
      </c>
      <c r="B306" s="123" t="s">
        <v>1544</v>
      </c>
      <c r="C306" s="123" t="s">
        <v>232</v>
      </c>
      <c r="D306" s="346" t="s">
        <v>1456</v>
      </c>
      <c r="E306" s="1064" t="s">
        <v>820</v>
      </c>
      <c r="F306" s="1064" t="s">
        <v>581</v>
      </c>
      <c r="G306" s="321">
        <f t="shared" si="10"/>
        <v>0</v>
      </c>
      <c r="H306" s="321"/>
      <c r="I306" s="321"/>
      <c r="J306" s="321">
        <f>+I306</f>
        <v>0</v>
      </c>
      <c r="K306" s="447">
        <f t="shared" si="11"/>
        <v>0</v>
      </c>
    </row>
    <row r="307" spans="1:12" ht="63.75" hidden="1" customHeight="1">
      <c r="A307" s="518" t="s">
        <v>907</v>
      </c>
      <c r="B307" s="518" t="s">
        <v>239</v>
      </c>
      <c r="C307" s="518" t="s">
        <v>438</v>
      </c>
      <c r="D307" s="526" t="s">
        <v>1563</v>
      </c>
      <c r="E307" s="1069"/>
      <c r="F307" s="1069"/>
      <c r="G307" s="321">
        <f>+H307+I307</f>
        <v>0</v>
      </c>
      <c r="H307" s="321"/>
      <c r="I307" s="321"/>
      <c r="J307" s="321">
        <f>+I307</f>
        <v>0</v>
      </c>
      <c r="K307" s="447">
        <f t="shared" si="11"/>
        <v>0</v>
      </c>
    </row>
    <row r="308" spans="1:12" ht="63.75" customHeight="1">
      <c r="A308" s="416" t="s">
        <v>580</v>
      </c>
      <c r="B308" s="416" t="s">
        <v>1</v>
      </c>
      <c r="C308" s="416" t="s">
        <v>1556</v>
      </c>
      <c r="D308" s="538" t="s">
        <v>38</v>
      </c>
      <c r="E308" s="1069"/>
      <c r="F308" s="1069"/>
      <c r="G308" s="466">
        <f>+H308+I308</f>
        <v>-45100</v>
      </c>
      <c r="H308" s="466"/>
      <c r="I308" s="466">
        <v>-45100</v>
      </c>
      <c r="J308" s="466">
        <f>+I308</f>
        <v>-45100</v>
      </c>
      <c r="K308" s="447">
        <f t="shared" si="11"/>
        <v>-45100</v>
      </c>
    </row>
    <row r="309" spans="1:12" ht="58.9" customHeight="1">
      <c r="A309" s="123" t="s">
        <v>124</v>
      </c>
      <c r="B309" s="123" t="s">
        <v>1602</v>
      </c>
      <c r="C309" s="123" t="s">
        <v>648</v>
      </c>
      <c r="D309" s="2" t="s">
        <v>1251</v>
      </c>
      <c r="E309" s="1064"/>
      <c r="F309" s="1064"/>
      <c r="G309" s="321">
        <f t="shared" si="10"/>
        <v>-2845200</v>
      </c>
      <c r="H309" s="321"/>
      <c r="I309" s="321">
        <v>-2845200</v>
      </c>
      <c r="J309" s="321">
        <f>+I309</f>
        <v>-2845200</v>
      </c>
      <c r="K309" s="447">
        <f t="shared" si="11"/>
        <v>-2845200</v>
      </c>
    </row>
    <row r="310" spans="1:12" ht="58.9" hidden="1" customHeight="1">
      <c r="A310" s="123" t="s">
        <v>907</v>
      </c>
      <c r="B310" s="123" t="s">
        <v>239</v>
      </c>
      <c r="C310" s="123" t="s">
        <v>438</v>
      </c>
      <c r="D310" s="323" t="s">
        <v>1563</v>
      </c>
      <c r="E310" s="227" t="s">
        <v>63</v>
      </c>
      <c r="F310" s="227" t="s">
        <v>1021</v>
      </c>
      <c r="G310" s="321">
        <f t="shared" si="10"/>
        <v>0</v>
      </c>
      <c r="H310" s="321"/>
      <c r="I310" s="321"/>
      <c r="J310" s="321"/>
      <c r="K310" s="403">
        <f t="shared" si="11"/>
        <v>0</v>
      </c>
    </row>
    <row r="311" spans="1:12" ht="28" hidden="1">
      <c r="A311" s="512">
        <v>1318313</v>
      </c>
      <c r="B311" s="512" t="s">
        <v>53</v>
      </c>
      <c r="C311" s="512" t="s">
        <v>585</v>
      </c>
      <c r="D311" s="520" t="s">
        <v>1286</v>
      </c>
      <c r="E311" s="406"/>
      <c r="F311" s="406"/>
      <c r="G311" s="521">
        <f t="shared" si="10"/>
        <v>0</v>
      </c>
      <c r="H311" s="521"/>
      <c r="I311" s="521"/>
      <c r="J311" s="408"/>
      <c r="K311" s="409">
        <f t="shared" si="11"/>
        <v>0</v>
      </c>
    </row>
    <row r="312" spans="1:12" ht="28" hidden="1">
      <c r="A312" s="501">
        <v>1318340</v>
      </c>
      <c r="B312" s="501" t="s">
        <v>1282</v>
      </c>
      <c r="C312" s="501" t="s">
        <v>52</v>
      </c>
      <c r="D312" s="522" t="s">
        <v>1543</v>
      </c>
      <c r="E312" s="411"/>
      <c r="F312" s="411"/>
      <c r="G312" s="523">
        <f t="shared" si="10"/>
        <v>0</v>
      </c>
      <c r="H312" s="523"/>
      <c r="I312" s="523"/>
      <c r="J312" s="413"/>
      <c r="K312" s="409">
        <f t="shared" si="11"/>
        <v>0</v>
      </c>
    </row>
    <row r="313" spans="1:12" ht="43.9" customHeight="1">
      <c r="A313" s="292" t="s">
        <v>1277</v>
      </c>
      <c r="B313" s="292" t="s">
        <v>1639</v>
      </c>
      <c r="C313" s="292"/>
      <c r="D313" s="318" t="s">
        <v>198</v>
      </c>
      <c r="E313" s="327"/>
      <c r="F313" s="327"/>
      <c r="G313" s="347">
        <f t="shared" si="10"/>
        <v>22075207</v>
      </c>
      <c r="H313" s="192">
        <f>SUM(H314:H327)-H316-H317</f>
        <v>0</v>
      </c>
      <c r="I313" s="192">
        <f>SUM(I314:I327)-I316-I317</f>
        <v>22075207</v>
      </c>
      <c r="J313" s="192">
        <f>SUM(J314:J327)-J316-J317</f>
        <v>22075207</v>
      </c>
      <c r="K313" s="447">
        <f t="shared" si="11"/>
        <v>22075207</v>
      </c>
    </row>
    <row r="314" spans="1:12" ht="15.5" hidden="1">
      <c r="A314" s="500">
        <v>1513230</v>
      </c>
      <c r="B314" s="500" t="s">
        <v>319</v>
      </c>
      <c r="C314" s="500" t="s">
        <v>378</v>
      </c>
      <c r="D314" s="524" t="s">
        <v>629</v>
      </c>
      <c r="E314" s="406"/>
      <c r="F314" s="406"/>
      <c r="G314" s="452">
        <f t="shared" si="10"/>
        <v>0</v>
      </c>
      <c r="H314" s="452"/>
      <c r="I314" s="452"/>
      <c r="J314" s="408"/>
      <c r="K314" s="409">
        <f t="shared" si="11"/>
        <v>0</v>
      </c>
    </row>
    <row r="315" spans="1:12" ht="15.5" hidden="1">
      <c r="A315" s="127">
        <v>1517300</v>
      </c>
      <c r="B315" s="127" t="s">
        <v>276</v>
      </c>
      <c r="C315" s="127" t="s">
        <v>649</v>
      </c>
      <c r="D315" s="254" t="s">
        <v>277</v>
      </c>
      <c r="E315" s="227"/>
      <c r="F315" s="227"/>
      <c r="G315" s="108">
        <f t="shared" si="10"/>
        <v>0</v>
      </c>
      <c r="H315" s="108"/>
      <c r="I315" s="108"/>
      <c r="J315" s="410"/>
      <c r="K315" s="409">
        <f t="shared" si="11"/>
        <v>0</v>
      </c>
    </row>
    <row r="316" spans="1:12" ht="15.5" hidden="1">
      <c r="A316" s="127"/>
      <c r="B316" s="127"/>
      <c r="C316" s="127"/>
      <c r="D316" s="254" t="s">
        <v>34</v>
      </c>
      <c r="E316" s="227"/>
      <c r="F316" s="227"/>
      <c r="G316" s="108">
        <f t="shared" si="10"/>
        <v>0</v>
      </c>
      <c r="H316" s="108"/>
      <c r="I316" s="108"/>
      <c r="J316" s="410"/>
      <c r="K316" s="409">
        <f t="shared" si="11"/>
        <v>0</v>
      </c>
    </row>
    <row r="317" spans="1:12" ht="48.65" hidden="1" customHeight="1">
      <c r="A317" s="127"/>
      <c r="B317" s="127"/>
      <c r="C317" s="127"/>
      <c r="D317" s="254" t="s">
        <v>846</v>
      </c>
      <c r="E317" s="227"/>
      <c r="F317" s="227"/>
      <c r="G317" s="108">
        <f t="shared" si="10"/>
        <v>0</v>
      </c>
      <c r="H317" s="108"/>
      <c r="I317" s="108"/>
      <c r="J317" s="410"/>
      <c r="K317" s="409">
        <f t="shared" si="11"/>
        <v>0</v>
      </c>
    </row>
    <row r="318" spans="1:12" ht="48.65" customHeight="1">
      <c r="A318" s="133" t="s">
        <v>1597</v>
      </c>
      <c r="B318" s="133" t="s">
        <v>1598</v>
      </c>
      <c r="C318" s="133" t="s">
        <v>380</v>
      </c>
      <c r="D318" s="259" t="s">
        <v>1358</v>
      </c>
      <c r="E318" s="1071" t="s">
        <v>1301</v>
      </c>
      <c r="F318" s="1071" t="s">
        <v>639</v>
      </c>
      <c r="G318" s="291">
        <f>+H318+I318</f>
        <v>17330342</v>
      </c>
      <c r="H318" s="291"/>
      <c r="I318" s="291">
        <v>17330342</v>
      </c>
      <c r="J318" s="321">
        <f>+I318</f>
        <v>17330342</v>
      </c>
      <c r="K318" s="671">
        <f>+G318</f>
        <v>17330342</v>
      </c>
    </row>
    <row r="319" spans="1:12" ht="47.25" hidden="1" customHeight="1">
      <c r="A319" s="123">
        <v>1517321</v>
      </c>
      <c r="B319" s="123" t="s">
        <v>1316</v>
      </c>
      <c r="C319" s="123" t="s">
        <v>1317</v>
      </c>
      <c r="D319" s="316" t="s">
        <v>816</v>
      </c>
      <c r="E319" s="1069"/>
      <c r="F319" s="1069"/>
      <c r="G319" s="291">
        <f t="shared" si="10"/>
        <v>0</v>
      </c>
      <c r="H319" s="291"/>
      <c r="I319" s="291"/>
      <c r="J319" s="321">
        <f>+I319</f>
        <v>0</v>
      </c>
      <c r="K319" s="480">
        <f t="shared" si="11"/>
        <v>0</v>
      </c>
      <c r="L319" s="297"/>
    </row>
    <row r="320" spans="1:12" ht="44.25" customHeight="1">
      <c r="A320" s="426">
        <v>1517340</v>
      </c>
      <c r="B320" s="426" t="s">
        <v>598</v>
      </c>
      <c r="C320" s="426" t="s">
        <v>651</v>
      </c>
      <c r="D320" s="673" t="s">
        <v>665</v>
      </c>
      <c r="E320" s="1072"/>
      <c r="F320" s="1072"/>
      <c r="G320" s="291">
        <f t="shared" si="10"/>
        <v>-255135</v>
      </c>
      <c r="H320" s="412"/>
      <c r="I320" s="412">
        <v>-255135</v>
      </c>
      <c r="J320" s="321">
        <f>+I320</f>
        <v>-255135</v>
      </c>
      <c r="K320" s="671">
        <f t="shared" si="11"/>
        <v>-255135</v>
      </c>
      <c r="L320" s="297"/>
    </row>
    <row r="321" spans="1:11" ht="28" hidden="1">
      <c r="A321" s="501">
        <v>1517322</v>
      </c>
      <c r="B321" s="501" t="s">
        <v>953</v>
      </c>
      <c r="C321" s="501" t="s">
        <v>821</v>
      </c>
      <c r="D321" s="502" t="s">
        <v>954</v>
      </c>
      <c r="E321" s="411"/>
      <c r="F321" s="411"/>
      <c r="G321" s="425">
        <f t="shared" si="10"/>
        <v>0</v>
      </c>
      <c r="H321" s="425"/>
      <c r="I321" s="425"/>
      <c r="J321" s="413"/>
      <c r="K321" s="409">
        <f t="shared" si="11"/>
        <v>0</v>
      </c>
    </row>
    <row r="322" spans="1:11" ht="89.25" hidden="1" customHeight="1">
      <c r="A322" s="133" t="s">
        <v>1597</v>
      </c>
      <c r="B322" s="133" t="s">
        <v>1598</v>
      </c>
      <c r="C322" s="133" t="s">
        <v>380</v>
      </c>
      <c r="D322" s="259" t="s">
        <v>1358</v>
      </c>
      <c r="E322" s="433" t="s">
        <v>714</v>
      </c>
      <c r="F322" s="433"/>
      <c r="G322" s="201">
        <f>+H322+I322</f>
        <v>0</v>
      </c>
      <c r="H322" s="201"/>
      <c r="I322" s="201"/>
      <c r="J322" s="201">
        <f>+I322</f>
        <v>0</v>
      </c>
      <c r="K322" s="447">
        <f>+G322</f>
        <v>0</v>
      </c>
    </row>
    <row r="323" spans="1:11" ht="89.25" hidden="1" customHeight="1">
      <c r="A323" s="133" t="s">
        <v>1212</v>
      </c>
      <c r="B323" s="133" t="s">
        <v>239</v>
      </c>
      <c r="C323" s="123" t="s">
        <v>438</v>
      </c>
      <c r="D323" s="323" t="s">
        <v>1563</v>
      </c>
      <c r="E323" s="227" t="s">
        <v>1213</v>
      </c>
      <c r="F323" s="433" t="s">
        <v>421</v>
      </c>
      <c r="G323" s="201">
        <f>+H323+I323</f>
        <v>0</v>
      </c>
      <c r="H323" s="201"/>
      <c r="I323" s="201"/>
      <c r="J323" s="201">
        <f>+I323</f>
        <v>0</v>
      </c>
      <c r="K323" s="447">
        <f>+G323</f>
        <v>0</v>
      </c>
    </row>
    <row r="324" spans="1:11" ht="79.5" customHeight="1">
      <c r="A324" s="133" t="s">
        <v>1597</v>
      </c>
      <c r="B324" s="133" t="s">
        <v>1598</v>
      </c>
      <c r="C324" s="133" t="s">
        <v>380</v>
      </c>
      <c r="D324" s="259" t="s">
        <v>1358</v>
      </c>
      <c r="E324" s="227" t="s">
        <v>1345</v>
      </c>
      <c r="F324" s="433" t="s">
        <v>1622</v>
      </c>
      <c r="G324" s="201">
        <f>+H324+I324</f>
        <v>5000000</v>
      </c>
      <c r="H324" s="201"/>
      <c r="I324" s="201">
        <v>5000000</v>
      </c>
      <c r="J324" s="201">
        <f>+I324</f>
        <v>5000000</v>
      </c>
      <c r="K324" s="447">
        <f>+G324</f>
        <v>5000000</v>
      </c>
    </row>
    <row r="325" spans="1:11" ht="77.25" hidden="1" customHeight="1">
      <c r="A325" s="427" t="s">
        <v>1597</v>
      </c>
      <c r="B325" s="427" t="s">
        <v>1598</v>
      </c>
      <c r="C325" s="427" t="s">
        <v>380</v>
      </c>
      <c r="D325" s="428" t="s">
        <v>1358</v>
      </c>
      <c r="E325" s="1063" t="s">
        <v>389</v>
      </c>
      <c r="F325" s="1062" t="s">
        <v>423</v>
      </c>
      <c r="G325" s="429">
        <f t="shared" si="10"/>
        <v>0</v>
      </c>
      <c r="H325" s="429"/>
      <c r="I325" s="429"/>
      <c r="J325" s="429">
        <f>+I325</f>
        <v>0</v>
      </c>
      <c r="K325" s="447">
        <f t="shared" si="11"/>
        <v>0</v>
      </c>
    </row>
    <row r="326" spans="1:11" ht="30" hidden="1" customHeight="1">
      <c r="A326" s="512">
        <v>1517340</v>
      </c>
      <c r="B326" s="512" t="s">
        <v>598</v>
      </c>
      <c r="C326" s="512" t="s">
        <v>651</v>
      </c>
      <c r="D326" s="437" t="s">
        <v>665</v>
      </c>
      <c r="E326" s="1063"/>
      <c r="F326" s="1063"/>
      <c r="G326" s="482">
        <f t="shared" si="10"/>
        <v>0</v>
      </c>
      <c r="H326" s="482"/>
      <c r="I326" s="482"/>
      <c r="J326" s="408"/>
      <c r="K326" s="409">
        <f t="shared" si="11"/>
        <v>0</v>
      </c>
    </row>
    <row r="327" spans="1:11" ht="28" hidden="1">
      <c r="A327" s="501">
        <v>1517350</v>
      </c>
      <c r="B327" s="501" t="s">
        <v>1318</v>
      </c>
      <c r="C327" s="501" t="s">
        <v>822</v>
      </c>
      <c r="D327" s="502" t="s">
        <v>242</v>
      </c>
      <c r="E327" s="411"/>
      <c r="F327" s="411"/>
      <c r="G327" s="425">
        <f t="shared" si="10"/>
        <v>0</v>
      </c>
      <c r="H327" s="425"/>
      <c r="I327" s="425"/>
      <c r="J327" s="413"/>
      <c r="K327" s="409">
        <f t="shared" si="11"/>
        <v>0</v>
      </c>
    </row>
    <row r="328" spans="1:11" ht="46.15" customHeight="1">
      <c r="A328" s="292" t="s">
        <v>79</v>
      </c>
      <c r="B328" s="292" t="s">
        <v>1045</v>
      </c>
      <c r="C328" s="292"/>
      <c r="D328" s="318" t="s">
        <v>134</v>
      </c>
      <c r="E328" s="227"/>
      <c r="F328" s="227"/>
      <c r="G328" s="347">
        <f t="shared" si="10"/>
        <v>-2793878</v>
      </c>
      <c r="H328" s="192">
        <f>SUM(H329:H352)-H338</f>
        <v>342000</v>
      </c>
      <c r="I328" s="192">
        <f>SUM(I329:I352)-I338</f>
        <v>-3135878</v>
      </c>
      <c r="J328" s="192">
        <f>SUM(J329:J352)-J338</f>
        <v>-3135878</v>
      </c>
      <c r="K328" s="447">
        <f t="shared" si="11"/>
        <v>-2793878</v>
      </c>
    </row>
    <row r="329" spans="1:11" ht="42" hidden="1">
      <c r="A329" s="500">
        <v>1611120</v>
      </c>
      <c r="B329" s="500" t="s">
        <v>643</v>
      </c>
      <c r="C329" s="500" t="s">
        <v>238</v>
      </c>
      <c r="D329" s="383" t="s">
        <v>1532</v>
      </c>
      <c r="E329" s="406"/>
      <c r="F329" s="406"/>
      <c r="G329" s="452">
        <f t="shared" si="10"/>
        <v>0</v>
      </c>
      <c r="H329" s="452"/>
      <c r="I329" s="452"/>
      <c r="J329" s="408"/>
      <c r="K329" s="409">
        <f t="shared" si="11"/>
        <v>0</v>
      </c>
    </row>
    <row r="330" spans="1:11" ht="58.9" hidden="1" customHeight="1">
      <c r="A330" s="127">
        <v>1614010</v>
      </c>
      <c r="B330" s="127" t="s">
        <v>1533</v>
      </c>
      <c r="C330" s="127" t="s">
        <v>1285</v>
      </c>
      <c r="D330" s="254" t="s">
        <v>1534</v>
      </c>
      <c r="E330" s="227"/>
      <c r="F330" s="227"/>
      <c r="G330" s="105">
        <f t="shared" si="10"/>
        <v>0</v>
      </c>
      <c r="H330" s="105"/>
      <c r="I330" s="105"/>
      <c r="J330" s="410"/>
      <c r="K330" s="409">
        <f t="shared" si="11"/>
        <v>0</v>
      </c>
    </row>
    <row r="331" spans="1:11" ht="66.650000000000006" hidden="1" customHeight="1">
      <c r="A331" s="127">
        <v>1614020</v>
      </c>
      <c r="B331" s="127" t="s">
        <v>432</v>
      </c>
      <c r="C331" s="127" t="s">
        <v>55</v>
      </c>
      <c r="D331" s="254" t="s">
        <v>1030</v>
      </c>
      <c r="E331" s="433"/>
      <c r="F331" s="433"/>
      <c r="G331" s="105">
        <f t="shared" si="10"/>
        <v>0</v>
      </c>
      <c r="H331" s="105"/>
      <c r="I331" s="105"/>
      <c r="J331" s="410"/>
      <c r="K331" s="409">
        <f t="shared" si="11"/>
        <v>0</v>
      </c>
    </row>
    <row r="332" spans="1:11" ht="42" hidden="1" customHeight="1">
      <c r="A332" s="133">
        <v>1614030</v>
      </c>
      <c r="B332" s="133" t="s">
        <v>433</v>
      </c>
      <c r="C332" s="133" t="s">
        <v>1105</v>
      </c>
      <c r="D332" s="259" t="s">
        <v>275</v>
      </c>
      <c r="E332" s="493"/>
      <c r="F332" s="493"/>
      <c r="G332" s="315">
        <f t="shared" si="10"/>
        <v>0</v>
      </c>
      <c r="H332" s="315"/>
      <c r="I332" s="315"/>
      <c r="J332" s="410"/>
      <c r="K332" s="409">
        <f t="shared" si="11"/>
        <v>0</v>
      </c>
    </row>
    <row r="333" spans="1:11" ht="42" hidden="1" customHeight="1">
      <c r="A333" s="127">
        <v>1614040</v>
      </c>
      <c r="B333" s="127" t="s">
        <v>434</v>
      </c>
      <c r="C333" s="127" t="s">
        <v>56</v>
      </c>
      <c r="D333" s="254" t="s">
        <v>637</v>
      </c>
      <c r="E333" s="493"/>
      <c r="F333" s="493"/>
      <c r="G333" s="105">
        <f t="shared" si="10"/>
        <v>0</v>
      </c>
      <c r="H333" s="105"/>
      <c r="I333" s="105"/>
      <c r="J333" s="410"/>
      <c r="K333" s="409">
        <f t="shared" si="11"/>
        <v>0</v>
      </c>
    </row>
    <row r="334" spans="1:11" ht="66" hidden="1" customHeight="1">
      <c r="A334" s="133">
        <v>1614050</v>
      </c>
      <c r="B334" s="133" t="s">
        <v>638</v>
      </c>
      <c r="C334" s="133" t="s">
        <v>233</v>
      </c>
      <c r="D334" s="254" t="s">
        <v>1307</v>
      </c>
      <c r="E334" s="493"/>
      <c r="F334" s="493"/>
      <c r="G334" s="108">
        <f t="shared" si="10"/>
        <v>0</v>
      </c>
      <c r="H334" s="108"/>
      <c r="I334" s="108"/>
      <c r="J334" s="410"/>
      <c r="K334" s="409">
        <f t="shared" si="11"/>
        <v>0</v>
      </c>
    </row>
    <row r="335" spans="1:11" ht="83.5" hidden="1" customHeight="1">
      <c r="A335" s="127">
        <v>1614070</v>
      </c>
      <c r="B335" s="127" t="s">
        <v>436</v>
      </c>
      <c r="C335" s="127" t="s">
        <v>1092</v>
      </c>
      <c r="D335" s="254" t="s">
        <v>1284</v>
      </c>
      <c r="E335" s="493"/>
      <c r="F335" s="493"/>
      <c r="G335" s="108">
        <f t="shared" si="10"/>
        <v>0</v>
      </c>
      <c r="H335" s="108"/>
      <c r="I335" s="108"/>
      <c r="J335" s="410"/>
      <c r="K335" s="409">
        <f t="shared" si="11"/>
        <v>0</v>
      </c>
    </row>
    <row r="336" spans="1:11" ht="50.5" hidden="1" customHeight="1">
      <c r="A336" s="127">
        <v>1614080</v>
      </c>
      <c r="B336" s="127" t="s">
        <v>823</v>
      </c>
      <c r="C336" s="127" t="s">
        <v>57</v>
      </c>
      <c r="D336" s="254" t="s">
        <v>824</v>
      </c>
      <c r="E336" s="493"/>
      <c r="F336" s="493"/>
      <c r="G336" s="108">
        <f t="shared" si="10"/>
        <v>0</v>
      </c>
      <c r="H336" s="108"/>
      <c r="I336" s="108"/>
      <c r="J336" s="410"/>
      <c r="K336" s="409">
        <f t="shared" si="11"/>
        <v>0</v>
      </c>
    </row>
    <row r="337" spans="1:11" ht="69" hidden="1" customHeight="1">
      <c r="A337" s="127"/>
      <c r="B337" s="127"/>
      <c r="C337" s="127"/>
      <c r="D337" s="254" t="s">
        <v>34</v>
      </c>
      <c r="E337" s="493"/>
      <c r="F337" s="493"/>
      <c r="G337" s="108">
        <f t="shared" si="10"/>
        <v>0</v>
      </c>
      <c r="H337" s="108"/>
      <c r="I337" s="108"/>
      <c r="J337" s="410"/>
      <c r="K337" s="409">
        <f t="shared" si="11"/>
        <v>0</v>
      </c>
    </row>
    <row r="338" spans="1:11" ht="68.5" hidden="1" customHeight="1">
      <c r="A338" s="127"/>
      <c r="B338" s="127"/>
      <c r="C338" s="127"/>
      <c r="D338" s="254" t="s">
        <v>839</v>
      </c>
      <c r="E338" s="493"/>
      <c r="F338" s="493"/>
      <c r="G338" s="108">
        <f t="shared" si="10"/>
        <v>0</v>
      </c>
      <c r="H338" s="108"/>
      <c r="I338" s="108"/>
      <c r="J338" s="410"/>
      <c r="K338" s="409">
        <f t="shared" si="11"/>
        <v>0</v>
      </c>
    </row>
    <row r="339" spans="1:11" ht="68.5" hidden="1" customHeight="1">
      <c r="A339" s="455">
        <v>1617300</v>
      </c>
      <c r="B339" s="501" t="s">
        <v>276</v>
      </c>
      <c r="C339" s="501" t="s">
        <v>649</v>
      </c>
      <c r="D339" s="525" t="s">
        <v>277</v>
      </c>
      <c r="E339" s="486"/>
      <c r="F339" s="486"/>
      <c r="G339" s="515">
        <f t="shared" si="10"/>
        <v>0</v>
      </c>
      <c r="H339" s="515"/>
      <c r="I339" s="515"/>
      <c r="J339" s="413"/>
      <c r="K339" s="409">
        <f t="shared" si="11"/>
        <v>0</v>
      </c>
    </row>
    <row r="340" spans="1:11" ht="68.5" customHeight="1">
      <c r="A340" s="133" t="s">
        <v>219</v>
      </c>
      <c r="B340" s="133" t="s">
        <v>1409</v>
      </c>
      <c r="C340" s="133" t="s">
        <v>981</v>
      </c>
      <c r="D340" s="259" t="s">
        <v>126</v>
      </c>
      <c r="E340" s="1061" t="s">
        <v>825</v>
      </c>
      <c r="F340" s="1061" t="s">
        <v>1401</v>
      </c>
      <c r="G340" s="201">
        <f t="shared" si="10"/>
        <v>-28000</v>
      </c>
      <c r="H340" s="201">
        <v>-28000</v>
      </c>
      <c r="I340" s="201"/>
      <c r="J340" s="321">
        <f t="shared" ref="J340:J345" si="12">+I340</f>
        <v>0</v>
      </c>
      <c r="K340" s="447">
        <f t="shared" si="11"/>
        <v>-28000</v>
      </c>
    </row>
    <row r="341" spans="1:11" ht="65.25" customHeight="1">
      <c r="A341" s="133">
        <v>1617340</v>
      </c>
      <c r="B341" s="133" t="s">
        <v>598</v>
      </c>
      <c r="C341" s="133" t="s">
        <v>1353</v>
      </c>
      <c r="D341" s="322" t="s">
        <v>665</v>
      </c>
      <c r="E341" s="1062"/>
      <c r="F341" s="1062"/>
      <c r="G341" s="201">
        <f t="shared" si="10"/>
        <v>-3143878</v>
      </c>
      <c r="H341" s="201">
        <v>-200000</v>
      </c>
      <c r="I341" s="201">
        <v>-2943878</v>
      </c>
      <c r="J341" s="321">
        <f t="shared" si="12"/>
        <v>-2943878</v>
      </c>
      <c r="K341" s="447">
        <f t="shared" si="11"/>
        <v>-3143878</v>
      </c>
    </row>
    <row r="342" spans="1:11" ht="65.25" customHeight="1">
      <c r="A342" s="133" t="s">
        <v>546</v>
      </c>
      <c r="B342" s="123" t="s">
        <v>1</v>
      </c>
      <c r="C342" s="123" t="s">
        <v>1020</v>
      </c>
      <c r="D342" s="538" t="s">
        <v>38</v>
      </c>
      <c r="E342" s="1063"/>
      <c r="F342" s="1063"/>
      <c r="G342" s="201">
        <f>+H342+I342</f>
        <v>-192000</v>
      </c>
      <c r="H342" s="201"/>
      <c r="I342" s="108">
        <v>-192000</v>
      </c>
      <c r="J342" s="321">
        <f t="shared" si="12"/>
        <v>-192000</v>
      </c>
      <c r="K342" s="447">
        <f>+G342</f>
        <v>-192000</v>
      </c>
    </row>
    <row r="343" spans="1:11" ht="66" hidden="1" customHeight="1">
      <c r="A343" s="133">
        <v>1619770</v>
      </c>
      <c r="B343" s="123" t="s">
        <v>1602</v>
      </c>
      <c r="C343" s="123" t="s">
        <v>648</v>
      </c>
      <c r="D343" s="323" t="s">
        <v>1251</v>
      </c>
      <c r="E343" s="863"/>
      <c r="F343" s="863"/>
      <c r="G343" s="201">
        <f t="shared" si="10"/>
        <v>0</v>
      </c>
      <c r="H343" s="201"/>
      <c r="I343" s="108"/>
      <c r="J343" s="321">
        <f t="shared" si="12"/>
        <v>0</v>
      </c>
      <c r="K343" s="409">
        <f t="shared" si="11"/>
        <v>0</v>
      </c>
    </row>
    <row r="344" spans="1:11" ht="58.15" hidden="1" customHeight="1">
      <c r="A344" s="133" t="s">
        <v>439</v>
      </c>
      <c r="B344" s="133" t="s">
        <v>1318</v>
      </c>
      <c r="C344" s="133" t="s">
        <v>46</v>
      </c>
      <c r="D344" s="322" t="s">
        <v>242</v>
      </c>
      <c r="E344" s="1092" t="s">
        <v>826</v>
      </c>
      <c r="F344" s="1092" t="s">
        <v>1402</v>
      </c>
      <c r="G344" s="201">
        <f t="shared" si="10"/>
        <v>0</v>
      </c>
      <c r="H344" s="201"/>
      <c r="I344" s="201"/>
      <c r="J344" s="321">
        <f t="shared" si="12"/>
        <v>0</v>
      </c>
      <c r="K344" s="447">
        <f t="shared" si="11"/>
        <v>0</v>
      </c>
    </row>
    <row r="345" spans="1:11" ht="51.75" customHeight="1">
      <c r="A345" s="123" t="s">
        <v>939</v>
      </c>
      <c r="B345" s="123" t="s">
        <v>239</v>
      </c>
      <c r="C345" s="123" t="s">
        <v>438</v>
      </c>
      <c r="D345" s="323" t="s">
        <v>1563</v>
      </c>
      <c r="E345" s="1092"/>
      <c r="F345" s="1092"/>
      <c r="G345" s="201">
        <f t="shared" si="10"/>
        <v>-30000</v>
      </c>
      <c r="H345" s="201">
        <v>-30000</v>
      </c>
      <c r="I345" s="201"/>
      <c r="J345" s="321">
        <f t="shared" si="12"/>
        <v>0</v>
      </c>
      <c r="K345" s="447">
        <f t="shared" si="11"/>
        <v>-30000</v>
      </c>
    </row>
    <row r="346" spans="1:11" ht="66" hidden="1" customHeight="1">
      <c r="A346" s="426">
        <v>1617690</v>
      </c>
      <c r="B346" s="426" t="s">
        <v>809</v>
      </c>
      <c r="C346" s="426" t="s">
        <v>324</v>
      </c>
      <c r="D346" s="530" t="s">
        <v>1593</v>
      </c>
      <c r="E346" s="1062"/>
      <c r="F346" s="1062"/>
      <c r="G346" s="482">
        <f t="shared" si="10"/>
        <v>0</v>
      </c>
      <c r="H346" s="482"/>
      <c r="I346" s="482"/>
      <c r="J346" s="408"/>
      <c r="K346" s="409">
        <f t="shared" si="11"/>
        <v>0</v>
      </c>
    </row>
    <row r="347" spans="1:11" ht="30" hidden="1" customHeight="1">
      <c r="A347" s="133">
        <v>1618311</v>
      </c>
      <c r="B347" s="133" t="s">
        <v>1314</v>
      </c>
      <c r="C347" s="133" t="s">
        <v>650</v>
      </c>
      <c r="D347" s="254" t="s">
        <v>1315</v>
      </c>
      <c r="E347" s="1062"/>
      <c r="F347" s="1062"/>
      <c r="G347" s="108">
        <f t="shared" si="10"/>
        <v>0</v>
      </c>
      <c r="H347" s="108"/>
      <c r="I347" s="108"/>
      <c r="J347" s="410"/>
      <c r="K347" s="409">
        <f t="shared" si="11"/>
        <v>0</v>
      </c>
    </row>
    <row r="348" spans="1:11" ht="92.5" hidden="1" customHeight="1">
      <c r="A348" s="455">
        <v>1618340</v>
      </c>
      <c r="B348" s="501" t="s">
        <v>1282</v>
      </c>
      <c r="C348" s="501" t="s">
        <v>819</v>
      </c>
      <c r="D348" s="525" t="s">
        <v>1543</v>
      </c>
      <c r="E348" s="1062"/>
      <c r="F348" s="1062"/>
      <c r="G348" s="456">
        <f t="shared" si="10"/>
        <v>0</v>
      </c>
      <c r="H348" s="456"/>
      <c r="I348" s="456"/>
      <c r="J348" s="413"/>
      <c r="K348" s="409">
        <f t="shared" si="11"/>
        <v>0</v>
      </c>
    </row>
    <row r="349" spans="1:11" ht="92.5" hidden="1" customHeight="1">
      <c r="A349" s="455"/>
      <c r="B349" s="501"/>
      <c r="C349" s="501"/>
      <c r="D349" s="525"/>
      <c r="E349" s="1062"/>
      <c r="F349" s="1062"/>
      <c r="G349" s="456"/>
      <c r="H349" s="456"/>
      <c r="I349" s="456"/>
      <c r="J349" s="413"/>
      <c r="K349" s="409"/>
    </row>
    <row r="350" spans="1:11" ht="74.25" hidden="1" customHeight="1">
      <c r="A350" s="133">
        <v>1619770</v>
      </c>
      <c r="B350" s="123" t="s">
        <v>1602</v>
      </c>
      <c r="C350" s="123" t="s">
        <v>648</v>
      </c>
      <c r="D350" s="323" t="s">
        <v>1251</v>
      </c>
      <c r="E350" s="1092"/>
      <c r="F350" s="1092"/>
      <c r="G350" s="291">
        <f t="shared" si="10"/>
        <v>0</v>
      </c>
      <c r="H350" s="291"/>
      <c r="I350" s="201"/>
      <c r="J350" s="321"/>
      <c r="K350" s="403">
        <f t="shared" si="11"/>
        <v>0</v>
      </c>
    </row>
    <row r="351" spans="1:11" ht="85.15" customHeight="1">
      <c r="A351" s="133" t="s">
        <v>827</v>
      </c>
      <c r="B351" s="123" t="s">
        <v>828</v>
      </c>
      <c r="C351" s="123" t="s">
        <v>1607</v>
      </c>
      <c r="D351" s="320" t="s">
        <v>1505</v>
      </c>
      <c r="E351" s="1064" t="s">
        <v>1506</v>
      </c>
      <c r="F351" s="1064" t="s">
        <v>1403</v>
      </c>
      <c r="G351" s="291">
        <f t="shared" si="10"/>
        <v>600000</v>
      </c>
      <c r="H351" s="291">
        <v>600000</v>
      </c>
      <c r="I351" s="291"/>
      <c r="J351" s="290"/>
      <c r="K351" s="447">
        <f t="shared" si="11"/>
        <v>600000</v>
      </c>
    </row>
    <row r="352" spans="1:11" ht="58.5" hidden="1" customHeight="1">
      <c r="A352" s="133" t="s">
        <v>1507</v>
      </c>
      <c r="B352" s="123" t="s">
        <v>1508</v>
      </c>
      <c r="C352" s="123" t="s">
        <v>1509</v>
      </c>
      <c r="D352" s="320" t="s">
        <v>1510</v>
      </c>
      <c r="E352" s="1064"/>
      <c r="F352" s="1064"/>
      <c r="G352" s="291">
        <f t="shared" si="10"/>
        <v>0</v>
      </c>
      <c r="H352" s="291"/>
      <c r="I352" s="291"/>
      <c r="J352" s="290"/>
      <c r="K352" s="447">
        <f t="shared" si="11"/>
        <v>0</v>
      </c>
    </row>
    <row r="353" spans="1:11" ht="52.5" hidden="1" customHeight="1">
      <c r="A353" s="292" t="s">
        <v>82</v>
      </c>
      <c r="B353" s="292" t="s">
        <v>83</v>
      </c>
      <c r="C353" s="292"/>
      <c r="D353" s="318" t="s">
        <v>1608</v>
      </c>
      <c r="E353" s="493"/>
      <c r="F353" s="493"/>
      <c r="G353" s="347">
        <f t="shared" si="10"/>
        <v>0</v>
      </c>
      <c r="H353" s="192">
        <f>+H357+H371+H372+H355+H356+H354+H373+H365+H368+H370+H369+H366</f>
        <v>0</v>
      </c>
      <c r="I353" s="192">
        <f>+I357+I371+I372+I355+I356+I354+I373+I365+I368+I370+I369+I366</f>
        <v>0</v>
      </c>
      <c r="J353" s="192">
        <f>+J357+J371+J372+J355+J356+J354+J373+J365+J368+J370+J369+J366</f>
        <v>0</v>
      </c>
      <c r="K353" s="447">
        <f t="shared" si="11"/>
        <v>0</v>
      </c>
    </row>
    <row r="354" spans="1:11" ht="73.900000000000006" hidden="1" customHeight="1">
      <c r="A354" s="512">
        <v>1916012</v>
      </c>
      <c r="B354" s="512" t="s">
        <v>1310</v>
      </c>
      <c r="C354" s="512" t="s">
        <v>1309</v>
      </c>
      <c r="D354" s="437" t="s">
        <v>1311</v>
      </c>
      <c r="E354" s="488"/>
      <c r="F354" s="488"/>
      <c r="G354" s="421">
        <f t="shared" si="10"/>
        <v>0</v>
      </c>
      <c r="H354" s="421"/>
      <c r="I354" s="421"/>
      <c r="J354" s="408"/>
      <c r="K354" s="403">
        <f t="shared" si="11"/>
        <v>0</v>
      </c>
    </row>
    <row r="355" spans="1:11" ht="54.65" hidden="1" customHeight="1">
      <c r="A355" s="127">
        <v>1916040</v>
      </c>
      <c r="B355" s="127" t="s">
        <v>1313</v>
      </c>
      <c r="C355" s="127" t="s">
        <v>1312</v>
      </c>
      <c r="D355" s="241" t="s">
        <v>1152</v>
      </c>
      <c r="E355" s="493"/>
      <c r="F355" s="493"/>
      <c r="G355" s="108">
        <f t="shared" si="10"/>
        <v>0</v>
      </c>
      <c r="H355" s="108"/>
      <c r="I355" s="108"/>
      <c r="J355" s="410"/>
      <c r="K355" s="403">
        <f t="shared" si="11"/>
        <v>0</v>
      </c>
    </row>
    <row r="356" spans="1:11" ht="45.65" hidden="1" customHeight="1">
      <c r="A356" s="127">
        <v>1917300</v>
      </c>
      <c r="B356" s="127" t="s">
        <v>276</v>
      </c>
      <c r="C356" s="127" t="s">
        <v>649</v>
      </c>
      <c r="D356" s="240" t="s">
        <v>277</v>
      </c>
      <c r="E356" s="493"/>
      <c r="F356" s="493"/>
      <c r="G356" s="108">
        <f t="shared" si="10"/>
        <v>0</v>
      </c>
      <c r="H356" s="108"/>
      <c r="I356" s="108"/>
      <c r="J356" s="410"/>
      <c r="K356" s="403">
        <f t="shared" si="11"/>
        <v>0</v>
      </c>
    </row>
    <row r="357" spans="1:11" ht="50.5" hidden="1" customHeight="1">
      <c r="A357" s="133">
        <v>1917440</v>
      </c>
      <c r="B357" s="133" t="s">
        <v>228</v>
      </c>
      <c r="C357" s="133" t="s">
        <v>44</v>
      </c>
      <c r="D357" s="240" t="s">
        <v>1606</v>
      </c>
      <c r="E357" s="493"/>
      <c r="F357" s="493"/>
      <c r="G357" s="108">
        <f t="shared" si="10"/>
        <v>0</v>
      </c>
      <c r="H357" s="108"/>
      <c r="I357" s="108"/>
      <c r="J357" s="410"/>
      <c r="K357" s="403">
        <f t="shared" si="11"/>
        <v>0</v>
      </c>
    </row>
    <row r="358" spans="1:11" ht="19.899999999999999" hidden="1" customHeight="1">
      <c r="A358" s="121"/>
      <c r="B358" s="127"/>
      <c r="C358" s="127"/>
      <c r="D358" s="262" t="s">
        <v>1444</v>
      </c>
      <c r="E358" s="493"/>
      <c r="F358" s="493"/>
      <c r="G358" s="108">
        <f t="shared" si="10"/>
        <v>0</v>
      </c>
      <c r="H358" s="108"/>
      <c r="I358" s="108"/>
      <c r="J358" s="410"/>
      <c r="K358" s="403">
        <f t="shared" si="11"/>
        <v>0</v>
      </c>
    </row>
    <row r="359" spans="1:11" ht="84" hidden="1">
      <c r="A359" s="125"/>
      <c r="B359" s="127"/>
      <c r="C359" s="127"/>
      <c r="D359" s="296" t="s">
        <v>1446</v>
      </c>
      <c r="E359" s="493"/>
      <c r="F359" s="493"/>
      <c r="G359" s="108">
        <f t="shared" si="10"/>
        <v>0</v>
      </c>
      <c r="H359" s="108"/>
      <c r="I359" s="108"/>
      <c r="J359" s="410"/>
      <c r="K359" s="403">
        <f t="shared" si="11"/>
        <v>0</v>
      </c>
    </row>
    <row r="360" spans="1:11" ht="28" hidden="1">
      <c r="A360" s="125"/>
      <c r="B360" s="127"/>
      <c r="C360" s="127"/>
      <c r="D360" s="262" t="s">
        <v>1447</v>
      </c>
      <c r="E360" s="493"/>
      <c r="F360" s="493"/>
      <c r="G360" s="108">
        <f t="shared" si="10"/>
        <v>0</v>
      </c>
      <c r="H360" s="108"/>
      <c r="I360" s="108"/>
      <c r="J360" s="410"/>
      <c r="K360" s="403">
        <f t="shared" si="11"/>
        <v>0</v>
      </c>
    </row>
    <row r="361" spans="1:11" ht="15.5" hidden="1">
      <c r="A361" s="125"/>
      <c r="B361" s="125"/>
      <c r="C361" s="125"/>
      <c r="D361" s="254" t="s">
        <v>1496</v>
      </c>
      <c r="E361" s="493"/>
      <c r="F361" s="493"/>
      <c r="G361" s="108">
        <f t="shared" si="10"/>
        <v>0</v>
      </c>
      <c r="H361" s="108"/>
      <c r="I361" s="108"/>
      <c r="J361" s="410"/>
      <c r="K361" s="403">
        <f t="shared" si="11"/>
        <v>0</v>
      </c>
    </row>
    <row r="362" spans="1:11" ht="42" hidden="1">
      <c r="A362" s="125"/>
      <c r="B362" s="125"/>
      <c r="C362" s="125"/>
      <c r="D362" s="240" t="s">
        <v>273</v>
      </c>
      <c r="E362" s="493"/>
      <c r="F362" s="493"/>
      <c r="G362" s="115">
        <f t="shared" si="10"/>
        <v>0</v>
      </c>
      <c r="H362" s="115"/>
      <c r="I362" s="115"/>
      <c r="J362" s="410"/>
      <c r="K362" s="403">
        <f t="shared" si="11"/>
        <v>0</v>
      </c>
    </row>
    <row r="363" spans="1:11" ht="42" hidden="1">
      <c r="A363" s="531"/>
      <c r="B363" s="531"/>
      <c r="C363" s="531"/>
      <c r="D363" s="443" t="s">
        <v>662</v>
      </c>
      <c r="E363" s="411"/>
      <c r="F363" s="411"/>
      <c r="G363" s="461">
        <f t="shared" si="10"/>
        <v>0</v>
      </c>
      <c r="H363" s="461"/>
      <c r="I363" s="461"/>
      <c r="J363" s="413"/>
      <c r="K363" s="403">
        <f t="shared" si="11"/>
        <v>0</v>
      </c>
    </row>
    <row r="364" spans="1:11" ht="15.5" hidden="1">
      <c r="A364" s="531"/>
      <c r="B364" s="531"/>
      <c r="C364" s="531"/>
      <c r="D364" s="443"/>
      <c r="E364" s="411"/>
      <c r="F364" s="411"/>
      <c r="G364" s="461"/>
      <c r="H364" s="461"/>
      <c r="I364" s="461"/>
      <c r="J364" s="413"/>
      <c r="K364" s="403"/>
    </row>
    <row r="365" spans="1:11" ht="70.900000000000006" hidden="1" customHeight="1">
      <c r="A365" s="416" t="s">
        <v>1298</v>
      </c>
      <c r="B365" s="401" t="s">
        <v>1257</v>
      </c>
      <c r="C365" s="416" t="s">
        <v>444</v>
      </c>
      <c r="D365" s="465" t="s">
        <v>1260</v>
      </c>
      <c r="E365" s="411" t="s">
        <v>403</v>
      </c>
      <c r="F365" s="411" t="s">
        <v>358</v>
      </c>
      <c r="G365" s="539">
        <f>+H365+I365</f>
        <v>0</v>
      </c>
      <c r="H365" s="539"/>
      <c r="I365" s="539"/>
      <c r="J365" s="413"/>
      <c r="K365" s="403">
        <f>+G365</f>
        <v>0</v>
      </c>
    </row>
    <row r="366" spans="1:11" ht="70.900000000000006" hidden="1" customHeight="1">
      <c r="A366" s="133" t="s">
        <v>563</v>
      </c>
      <c r="B366" s="123" t="s">
        <v>182</v>
      </c>
      <c r="C366" s="133" t="s">
        <v>44</v>
      </c>
      <c r="D366" s="2" t="s">
        <v>860</v>
      </c>
      <c r="E366" s="227" t="s">
        <v>1511</v>
      </c>
      <c r="F366" s="227" t="s">
        <v>1125</v>
      </c>
      <c r="G366" s="138">
        <f>+H366+I366</f>
        <v>0</v>
      </c>
      <c r="H366" s="138"/>
      <c r="I366" s="138"/>
      <c r="J366" s="410"/>
      <c r="K366" s="447">
        <f>+G366</f>
        <v>0</v>
      </c>
    </row>
    <row r="367" spans="1:11" ht="60" hidden="1" customHeight="1">
      <c r="A367" s="532" t="s">
        <v>564</v>
      </c>
      <c r="B367" s="533" t="s">
        <v>183</v>
      </c>
      <c r="C367" s="509" t="s">
        <v>44</v>
      </c>
      <c r="D367" s="534" t="s">
        <v>338</v>
      </c>
      <c r="E367" s="439" t="s">
        <v>1511</v>
      </c>
      <c r="F367" s="624"/>
      <c r="G367" s="536">
        <f t="shared" si="10"/>
        <v>0</v>
      </c>
      <c r="H367" s="536"/>
      <c r="I367" s="536"/>
      <c r="J367" s="408"/>
      <c r="K367" s="403">
        <f t="shared" si="11"/>
        <v>0</v>
      </c>
    </row>
    <row r="368" spans="1:11" ht="78" hidden="1" customHeight="1">
      <c r="A368" s="133" t="s">
        <v>626</v>
      </c>
      <c r="B368" s="123" t="s">
        <v>627</v>
      </c>
      <c r="C368" s="133" t="s">
        <v>444</v>
      </c>
      <c r="D368" s="2" t="s">
        <v>443</v>
      </c>
      <c r="E368" s="227" t="s">
        <v>1511</v>
      </c>
      <c r="F368" s="227" t="s">
        <v>1125</v>
      </c>
      <c r="G368" s="138">
        <f t="shared" si="10"/>
        <v>0</v>
      </c>
      <c r="H368" s="138"/>
      <c r="I368" s="138"/>
      <c r="J368" s="321">
        <f>+I368</f>
        <v>0</v>
      </c>
      <c r="K368" s="447">
        <f t="shared" si="11"/>
        <v>0</v>
      </c>
    </row>
    <row r="369" spans="1:14" ht="117" hidden="1" customHeight="1">
      <c r="A369" s="133" t="s">
        <v>348</v>
      </c>
      <c r="B369" s="123" t="s">
        <v>349</v>
      </c>
      <c r="C369" s="133" t="s">
        <v>562</v>
      </c>
      <c r="D369" s="346" t="s">
        <v>406</v>
      </c>
      <c r="E369" s="625"/>
      <c r="F369" s="625"/>
      <c r="G369" s="138">
        <f t="shared" si="10"/>
        <v>0</v>
      </c>
      <c r="H369" s="138"/>
      <c r="I369" s="138"/>
      <c r="J369" s="321">
        <f>+I369</f>
        <v>0</v>
      </c>
      <c r="K369" s="403">
        <f t="shared" si="11"/>
        <v>0</v>
      </c>
    </row>
    <row r="370" spans="1:14" ht="57.75" hidden="1" customHeight="1">
      <c r="A370" s="427" t="s">
        <v>1412</v>
      </c>
      <c r="B370" s="427" t="s">
        <v>807</v>
      </c>
      <c r="C370" s="427" t="s">
        <v>806</v>
      </c>
      <c r="D370" s="418" t="s">
        <v>1093</v>
      </c>
      <c r="E370" s="406" t="s">
        <v>916</v>
      </c>
      <c r="F370" s="406"/>
      <c r="G370" s="536">
        <f t="shared" si="10"/>
        <v>0</v>
      </c>
      <c r="H370" s="537"/>
      <c r="I370" s="536">
        <f>15000000-15000000</f>
        <v>0</v>
      </c>
      <c r="J370" s="496">
        <f>+I370</f>
        <v>0</v>
      </c>
      <c r="K370" s="403">
        <f t="shared" si="11"/>
        <v>0</v>
      </c>
    </row>
    <row r="371" spans="1:14" ht="15.5" hidden="1">
      <c r="A371" s="121">
        <v>1917640</v>
      </c>
      <c r="B371" s="121" t="s">
        <v>1544</v>
      </c>
      <c r="C371" s="121" t="s">
        <v>232</v>
      </c>
      <c r="D371" s="270" t="s">
        <v>1456</v>
      </c>
      <c r="E371" s="227"/>
      <c r="F371" s="227"/>
      <c r="G371" s="137">
        <f t="shared" si="10"/>
        <v>0</v>
      </c>
      <c r="H371" s="137"/>
      <c r="I371" s="137"/>
      <c r="J371" s="410"/>
      <c r="K371" s="403">
        <f t="shared" si="11"/>
        <v>0</v>
      </c>
    </row>
    <row r="372" spans="1:14" ht="15.5" hidden="1">
      <c r="A372" s="121">
        <v>1917690</v>
      </c>
      <c r="B372" s="121" t="s">
        <v>809</v>
      </c>
      <c r="C372" s="121" t="s">
        <v>324</v>
      </c>
      <c r="D372" s="264" t="s">
        <v>1593</v>
      </c>
      <c r="E372" s="227"/>
      <c r="F372" s="227"/>
      <c r="G372" s="109">
        <f t="shared" si="10"/>
        <v>0</v>
      </c>
      <c r="H372" s="109"/>
      <c r="I372" s="109"/>
      <c r="J372" s="410"/>
      <c r="K372" s="403">
        <f t="shared" si="11"/>
        <v>0</v>
      </c>
    </row>
    <row r="373" spans="1:14" ht="86.5" hidden="1" customHeight="1">
      <c r="A373" s="455">
        <v>1919800</v>
      </c>
      <c r="B373" s="455" t="s">
        <v>758</v>
      </c>
      <c r="C373" s="455" t="s">
        <v>1363</v>
      </c>
      <c r="D373" s="538" t="s">
        <v>853</v>
      </c>
      <c r="E373" s="411" t="s">
        <v>917</v>
      </c>
      <c r="F373" s="411"/>
      <c r="G373" s="539">
        <f t="shared" si="10"/>
        <v>0</v>
      </c>
      <c r="H373" s="539"/>
      <c r="I373" s="539"/>
      <c r="J373" s="413"/>
      <c r="K373" s="403">
        <f t="shared" si="11"/>
        <v>0</v>
      </c>
    </row>
    <row r="374" spans="1:14" ht="62.25" customHeight="1">
      <c r="A374" s="292" t="s">
        <v>1264</v>
      </c>
      <c r="B374" s="292" t="s">
        <v>1265</v>
      </c>
      <c r="C374" s="292"/>
      <c r="D374" s="318" t="s">
        <v>1267</v>
      </c>
      <c r="E374" s="227"/>
      <c r="F374" s="227"/>
      <c r="G374" s="334">
        <f t="shared" si="10"/>
        <v>-10490950</v>
      </c>
      <c r="H374" s="388">
        <f>+H377+H375+H376</f>
        <v>-4600950</v>
      </c>
      <c r="I374" s="388">
        <f>+I377+I375+I376</f>
        <v>-5890000</v>
      </c>
      <c r="J374" s="388">
        <f>+J377+J375</f>
        <v>-5890000</v>
      </c>
      <c r="K374" s="447">
        <v>1</v>
      </c>
      <c r="L374" s="366"/>
      <c r="M374" s="366"/>
      <c r="N374" s="366"/>
    </row>
    <row r="375" spans="1:14" ht="62.25" customHeight="1">
      <c r="A375" s="133" t="s">
        <v>218</v>
      </c>
      <c r="B375" s="133" t="s">
        <v>1643</v>
      </c>
      <c r="C375" s="133" t="s">
        <v>1591</v>
      </c>
      <c r="D375" s="242" t="s">
        <v>727</v>
      </c>
      <c r="E375" s="1071" t="s">
        <v>1346</v>
      </c>
      <c r="F375" s="1071" t="s">
        <v>1623</v>
      </c>
      <c r="G375" s="138">
        <f t="shared" si="10"/>
        <v>-1043000</v>
      </c>
      <c r="H375" s="138">
        <v>-1043000</v>
      </c>
      <c r="I375" s="388"/>
      <c r="J375" s="290"/>
      <c r="K375" s="447">
        <f t="shared" si="11"/>
        <v>-1043000</v>
      </c>
    </row>
    <row r="376" spans="1:14" ht="62.25" customHeight="1">
      <c r="A376" s="133" t="s">
        <v>278</v>
      </c>
      <c r="B376" s="133" t="s">
        <v>1602</v>
      </c>
      <c r="C376" s="123" t="s">
        <v>648</v>
      </c>
      <c r="D376" s="323" t="s">
        <v>1251</v>
      </c>
      <c r="E376" s="1069"/>
      <c r="F376" s="1069"/>
      <c r="G376" s="138">
        <f t="shared" si="10"/>
        <v>-3274330</v>
      </c>
      <c r="H376" s="138">
        <v>-3274330</v>
      </c>
      <c r="I376" s="388"/>
      <c r="J376" s="290"/>
      <c r="K376" s="447">
        <f t="shared" si="11"/>
        <v>-3274330</v>
      </c>
      <c r="L376" s="366"/>
      <c r="M376" s="366"/>
      <c r="N376" s="366"/>
    </row>
    <row r="377" spans="1:14" ht="86.5" customHeight="1">
      <c r="A377" s="133" t="s">
        <v>1266</v>
      </c>
      <c r="B377" s="133" t="s">
        <v>758</v>
      </c>
      <c r="C377" s="133" t="s">
        <v>1363</v>
      </c>
      <c r="D377" s="242" t="s">
        <v>853</v>
      </c>
      <c r="E377" s="1072"/>
      <c r="F377" s="1072"/>
      <c r="G377" s="138">
        <f t="shared" si="10"/>
        <v>-6173620</v>
      </c>
      <c r="H377" s="138">
        <v>-283620</v>
      </c>
      <c r="I377" s="138">
        <v>-5890000</v>
      </c>
      <c r="J377" s="321">
        <f>+I377</f>
        <v>-5890000</v>
      </c>
      <c r="K377" s="447">
        <f t="shared" si="11"/>
        <v>-6173620</v>
      </c>
    </row>
    <row r="378" spans="1:14" ht="47.25" customHeight="1">
      <c r="A378" s="292" t="s">
        <v>963</v>
      </c>
      <c r="B378" s="292" t="s">
        <v>964</v>
      </c>
      <c r="C378" s="292"/>
      <c r="D378" s="318" t="s">
        <v>918</v>
      </c>
      <c r="E378" s="227"/>
      <c r="F378" s="227"/>
      <c r="G378" s="347">
        <f t="shared" ref="G378:G450" si="13">+H378+I378</f>
        <v>-440000</v>
      </c>
      <c r="H378" s="192">
        <f>+H391+H385+H388+H379+H382+H383+H392+H395+H390+H386+H389+H384+H393</f>
        <v>-440000</v>
      </c>
      <c r="I378" s="192">
        <f>+I391+I385+I388+I379+I382+I383+I392+I395+I390+I386+I389+I384+I393</f>
        <v>0</v>
      </c>
      <c r="J378" s="192">
        <f>+J391+J385+J388+J379+J382+J383+J392+J395+J390+J386+J389+J384+J393</f>
        <v>0</v>
      </c>
      <c r="K378" s="447">
        <f t="shared" ref="K378:K450" si="14">+G378</f>
        <v>-440000</v>
      </c>
      <c r="L378" s="366"/>
      <c r="M378" s="366"/>
      <c r="N378" s="366"/>
    </row>
    <row r="379" spans="1:14" ht="69.75" hidden="1" customHeight="1">
      <c r="A379" s="427">
        <v>2313131</v>
      </c>
      <c r="B379" s="427" t="s">
        <v>1548</v>
      </c>
      <c r="C379" s="427" t="s">
        <v>1091</v>
      </c>
      <c r="D379" s="428" t="s">
        <v>413</v>
      </c>
      <c r="E379" s="406" t="s">
        <v>1033</v>
      </c>
      <c r="F379" s="406"/>
      <c r="G379" s="429">
        <f t="shared" si="13"/>
        <v>0</v>
      </c>
      <c r="H379" s="429"/>
      <c r="I379" s="429"/>
      <c r="J379" s="498"/>
      <c r="K379" s="403">
        <f t="shared" si="14"/>
        <v>0</v>
      </c>
    </row>
    <row r="380" spans="1:14" ht="15.5" hidden="1">
      <c r="A380" s="500"/>
      <c r="B380" s="500"/>
      <c r="C380" s="500"/>
      <c r="D380" s="383" t="s">
        <v>1496</v>
      </c>
      <c r="E380" s="406"/>
      <c r="F380" s="406"/>
      <c r="G380" s="452">
        <f t="shared" si="13"/>
        <v>0</v>
      </c>
      <c r="H380" s="452"/>
      <c r="I380" s="452"/>
      <c r="J380" s="408"/>
      <c r="K380" s="403">
        <f t="shared" si="14"/>
        <v>0</v>
      </c>
    </row>
    <row r="381" spans="1:14" ht="28" hidden="1">
      <c r="A381" s="127"/>
      <c r="B381" s="127"/>
      <c r="C381" s="127"/>
      <c r="D381" s="254" t="s">
        <v>32</v>
      </c>
      <c r="E381" s="227"/>
      <c r="F381" s="227"/>
      <c r="G381" s="108">
        <f t="shared" si="13"/>
        <v>0</v>
      </c>
      <c r="H381" s="108"/>
      <c r="I381" s="108"/>
      <c r="J381" s="410"/>
      <c r="K381" s="403">
        <f t="shared" si="14"/>
        <v>0</v>
      </c>
    </row>
    <row r="382" spans="1:14" ht="15.5" hidden="1">
      <c r="A382" s="133">
        <v>2313230</v>
      </c>
      <c r="B382" s="133" t="s">
        <v>319</v>
      </c>
      <c r="C382" s="133" t="s">
        <v>1090</v>
      </c>
      <c r="D382" s="254" t="s">
        <v>629</v>
      </c>
      <c r="E382" s="227"/>
      <c r="F382" s="227"/>
      <c r="G382" s="108">
        <f t="shared" si="13"/>
        <v>0</v>
      </c>
      <c r="H382" s="108"/>
      <c r="I382" s="108"/>
      <c r="J382" s="410"/>
      <c r="K382" s="403">
        <f t="shared" si="14"/>
        <v>0</v>
      </c>
    </row>
    <row r="383" spans="1:14" ht="57" hidden="1" customHeight="1">
      <c r="A383" s="416">
        <v>2314070</v>
      </c>
      <c r="B383" s="416" t="s">
        <v>436</v>
      </c>
      <c r="C383" s="416" t="s">
        <v>1092</v>
      </c>
      <c r="D383" s="445" t="s">
        <v>1284</v>
      </c>
      <c r="E383" s="411" t="s">
        <v>1595</v>
      </c>
      <c r="F383" s="411"/>
      <c r="G383" s="444">
        <f t="shared" si="13"/>
        <v>0</v>
      </c>
      <c r="H383" s="444"/>
      <c r="I383" s="444"/>
      <c r="J383" s="446">
        <f>+I383</f>
        <v>0</v>
      </c>
      <c r="K383" s="403">
        <f t="shared" si="14"/>
        <v>0</v>
      </c>
    </row>
    <row r="384" spans="1:14" ht="57" hidden="1" customHeight="1">
      <c r="A384" s="133" t="s">
        <v>1263</v>
      </c>
      <c r="B384" s="133" t="s">
        <v>807</v>
      </c>
      <c r="C384" s="133" t="s">
        <v>806</v>
      </c>
      <c r="D384" s="2" t="s">
        <v>1093</v>
      </c>
      <c r="E384" s="1064" t="s">
        <v>1343</v>
      </c>
      <c r="F384" s="1064" t="s">
        <v>1621</v>
      </c>
      <c r="G384" s="201">
        <f t="shared" si="13"/>
        <v>0</v>
      </c>
      <c r="H384" s="201"/>
      <c r="I384" s="201"/>
      <c r="J384" s="321">
        <f>+I384</f>
        <v>0</v>
      </c>
      <c r="K384" s="403">
        <f t="shared" si="14"/>
        <v>0</v>
      </c>
    </row>
    <row r="385" spans="1:14" ht="61.5" customHeight="1">
      <c r="A385" s="133" t="s">
        <v>1644</v>
      </c>
      <c r="B385" s="133" t="s">
        <v>239</v>
      </c>
      <c r="C385" s="133" t="s">
        <v>133</v>
      </c>
      <c r="D385" s="259" t="s">
        <v>1580</v>
      </c>
      <c r="E385" s="1064"/>
      <c r="F385" s="1064"/>
      <c r="G385" s="201">
        <f t="shared" si="13"/>
        <v>-120000</v>
      </c>
      <c r="H385" s="201">
        <v>-120000</v>
      </c>
      <c r="I385" s="201"/>
      <c r="J385" s="290"/>
      <c r="K385" s="447">
        <f t="shared" si="14"/>
        <v>-120000</v>
      </c>
    </row>
    <row r="386" spans="1:14" ht="61.5" customHeight="1">
      <c r="A386" s="133" t="s">
        <v>1644</v>
      </c>
      <c r="B386" s="133" t="s">
        <v>239</v>
      </c>
      <c r="C386" s="133" t="s">
        <v>133</v>
      </c>
      <c r="D386" s="259" t="s">
        <v>1580</v>
      </c>
      <c r="E386" s="1094" t="s">
        <v>1290</v>
      </c>
      <c r="F386" s="1065" t="s">
        <v>1624</v>
      </c>
      <c r="G386" s="201">
        <f t="shared" si="13"/>
        <v>-70000</v>
      </c>
      <c r="H386" s="201">
        <v>-70000</v>
      </c>
      <c r="I386" s="201"/>
      <c r="J386" s="290"/>
      <c r="K386" s="447">
        <f t="shared" si="14"/>
        <v>-70000</v>
      </c>
    </row>
    <row r="387" spans="1:14" ht="51" hidden="1" customHeight="1">
      <c r="A387" s="419"/>
      <c r="B387" s="500"/>
      <c r="C387" s="500"/>
      <c r="D387" s="383" t="s">
        <v>1588</v>
      </c>
      <c r="E387" s="1066"/>
      <c r="F387" s="1066"/>
      <c r="G387" s="452">
        <f t="shared" si="13"/>
        <v>0</v>
      </c>
      <c r="H387" s="452"/>
      <c r="I387" s="452"/>
      <c r="J387" s="408"/>
      <c r="K387" s="403">
        <f t="shared" si="14"/>
        <v>0</v>
      </c>
    </row>
    <row r="388" spans="1:14" ht="44.25" hidden="1" customHeight="1">
      <c r="A388" s="455">
        <v>2317700</v>
      </c>
      <c r="B388" s="455" t="s">
        <v>965</v>
      </c>
      <c r="C388" s="455" t="s">
        <v>1594</v>
      </c>
      <c r="D388" s="417" t="s">
        <v>1601</v>
      </c>
      <c r="E388" s="1066"/>
      <c r="F388" s="1066"/>
      <c r="G388" s="464">
        <f t="shared" si="13"/>
        <v>0</v>
      </c>
      <c r="H388" s="464"/>
      <c r="I388" s="464"/>
      <c r="J388" s="413"/>
      <c r="K388" s="403">
        <f t="shared" si="14"/>
        <v>0</v>
      </c>
    </row>
    <row r="389" spans="1:14" ht="51" hidden="1" customHeight="1">
      <c r="A389" s="133" t="s">
        <v>1247</v>
      </c>
      <c r="B389" s="133" t="s">
        <v>1248</v>
      </c>
      <c r="C389" s="133" t="s">
        <v>1522</v>
      </c>
      <c r="D389" s="259" t="s">
        <v>1250</v>
      </c>
      <c r="E389" s="1066"/>
      <c r="F389" s="1066"/>
      <c r="G389" s="201">
        <f t="shared" si="13"/>
        <v>0</v>
      </c>
      <c r="H389" s="201">
        <f>1348000-1348000</f>
        <v>0</v>
      </c>
      <c r="I389" s="201"/>
      <c r="J389" s="290"/>
      <c r="K389" s="403">
        <f t="shared" si="14"/>
        <v>0</v>
      </c>
    </row>
    <row r="390" spans="1:14" ht="45.75" hidden="1" customHeight="1">
      <c r="A390" s="509">
        <v>2314070</v>
      </c>
      <c r="B390" s="509" t="s">
        <v>436</v>
      </c>
      <c r="C390" s="509" t="s">
        <v>1092</v>
      </c>
      <c r="D390" s="510" t="s">
        <v>1284</v>
      </c>
      <c r="E390" s="1066"/>
      <c r="F390" s="1066"/>
      <c r="G390" s="511">
        <f t="shared" si="13"/>
        <v>0</v>
      </c>
      <c r="H390" s="511"/>
      <c r="I390" s="511"/>
      <c r="J390" s="519">
        <f>+I390</f>
        <v>0</v>
      </c>
      <c r="K390" s="403">
        <f t="shared" si="14"/>
        <v>0</v>
      </c>
    </row>
    <row r="391" spans="1:14" ht="63" hidden="1" customHeight="1">
      <c r="A391" s="133">
        <v>2318410</v>
      </c>
      <c r="B391" s="133" t="s">
        <v>1042</v>
      </c>
      <c r="C391" s="133" t="s">
        <v>767</v>
      </c>
      <c r="D391" s="259" t="s">
        <v>172</v>
      </c>
      <c r="E391" s="1066"/>
      <c r="F391" s="1065"/>
      <c r="G391" s="201">
        <f t="shared" si="13"/>
        <v>0</v>
      </c>
      <c r="H391" s="201"/>
      <c r="I391" s="201"/>
      <c r="J391" s="321">
        <f>+I391</f>
        <v>0</v>
      </c>
      <c r="K391" s="403">
        <f t="shared" si="14"/>
        <v>0</v>
      </c>
    </row>
    <row r="392" spans="1:14" ht="54.75" customHeight="1">
      <c r="A392" s="133" t="s">
        <v>1628</v>
      </c>
      <c r="B392" s="133" t="s">
        <v>863</v>
      </c>
      <c r="C392" s="133" t="s">
        <v>767</v>
      </c>
      <c r="D392" s="259" t="s">
        <v>342</v>
      </c>
      <c r="E392" s="1070"/>
      <c r="F392" s="1065"/>
      <c r="G392" s="138">
        <f t="shared" si="13"/>
        <v>-250000</v>
      </c>
      <c r="H392" s="138">
        <v>-250000</v>
      </c>
      <c r="I392" s="250"/>
      <c r="J392" s="290"/>
      <c r="K392" s="447">
        <f t="shared" si="14"/>
        <v>-250000</v>
      </c>
    </row>
    <row r="393" spans="1:14" ht="87" hidden="1" customHeight="1">
      <c r="A393" s="133" t="s">
        <v>1628</v>
      </c>
      <c r="B393" s="133" t="s">
        <v>863</v>
      </c>
      <c r="C393" s="133" t="s">
        <v>767</v>
      </c>
      <c r="D393" s="259" t="s">
        <v>342</v>
      </c>
      <c r="E393" s="718" t="s">
        <v>352</v>
      </c>
      <c r="F393" s="718" t="s">
        <v>1272</v>
      </c>
      <c r="G393" s="138">
        <f>+H393+I393</f>
        <v>0</v>
      </c>
      <c r="H393" s="138"/>
      <c r="I393" s="250"/>
      <c r="J393" s="290"/>
      <c r="K393" s="447">
        <f>+G393</f>
        <v>0</v>
      </c>
      <c r="L393" s="366"/>
      <c r="M393" s="366"/>
      <c r="N393" s="366"/>
    </row>
    <row r="394" spans="1:14" ht="45" hidden="1" customHeight="1">
      <c r="A394" s="540"/>
      <c r="B394" s="540"/>
      <c r="C394" s="540"/>
      <c r="D394" s="541" t="s">
        <v>1582</v>
      </c>
      <c r="E394" s="718"/>
      <c r="F394" s="439"/>
      <c r="G394" s="528">
        <f t="shared" si="13"/>
        <v>0</v>
      </c>
      <c r="H394" s="528"/>
      <c r="I394" s="528"/>
      <c r="J394" s="529"/>
      <c r="K394" s="409">
        <f t="shared" si="14"/>
        <v>0</v>
      </c>
    </row>
    <row r="395" spans="1:14" ht="54" hidden="1" customHeight="1">
      <c r="A395" s="133" t="s">
        <v>1644</v>
      </c>
      <c r="B395" s="133" t="s">
        <v>239</v>
      </c>
      <c r="C395" s="133" t="s">
        <v>133</v>
      </c>
      <c r="D395" s="259" t="s">
        <v>1580</v>
      </c>
      <c r="E395" s="719"/>
      <c r="F395" s="227"/>
      <c r="G395" s="201">
        <f t="shared" si="13"/>
        <v>0</v>
      </c>
      <c r="H395" s="201"/>
      <c r="I395" s="201"/>
      <c r="J395" s="290"/>
      <c r="K395" s="403">
        <f t="shared" si="14"/>
        <v>0</v>
      </c>
    </row>
    <row r="396" spans="1:14" ht="28" hidden="1">
      <c r="A396" s="540"/>
      <c r="B396" s="540"/>
      <c r="C396" s="540"/>
      <c r="D396" s="541" t="s">
        <v>713</v>
      </c>
      <c r="E396" s="439"/>
      <c r="F396" s="439"/>
      <c r="G396" s="528">
        <f t="shared" si="13"/>
        <v>0</v>
      </c>
      <c r="H396" s="528"/>
      <c r="I396" s="528"/>
      <c r="J396" s="529"/>
      <c r="K396" s="409">
        <f t="shared" si="14"/>
        <v>0</v>
      </c>
    </row>
    <row r="397" spans="1:14" ht="54.75" customHeight="1">
      <c r="A397" s="292" t="s">
        <v>491</v>
      </c>
      <c r="B397" s="292" t="s">
        <v>886</v>
      </c>
      <c r="C397" s="292"/>
      <c r="D397" s="318" t="s">
        <v>399</v>
      </c>
      <c r="E397" s="227"/>
      <c r="F397" s="227"/>
      <c r="G397" s="347">
        <f t="shared" si="13"/>
        <v>-2862850</v>
      </c>
      <c r="H397" s="192">
        <f>+H398+H408+H412+H406+H407+H411+H406+H404+H409+H410+H399+H400+H401+H402+H403</f>
        <v>-2862850</v>
      </c>
      <c r="I397" s="192">
        <f>+I398+I408+I412+I406+I407+I411+I406+I404+I409+I410+I399+I400+I401+I402+I403</f>
        <v>0</v>
      </c>
      <c r="J397" s="192">
        <f>+J398+J408+J412+J406+J407+J411+J406+J404+J409+J410+J399+J400+J401+J402+J403</f>
        <v>0</v>
      </c>
      <c r="K397" s="447">
        <f t="shared" si="14"/>
        <v>-2862850</v>
      </c>
    </row>
    <row r="398" spans="1:14" ht="74.25" hidden="1" customHeight="1">
      <c r="A398" s="133">
        <v>2417110</v>
      </c>
      <c r="B398" s="133" t="s">
        <v>920</v>
      </c>
      <c r="C398" s="133" t="s">
        <v>41</v>
      </c>
      <c r="D398" s="259" t="s">
        <v>221</v>
      </c>
      <c r="E398" s="1064" t="s">
        <v>417</v>
      </c>
      <c r="F398" s="1064" t="s">
        <v>1082</v>
      </c>
      <c r="G398" s="201">
        <f t="shared" si="13"/>
        <v>0</v>
      </c>
      <c r="H398" s="201"/>
      <c r="I398" s="201"/>
      <c r="J398" s="290"/>
      <c r="K398" s="403">
        <f t="shared" si="14"/>
        <v>0</v>
      </c>
    </row>
    <row r="399" spans="1:14" ht="53.25" hidden="1" customHeight="1">
      <c r="A399" s="518">
        <v>2419770</v>
      </c>
      <c r="B399" s="518" t="s">
        <v>1602</v>
      </c>
      <c r="C399" s="518" t="s">
        <v>648</v>
      </c>
      <c r="D399" s="526" t="s">
        <v>1251</v>
      </c>
      <c r="E399" s="1069"/>
      <c r="F399" s="1069"/>
      <c r="G399" s="511">
        <f t="shared" si="13"/>
        <v>0</v>
      </c>
      <c r="H399" s="511"/>
      <c r="I399" s="511"/>
      <c r="J399" s="653"/>
      <c r="K399" s="447">
        <f t="shared" si="14"/>
        <v>0</v>
      </c>
    </row>
    <row r="400" spans="1:14" ht="63" hidden="1" customHeight="1">
      <c r="A400" s="226" t="s">
        <v>418</v>
      </c>
      <c r="B400" s="542">
        <v>8861</v>
      </c>
      <c r="C400" s="293" t="s">
        <v>1509</v>
      </c>
      <c r="D400" s="320" t="s">
        <v>419</v>
      </c>
      <c r="E400" s="1064"/>
      <c r="F400" s="1064"/>
      <c r="G400" s="201">
        <f t="shared" si="13"/>
        <v>0</v>
      </c>
      <c r="H400" s="291"/>
      <c r="I400" s="201"/>
      <c r="J400" s="290"/>
      <c r="K400" s="403">
        <f t="shared" si="14"/>
        <v>0</v>
      </c>
    </row>
    <row r="401" spans="1:11" ht="53.25" customHeight="1">
      <c r="A401" s="427">
        <v>2417110</v>
      </c>
      <c r="B401" s="427" t="s">
        <v>920</v>
      </c>
      <c r="C401" s="427" t="s">
        <v>41</v>
      </c>
      <c r="D401" s="428" t="s">
        <v>221</v>
      </c>
      <c r="E401" s="1069" t="s">
        <v>547</v>
      </c>
      <c r="F401" s="1069" t="s">
        <v>548</v>
      </c>
      <c r="G401" s="429">
        <f>+H401+I401</f>
        <v>-357850</v>
      </c>
      <c r="H401" s="429">
        <v>-357850</v>
      </c>
      <c r="I401" s="429"/>
      <c r="J401" s="498"/>
      <c r="K401" s="447">
        <f>+G401</f>
        <v>-357850</v>
      </c>
    </row>
    <row r="402" spans="1:11" ht="53.25" hidden="1" customHeight="1">
      <c r="A402" s="123">
        <v>2419770</v>
      </c>
      <c r="B402" s="123" t="s">
        <v>1602</v>
      </c>
      <c r="C402" s="123" t="s">
        <v>648</v>
      </c>
      <c r="D402" s="323" t="s">
        <v>1251</v>
      </c>
      <c r="E402" s="1069"/>
      <c r="F402" s="1069"/>
      <c r="G402" s="201">
        <f>+H402+I402</f>
        <v>0</v>
      </c>
      <c r="H402" s="201"/>
      <c r="I402" s="201"/>
      <c r="J402" s="290"/>
      <c r="K402" s="403">
        <f>+G402</f>
        <v>0</v>
      </c>
    </row>
    <row r="403" spans="1:11" ht="53.25" customHeight="1">
      <c r="A403" s="226" t="s">
        <v>418</v>
      </c>
      <c r="B403" s="542">
        <v>8861</v>
      </c>
      <c r="C403" s="293" t="s">
        <v>1509</v>
      </c>
      <c r="D403" s="320" t="s">
        <v>419</v>
      </c>
      <c r="E403" s="1072"/>
      <c r="F403" s="1069"/>
      <c r="G403" s="201">
        <f>+H403+I403</f>
        <v>-2505000</v>
      </c>
      <c r="H403" s="291">
        <v>-2505000</v>
      </c>
      <c r="I403" s="429"/>
      <c r="J403" s="498"/>
      <c r="K403" s="447">
        <f>+G403</f>
        <v>-2505000</v>
      </c>
    </row>
    <row r="404" spans="1:11" ht="28" hidden="1">
      <c r="A404" s="426">
        <v>2417120</v>
      </c>
      <c r="B404" s="426" t="s">
        <v>222</v>
      </c>
      <c r="C404" s="426" t="s">
        <v>58</v>
      </c>
      <c r="D404" s="543" t="s">
        <v>223</v>
      </c>
      <c r="E404" s="406"/>
      <c r="F404" s="406"/>
      <c r="G404" s="506">
        <f t="shared" si="13"/>
        <v>0</v>
      </c>
      <c r="H404" s="506"/>
      <c r="I404" s="506"/>
      <c r="J404" s="408"/>
      <c r="K404" s="409">
        <f t="shared" si="14"/>
        <v>0</v>
      </c>
    </row>
    <row r="405" spans="1:11" ht="40.5" hidden="1">
      <c r="A405" s="128"/>
      <c r="B405" s="132"/>
      <c r="C405" s="132"/>
      <c r="D405" s="256" t="s">
        <v>1404</v>
      </c>
      <c r="E405" s="227"/>
      <c r="F405" s="227"/>
      <c r="G405" s="115">
        <f t="shared" si="13"/>
        <v>0</v>
      </c>
      <c r="H405" s="115"/>
      <c r="I405" s="115"/>
      <c r="J405" s="410"/>
      <c r="K405" s="409">
        <f t="shared" si="14"/>
        <v>0</v>
      </c>
    </row>
    <row r="406" spans="1:11" ht="28" hidden="1">
      <c r="A406" s="123">
        <v>2417150</v>
      </c>
      <c r="B406" s="127" t="s">
        <v>244</v>
      </c>
      <c r="C406" s="127" t="s">
        <v>243</v>
      </c>
      <c r="D406" s="262" t="s">
        <v>919</v>
      </c>
      <c r="E406" s="227"/>
      <c r="F406" s="227"/>
      <c r="G406" s="250">
        <f t="shared" si="13"/>
        <v>0</v>
      </c>
      <c r="H406" s="250"/>
      <c r="I406" s="250"/>
      <c r="J406" s="410"/>
      <c r="K406" s="409">
        <f t="shared" si="14"/>
        <v>0</v>
      </c>
    </row>
    <row r="407" spans="1:11" ht="15.5" hidden="1">
      <c r="A407" s="123">
        <v>2417300</v>
      </c>
      <c r="B407" s="123" t="s">
        <v>276</v>
      </c>
      <c r="C407" s="123" t="s">
        <v>649</v>
      </c>
      <c r="D407" s="274" t="s">
        <v>277</v>
      </c>
      <c r="E407" s="227"/>
      <c r="F407" s="227"/>
      <c r="G407" s="115">
        <f t="shared" si="13"/>
        <v>0</v>
      </c>
      <c r="H407" s="115"/>
      <c r="I407" s="115"/>
      <c r="J407" s="410"/>
      <c r="K407" s="409">
        <f t="shared" si="14"/>
        <v>0</v>
      </c>
    </row>
    <row r="408" spans="1:11" ht="28" hidden="1">
      <c r="A408" s="121">
        <v>2417380</v>
      </c>
      <c r="B408" s="121" t="s">
        <v>225</v>
      </c>
      <c r="C408" s="121" t="s">
        <v>224</v>
      </c>
      <c r="D408" s="258" t="s">
        <v>226</v>
      </c>
      <c r="E408" s="227"/>
      <c r="F408" s="227"/>
      <c r="G408" s="137">
        <f t="shared" si="13"/>
        <v>0</v>
      </c>
      <c r="H408" s="137"/>
      <c r="I408" s="137"/>
      <c r="J408" s="410"/>
      <c r="K408" s="409">
        <f t="shared" si="14"/>
        <v>0</v>
      </c>
    </row>
    <row r="409" spans="1:11" ht="28" hidden="1">
      <c r="A409" s="229">
        <v>2417670</v>
      </c>
      <c r="B409" s="241">
        <v>7670</v>
      </c>
      <c r="C409" s="229" t="s">
        <v>806</v>
      </c>
      <c r="D409" s="240" t="s">
        <v>1093</v>
      </c>
      <c r="E409" s="227"/>
      <c r="F409" s="227"/>
      <c r="G409" s="137">
        <f t="shared" si="13"/>
        <v>0</v>
      </c>
      <c r="H409" s="137"/>
      <c r="I409" s="137"/>
      <c r="J409" s="410"/>
      <c r="K409" s="409">
        <f t="shared" si="14"/>
        <v>0</v>
      </c>
    </row>
    <row r="410" spans="1:11" ht="46.5" hidden="1">
      <c r="A410" s="226" t="s">
        <v>418</v>
      </c>
      <c r="B410" s="542">
        <v>8861</v>
      </c>
      <c r="C410" s="293" t="s">
        <v>1509</v>
      </c>
      <c r="D410" s="320" t="s">
        <v>420</v>
      </c>
      <c r="E410" s="227" t="s">
        <v>449</v>
      </c>
      <c r="F410" s="227" t="s">
        <v>450</v>
      </c>
      <c r="G410" s="291">
        <f t="shared" si="13"/>
        <v>0</v>
      </c>
      <c r="H410" s="291"/>
      <c r="I410" s="250"/>
      <c r="J410" s="430"/>
      <c r="K410" s="409">
        <f t="shared" si="14"/>
        <v>0</v>
      </c>
    </row>
    <row r="411" spans="1:11" ht="15.5" hidden="1">
      <c r="A411" s="128">
        <v>2419770</v>
      </c>
      <c r="B411" s="121" t="s">
        <v>1602</v>
      </c>
      <c r="C411" s="121" t="s">
        <v>648</v>
      </c>
      <c r="D411" s="262" t="s">
        <v>1251</v>
      </c>
      <c r="E411" s="227"/>
      <c r="F411" s="227"/>
      <c r="G411" s="109">
        <f t="shared" si="13"/>
        <v>0</v>
      </c>
      <c r="H411" s="109"/>
      <c r="I411" s="109"/>
      <c r="J411" s="410"/>
      <c r="K411" s="409">
        <f t="shared" si="14"/>
        <v>0</v>
      </c>
    </row>
    <row r="412" spans="1:11" ht="28" hidden="1">
      <c r="A412" s="401">
        <v>2419800</v>
      </c>
      <c r="B412" s="501" t="s">
        <v>758</v>
      </c>
      <c r="C412" s="501" t="s">
        <v>1363</v>
      </c>
      <c r="D412" s="544" t="s">
        <v>271</v>
      </c>
      <c r="E412" s="411"/>
      <c r="F412" s="411"/>
      <c r="G412" s="456">
        <f t="shared" si="13"/>
        <v>0</v>
      </c>
      <c r="H412" s="456"/>
      <c r="I412" s="456"/>
      <c r="J412" s="413"/>
      <c r="K412" s="409">
        <f t="shared" si="14"/>
        <v>0</v>
      </c>
    </row>
    <row r="413" spans="1:11" ht="60" customHeight="1">
      <c r="A413" s="292" t="s">
        <v>492</v>
      </c>
      <c r="B413" s="292" t="s">
        <v>119</v>
      </c>
      <c r="C413" s="292"/>
      <c r="D413" s="318" t="s">
        <v>856</v>
      </c>
      <c r="E413" s="227"/>
      <c r="F413" s="227"/>
      <c r="G413" s="347">
        <f t="shared" si="13"/>
        <v>-2000000</v>
      </c>
      <c r="H413" s="192">
        <f>+H414+H415+H416</f>
        <v>-2000000</v>
      </c>
      <c r="I413" s="192">
        <f>+I414+I415+I416</f>
        <v>0</v>
      </c>
      <c r="J413" s="192">
        <f>+J414+J415+J416</f>
        <v>0</v>
      </c>
      <c r="K413" s="447">
        <f t="shared" si="14"/>
        <v>-2000000</v>
      </c>
    </row>
    <row r="414" spans="1:11" ht="111.75" customHeight="1">
      <c r="A414" s="133" t="s">
        <v>1645</v>
      </c>
      <c r="B414" s="133" t="s">
        <v>1646</v>
      </c>
      <c r="C414" s="133" t="s">
        <v>1647</v>
      </c>
      <c r="D414" s="259" t="s">
        <v>393</v>
      </c>
      <c r="E414" s="1064" t="s">
        <v>1049</v>
      </c>
      <c r="F414" s="1064" t="s">
        <v>1625</v>
      </c>
      <c r="G414" s="201">
        <f t="shared" si="13"/>
        <v>-2000000</v>
      </c>
      <c r="H414" s="201">
        <v>-2000000</v>
      </c>
      <c r="I414" s="201"/>
      <c r="J414" s="321">
        <f>+I414</f>
        <v>0</v>
      </c>
      <c r="K414" s="447">
        <f t="shared" si="14"/>
        <v>-2000000</v>
      </c>
    </row>
    <row r="415" spans="1:11" ht="55.5" hidden="1" customHeight="1">
      <c r="A415" s="509">
        <v>2519770</v>
      </c>
      <c r="B415" s="509" t="s">
        <v>1602</v>
      </c>
      <c r="C415" s="509" t="s">
        <v>648</v>
      </c>
      <c r="D415" s="510" t="s">
        <v>1251</v>
      </c>
      <c r="E415" s="1069"/>
      <c r="F415" s="1069"/>
      <c r="G415" s="511">
        <f t="shared" si="13"/>
        <v>0</v>
      </c>
      <c r="H415" s="511"/>
      <c r="I415" s="511"/>
      <c r="J415" s="519">
        <f>+I415</f>
        <v>0</v>
      </c>
      <c r="K415" s="671">
        <f t="shared" si="14"/>
        <v>0</v>
      </c>
    </row>
    <row r="416" spans="1:11" ht="71.25" hidden="1" customHeight="1">
      <c r="A416" s="133" t="s">
        <v>1146</v>
      </c>
      <c r="B416" s="133" t="s">
        <v>758</v>
      </c>
      <c r="C416" s="123" t="s">
        <v>1363</v>
      </c>
      <c r="D416" s="545" t="s">
        <v>853</v>
      </c>
      <c r="E416" s="1064"/>
      <c r="F416" s="1064"/>
      <c r="G416" s="201">
        <f t="shared" si="13"/>
        <v>0</v>
      </c>
      <c r="H416" s="201"/>
      <c r="I416" s="201"/>
      <c r="J416" s="321">
        <f>+I416</f>
        <v>0</v>
      </c>
      <c r="K416" s="447">
        <f t="shared" si="14"/>
        <v>0</v>
      </c>
    </row>
    <row r="417" spans="1:16" ht="15.5" hidden="1">
      <c r="A417" s="419"/>
      <c r="B417" s="419"/>
      <c r="C417" s="419"/>
      <c r="D417" s="546"/>
      <c r="E417" s="406"/>
      <c r="F417" s="406"/>
      <c r="G417" s="421">
        <f t="shared" si="13"/>
        <v>0</v>
      </c>
      <c r="H417" s="421"/>
      <c r="I417" s="421"/>
      <c r="J417" s="408"/>
      <c r="K417" s="409">
        <f t="shared" si="14"/>
        <v>0</v>
      </c>
    </row>
    <row r="418" spans="1:16" ht="46" hidden="1">
      <c r="A418" s="423"/>
      <c r="B418" s="423"/>
      <c r="C418" s="423"/>
      <c r="D418" s="424" t="s">
        <v>94</v>
      </c>
      <c r="E418" s="411"/>
      <c r="F418" s="411"/>
      <c r="G418" s="425">
        <f t="shared" si="13"/>
        <v>0</v>
      </c>
      <c r="H418" s="425"/>
      <c r="I418" s="425"/>
      <c r="J418" s="413"/>
      <c r="K418" s="409">
        <f t="shared" si="14"/>
        <v>0</v>
      </c>
    </row>
    <row r="419" spans="1:16" ht="31.5" hidden="1" customHeight="1">
      <c r="A419" s="700"/>
      <c r="B419" s="700"/>
      <c r="C419" s="700"/>
      <c r="D419" s="700"/>
      <c r="E419" s="701" t="s">
        <v>1223</v>
      </c>
      <c r="F419" s="700"/>
      <c r="G419" s="700"/>
      <c r="H419" s="700"/>
      <c r="I419" s="1068" t="s">
        <v>504</v>
      </c>
      <c r="J419" s="1068"/>
      <c r="K419" s="643"/>
      <c r="L419" s="643"/>
      <c r="M419" s="643"/>
      <c r="N419" s="643"/>
      <c r="O419" s="1067"/>
      <c r="P419" s="1067"/>
    </row>
    <row r="420" spans="1:16" ht="55.5" customHeight="1">
      <c r="A420" s="292" t="s">
        <v>493</v>
      </c>
      <c r="B420" s="292" t="s">
        <v>722</v>
      </c>
      <c r="C420" s="292"/>
      <c r="D420" s="318" t="s">
        <v>885</v>
      </c>
      <c r="E420" s="227"/>
      <c r="F420" s="227"/>
      <c r="G420" s="402">
        <f t="shared" si="13"/>
        <v>-849981</v>
      </c>
      <c r="H420" s="290">
        <f>+H426+H422+H423+H425+H424+H421</f>
        <v>-805735</v>
      </c>
      <c r="I420" s="290">
        <f>+I426+I422+I423+I425+I424+I421</f>
        <v>-44246</v>
      </c>
      <c r="J420" s="290">
        <f>+J426+J422+J423+J425+J424+J421</f>
        <v>-44246</v>
      </c>
      <c r="K420" s="447">
        <f t="shared" si="14"/>
        <v>-849981</v>
      </c>
    </row>
    <row r="421" spans="1:16" ht="83.25" hidden="1" customHeight="1">
      <c r="A421" s="426" t="s">
        <v>1296</v>
      </c>
      <c r="B421" s="426" t="s">
        <v>319</v>
      </c>
      <c r="C421" s="426" t="s">
        <v>375</v>
      </c>
      <c r="D421" s="705" t="s">
        <v>1297</v>
      </c>
      <c r="E421" s="406" t="s">
        <v>403</v>
      </c>
      <c r="F421" s="406" t="s">
        <v>1512</v>
      </c>
      <c r="G421" s="407">
        <f>+H421+I421</f>
        <v>0</v>
      </c>
      <c r="H421" s="407"/>
      <c r="I421" s="407"/>
      <c r="J421" s="466">
        <f>+I421</f>
        <v>0</v>
      </c>
      <c r="K421" s="403">
        <f>+G421</f>
        <v>0</v>
      </c>
    </row>
    <row r="422" spans="1:16" ht="78" hidden="1" customHeight="1">
      <c r="A422" s="401" t="s">
        <v>394</v>
      </c>
      <c r="B422" s="401" t="s">
        <v>395</v>
      </c>
      <c r="C422" s="401" t="s">
        <v>1647</v>
      </c>
      <c r="D422" s="399" t="s">
        <v>1573</v>
      </c>
      <c r="E422" s="411" t="s">
        <v>914</v>
      </c>
      <c r="F422" s="411"/>
      <c r="G422" s="412">
        <f t="shared" si="13"/>
        <v>0</v>
      </c>
      <c r="H422" s="412"/>
      <c r="I422" s="412"/>
      <c r="J422" s="446">
        <f>+I422</f>
        <v>0</v>
      </c>
      <c r="K422" s="403">
        <f t="shared" si="14"/>
        <v>0</v>
      </c>
    </row>
    <row r="423" spans="1:16" ht="69.75" customHeight="1">
      <c r="A423" s="123" t="s">
        <v>394</v>
      </c>
      <c r="B423" s="123" t="s">
        <v>395</v>
      </c>
      <c r="C423" s="123" t="s">
        <v>1647</v>
      </c>
      <c r="D423" s="103" t="s">
        <v>1573</v>
      </c>
      <c r="E423" s="1064" t="s">
        <v>210</v>
      </c>
      <c r="F423" s="1064" t="s">
        <v>1626</v>
      </c>
      <c r="G423" s="291">
        <f t="shared" si="13"/>
        <v>-849981</v>
      </c>
      <c r="H423" s="291">
        <v>-805735</v>
      </c>
      <c r="I423" s="291">
        <v>-44246</v>
      </c>
      <c r="J423" s="321">
        <f>+I423</f>
        <v>-44246</v>
      </c>
      <c r="K423" s="447">
        <f t="shared" si="14"/>
        <v>-849981</v>
      </c>
    </row>
    <row r="424" spans="1:16" ht="75" hidden="1" customHeight="1">
      <c r="A424" s="426" t="s">
        <v>340</v>
      </c>
      <c r="B424" s="426" t="s">
        <v>1492</v>
      </c>
      <c r="C424" s="426" t="s">
        <v>1102</v>
      </c>
      <c r="D424" s="398" t="s">
        <v>1449</v>
      </c>
      <c r="E424" s="1072"/>
      <c r="F424" s="1072"/>
      <c r="G424" s="407">
        <f t="shared" si="13"/>
        <v>0</v>
      </c>
      <c r="H424" s="407"/>
      <c r="I424" s="407"/>
      <c r="J424" s="466">
        <f>+I424</f>
        <v>0</v>
      </c>
      <c r="K424" s="403">
        <f t="shared" si="14"/>
        <v>0</v>
      </c>
    </row>
    <row r="425" spans="1:16" ht="75" hidden="1" customHeight="1">
      <c r="A425" s="123" t="s">
        <v>445</v>
      </c>
      <c r="B425" s="133" t="s">
        <v>1602</v>
      </c>
      <c r="C425" s="133" t="s">
        <v>648</v>
      </c>
      <c r="D425" s="259" t="s">
        <v>1251</v>
      </c>
      <c r="E425" s="1064"/>
      <c r="F425" s="1064"/>
      <c r="G425" s="291">
        <f t="shared" si="13"/>
        <v>0</v>
      </c>
      <c r="H425" s="291"/>
      <c r="I425" s="291"/>
      <c r="J425" s="321">
        <f>+I425</f>
        <v>0</v>
      </c>
      <c r="K425" s="403">
        <f t="shared" si="14"/>
        <v>0</v>
      </c>
    </row>
    <row r="426" spans="1:16" ht="53.5" hidden="1" customHeight="1">
      <c r="A426" s="518" t="s">
        <v>396</v>
      </c>
      <c r="B426" s="518" t="s">
        <v>1282</v>
      </c>
      <c r="C426" s="518" t="s">
        <v>1513</v>
      </c>
      <c r="D426" s="547" t="s">
        <v>1543</v>
      </c>
      <c r="E426" s="439"/>
      <c r="F426" s="439"/>
      <c r="G426" s="548">
        <f t="shared" si="13"/>
        <v>0</v>
      </c>
      <c r="H426" s="548"/>
      <c r="I426" s="548"/>
      <c r="J426" s="529"/>
      <c r="K426" s="409">
        <f t="shared" si="14"/>
        <v>0</v>
      </c>
    </row>
    <row r="427" spans="1:16" ht="37.5" customHeight="1">
      <c r="A427" s="292" t="s">
        <v>959</v>
      </c>
      <c r="B427" s="292" t="s">
        <v>960</v>
      </c>
      <c r="C427" s="292"/>
      <c r="D427" s="318" t="s">
        <v>1094</v>
      </c>
      <c r="E427" s="227"/>
      <c r="F427" s="227"/>
      <c r="G427" s="347">
        <f t="shared" si="13"/>
        <v>-235272</v>
      </c>
      <c r="H427" s="192">
        <f>+H431+H436+H454+H432+H444+H442+H443+H445+H446+H433+H450+H428+H449+H429+H430+H439+H435+H438+H447+H448+H437</f>
        <v>0</v>
      </c>
      <c r="I427" s="192">
        <f>+I431+I436+I454+I432+I444+I442+I443+I445+I446+I433+I450+I428+I449+I429+I430+I439+I435+I438+I447+I448+I437</f>
        <v>-235272</v>
      </c>
      <c r="J427" s="192">
        <f>+J431+J436+J454+J432+J444+J442+J443+J445+J446+J433+J450+J428+J449+J429+J430+J439+J435+J438+J447+J448+J437</f>
        <v>-235272</v>
      </c>
      <c r="K427" s="447">
        <f t="shared" si="14"/>
        <v>-235272</v>
      </c>
    </row>
    <row r="428" spans="1:16" ht="15.65" hidden="1" customHeight="1">
      <c r="A428" s="427">
        <v>2712700</v>
      </c>
      <c r="B428" s="427" t="s">
        <v>276</v>
      </c>
      <c r="C428" s="427" t="s">
        <v>649</v>
      </c>
      <c r="D428" s="383" t="s">
        <v>277</v>
      </c>
      <c r="E428" s="406"/>
      <c r="F428" s="406"/>
      <c r="G428" s="504">
        <f t="shared" si="13"/>
        <v>0</v>
      </c>
      <c r="H428" s="504"/>
      <c r="I428" s="504"/>
      <c r="J428" s="408"/>
      <c r="K428" s="409">
        <f t="shared" si="14"/>
        <v>0</v>
      </c>
    </row>
    <row r="429" spans="1:16" ht="96.65" hidden="1" customHeight="1">
      <c r="A429" s="549">
        <v>2717110</v>
      </c>
      <c r="B429" s="549" t="s">
        <v>920</v>
      </c>
      <c r="C429" s="550" t="s">
        <v>41</v>
      </c>
      <c r="D429" s="465" t="s">
        <v>221</v>
      </c>
      <c r="E429" s="411"/>
      <c r="F429" s="411"/>
      <c r="G429" s="444">
        <f t="shared" si="13"/>
        <v>0</v>
      </c>
      <c r="H429" s="444"/>
      <c r="I429" s="444">
        <f>500000-500000</f>
        <v>0</v>
      </c>
      <c r="J429" s="413">
        <f>500000-500000</f>
        <v>0</v>
      </c>
      <c r="K429" s="409">
        <f t="shared" si="14"/>
        <v>0</v>
      </c>
    </row>
    <row r="430" spans="1:16" ht="74.25" hidden="1" customHeight="1">
      <c r="A430" s="226" t="s">
        <v>1629</v>
      </c>
      <c r="B430" s="226" t="s">
        <v>244</v>
      </c>
      <c r="C430" s="293" t="s">
        <v>243</v>
      </c>
      <c r="D430" s="2" t="s">
        <v>919</v>
      </c>
      <c r="E430" s="227" t="s">
        <v>211</v>
      </c>
      <c r="F430" s="227"/>
      <c r="G430" s="201">
        <f t="shared" si="13"/>
        <v>0</v>
      </c>
      <c r="H430" s="201"/>
      <c r="I430" s="201"/>
      <c r="J430" s="290"/>
      <c r="K430" s="403">
        <f t="shared" si="14"/>
        <v>0</v>
      </c>
    </row>
    <row r="431" spans="1:16" ht="15.65" hidden="1" customHeight="1">
      <c r="A431" s="500">
        <v>2717610</v>
      </c>
      <c r="B431" s="500" t="s">
        <v>54</v>
      </c>
      <c r="C431" s="500" t="s">
        <v>324</v>
      </c>
      <c r="D431" s="383" t="s">
        <v>628</v>
      </c>
      <c r="E431" s="439"/>
      <c r="F431" s="439"/>
      <c r="G431" s="452">
        <f t="shared" si="13"/>
        <v>0</v>
      </c>
      <c r="H431" s="452">
        <f>500000-500000</f>
        <v>0</v>
      </c>
      <c r="I431" s="452">
        <f>500000-500000</f>
        <v>0</v>
      </c>
      <c r="J431" s="408">
        <f>500000-500000</f>
        <v>0</v>
      </c>
      <c r="K431" s="409">
        <f t="shared" si="14"/>
        <v>0</v>
      </c>
    </row>
    <row r="432" spans="1:16" ht="15.65" hidden="1" customHeight="1">
      <c r="A432" s="127">
        <v>2717640</v>
      </c>
      <c r="B432" s="127" t="s">
        <v>1544</v>
      </c>
      <c r="C432" s="127" t="s">
        <v>232</v>
      </c>
      <c r="D432" s="241" t="s">
        <v>1456</v>
      </c>
      <c r="E432" s="439"/>
      <c r="F432" s="439"/>
      <c r="G432" s="108">
        <f t="shared" si="13"/>
        <v>0</v>
      </c>
      <c r="H432" s="108"/>
      <c r="I432" s="108"/>
      <c r="J432" s="410"/>
      <c r="K432" s="409">
        <f t="shared" si="14"/>
        <v>0</v>
      </c>
    </row>
    <row r="433" spans="1:11" ht="54" hidden="1" customHeight="1">
      <c r="A433" s="123">
        <v>2717670</v>
      </c>
      <c r="B433" s="127" t="s">
        <v>807</v>
      </c>
      <c r="C433" s="127" t="s">
        <v>806</v>
      </c>
      <c r="D433" s="268" t="s">
        <v>1093</v>
      </c>
      <c r="E433" s="411"/>
      <c r="F433" s="411"/>
      <c r="G433" s="108">
        <f t="shared" si="13"/>
        <v>0</v>
      </c>
      <c r="H433" s="108"/>
      <c r="I433" s="108"/>
      <c r="J433" s="410"/>
      <c r="K433" s="409">
        <f t="shared" si="14"/>
        <v>0</v>
      </c>
    </row>
    <row r="434" spans="1:11" ht="39.65" hidden="1" customHeight="1">
      <c r="A434" s="423"/>
      <c r="B434" s="455"/>
      <c r="C434" s="455"/>
      <c r="D434" s="551" t="s">
        <v>400</v>
      </c>
      <c r="E434" s="411"/>
      <c r="F434" s="411"/>
      <c r="G434" s="464">
        <f t="shared" si="13"/>
        <v>0</v>
      </c>
      <c r="H434" s="464"/>
      <c r="I434" s="464"/>
      <c r="J434" s="413"/>
      <c r="K434" s="409">
        <f t="shared" si="14"/>
        <v>0</v>
      </c>
    </row>
    <row r="435" spans="1:11" ht="84.75" hidden="1" customHeight="1">
      <c r="A435" s="133" t="s">
        <v>47</v>
      </c>
      <c r="B435" s="133" t="s">
        <v>239</v>
      </c>
      <c r="C435" s="133" t="s">
        <v>438</v>
      </c>
      <c r="D435" s="259" t="s">
        <v>1580</v>
      </c>
      <c r="E435" s="227" t="s">
        <v>212</v>
      </c>
      <c r="F435" s="227" t="s">
        <v>901</v>
      </c>
      <c r="G435" s="201">
        <f t="shared" si="13"/>
        <v>0</v>
      </c>
      <c r="H435" s="201"/>
      <c r="I435" s="201"/>
      <c r="J435" s="321">
        <f>+I435</f>
        <v>0</v>
      </c>
      <c r="K435" s="403">
        <f t="shared" si="14"/>
        <v>0</v>
      </c>
    </row>
    <row r="436" spans="1:11" ht="66.75" hidden="1" customHeight="1">
      <c r="A436" s="133" t="s">
        <v>47</v>
      </c>
      <c r="B436" s="133" t="s">
        <v>239</v>
      </c>
      <c r="C436" s="133" t="s">
        <v>438</v>
      </c>
      <c r="D436" s="259" t="s">
        <v>1580</v>
      </c>
      <c r="E436" s="227" t="s">
        <v>213</v>
      </c>
      <c r="F436" s="227" t="s">
        <v>619</v>
      </c>
      <c r="G436" s="201">
        <f t="shared" si="13"/>
        <v>0</v>
      </c>
      <c r="H436" s="201"/>
      <c r="I436" s="201"/>
      <c r="J436" s="321">
        <f>+I436</f>
        <v>0</v>
      </c>
      <c r="K436" s="447">
        <f t="shared" si="14"/>
        <v>0</v>
      </c>
    </row>
    <row r="437" spans="1:11" ht="87.75" hidden="1" customHeight="1">
      <c r="A437" s="133" t="s">
        <v>47</v>
      </c>
      <c r="B437" s="133" t="s">
        <v>239</v>
      </c>
      <c r="C437" s="133" t="s">
        <v>438</v>
      </c>
      <c r="D437" s="259" t="s">
        <v>1580</v>
      </c>
      <c r="E437" s="227" t="s">
        <v>1295</v>
      </c>
      <c r="F437" s="227" t="s">
        <v>359</v>
      </c>
      <c r="G437" s="201">
        <f>+H437+I437</f>
        <v>0</v>
      </c>
      <c r="H437" s="201"/>
      <c r="I437" s="201"/>
      <c r="J437" s="321">
        <f>+I437</f>
        <v>0</v>
      </c>
      <c r="K437" s="447">
        <f>+G437</f>
        <v>0</v>
      </c>
    </row>
    <row r="438" spans="1:11" ht="87" hidden="1" customHeight="1">
      <c r="A438" s="133" t="s">
        <v>47</v>
      </c>
      <c r="B438" s="133" t="s">
        <v>239</v>
      </c>
      <c r="C438" s="133" t="s">
        <v>438</v>
      </c>
      <c r="D438" s="259" t="s">
        <v>1580</v>
      </c>
      <c r="E438" s="227" t="s">
        <v>1234</v>
      </c>
      <c r="F438" s="227" t="s">
        <v>1032</v>
      </c>
      <c r="G438" s="201">
        <f>+H438+I438</f>
        <v>0</v>
      </c>
      <c r="H438" s="201"/>
      <c r="I438" s="201"/>
      <c r="J438" s="321">
        <f>+I438</f>
        <v>0</v>
      </c>
      <c r="K438" s="447">
        <f>+G438</f>
        <v>0</v>
      </c>
    </row>
    <row r="439" spans="1:11" ht="61.15" hidden="1" customHeight="1">
      <c r="A439" s="427" t="s">
        <v>47</v>
      </c>
      <c r="B439" s="427" t="s">
        <v>239</v>
      </c>
      <c r="C439" s="427" t="s">
        <v>438</v>
      </c>
      <c r="D439" s="428" t="s">
        <v>1580</v>
      </c>
      <c r="E439" s="406" t="s">
        <v>214</v>
      </c>
      <c r="F439" s="406"/>
      <c r="G439" s="429">
        <f t="shared" si="13"/>
        <v>0</v>
      </c>
      <c r="H439" s="429">
        <f>5200000-5200000</f>
        <v>0</v>
      </c>
      <c r="I439" s="429"/>
      <c r="J439" s="408"/>
      <c r="K439" s="409">
        <f t="shared" si="14"/>
        <v>0</v>
      </c>
    </row>
    <row r="440" spans="1:11" ht="54" hidden="1" customHeight="1">
      <c r="A440" s="128"/>
      <c r="B440" s="128"/>
      <c r="C440" s="128"/>
      <c r="D440" s="255" t="s">
        <v>724</v>
      </c>
      <c r="E440" s="227"/>
      <c r="F440" s="227"/>
      <c r="G440" s="137">
        <f t="shared" si="13"/>
        <v>0</v>
      </c>
      <c r="H440" s="137"/>
      <c r="I440" s="137"/>
      <c r="J440" s="410"/>
      <c r="K440" s="409">
        <f t="shared" si="14"/>
        <v>0</v>
      </c>
    </row>
    <row r="441" spans="1:11" ht="15.5" hidden="1">
      <c r="A441" s="128"/>
      <c r="B441" s="128"/>
      <c r="C441" s="128"/>
      <c r="D441" s="255" t="s">
        <v>586</v>
      </c>
      <c r="E441" s="227"/>
      <c r="F441" s="227"/>
      <c r="G441" s="137">
        <f t="shared" si="13"/>
        <v>0</v>
      </c>
      <c r="H441" s="137"/>
      <c r="I441" s="137"/>
      <c r="J441" s="410"/>
      <c r="K441" s="409">
        <f t="shared" si="14"/>
        <v>0</v>
      </c>
    </row>
    <row r="442" spans="1:11" ht="15.5" hidden="1">
      <c r="A442" s="127">
        <v>2718312</v>
      </c>
      <c r="B442" s="127" t="s">
        <v>227</v>
      </c>
      <c r="C442" s="127" t="s">
        <v>43</v>
      </c>
      <c r="D442" s="187" t="s">
        <v>847</v>
      </c>
      <c r="E442" s="227"/>
      <c r="F442" s="227"/>
      <c r="G442" s="108">
        <f t="shared" si="13"/>
        <v>0</v>
      </c>
      <c r="H442" s="108"/>
      <c r="I442" s="108"/>
      <c r="J442" s="410"/>
      <c r="K442" s="409">
        <f t="shared" si="14"/>
        <v>0</v>
      </c>
    </row>
    <row r="443" spans="1:11" ht="27" hidden="1">
      <c r="A443" s="123">
        <v>2718313</v>
      </c>
      <c r="B443" s="121" t="s">
        <v>53</v>
      </c>
      <c r="C443" s="121" t="s">
        <v>585</v>
      </c>
      <c r="D443" s="279" t="s">
        <v>1286</v>
      </c>
      <c r="E443" s="227"/>
      <c r="F443" s="227"/>
      <c r="G443" s="115">
        <f t="shared" si="13"/>
        <v>0</v>
      </c>
      <c r="H443" s="115"/>
      <c r="I443" s="115"/>
      <c r="J443" s="410"/>
      <c r="K443" s="409">
        <f t="shared" si="14"/>
        <v>0</v>
      </c>
    </row>
    <row r="444" spans="1:11" ht="36.65" hidden="1" customHeight="1">
      <c r="A444" s="127">
        <v>2718320</v>
      </c>
      <c r="B444" s="127" t="s">
        <v>1280</v>
      </c>
      <c r="C444" s="127" t="s">
        <v>42</v>
      </c>
      <c r="D444" s="240" t="s">
        <v>1044</v>
      </c>
      <c r="E444" s="227"/>
      <c r="F444" s="227"/>
      <c r="G444" s="108">
        <f t="shared" si="13"/>
        <v>0</v>
      </c>
      <c r="H444" s="108"/>
      <c r="I444" s="108"/>
      <c r="J444" s="410"/>
      <c r="K444" s="409">
        <f t="shared" si="14"/>
        <v>0</v>
      </c>
    </row>
    <row r="445" spans="1:11" ht="28" hidden="1">
      <c r="A445" s="121">
        <v>2718330</v>
      </c>
      <c r="B445" s="121" t="s">
        <v>1281</v>
      </c>
      <c r="C445" s="121" t="s">
        <v>1627</v>
      </c>
      <c r="D445" s="280" t="s">
        <v>267</v>
      </c>
      <c r="E445" s="227"/>
      <c r="F445" s="227"/>
      <c r="G445" s="115">
        <f t="shared" si="13"/>
        <v>0</v>
      </c>
      <c r="H445" s="115"/>
      <c r="I445" s="115"/>
      <c r="J445" s="410"/>
      <c r="K445" s="409">
        <f t="shared" si="14"/>
        <v>0</v>
      </c>
    </row>
    <row r="446" spans="1:11" ht="44.25" hidden="1" customHeight="1">
      <c r="A446" s="123">
        <v>2718340</v>
      </c>
      <c r="B446" s="123" t="s">
        <v>1282</v>
      </c>
      <c r="C446" s="123" t="s">
        <v>268</v>
      </c>
      <c r="D446" s="103" t="s">
        <v>1543</v>
      </c>
      <c r="E446" s="411" t="s">
        <v>36</v>
      </c>
      <c r="F446" s="411" t="s">
        <v>37</v>
      </c>
      <c r="G446" s="291">
        <f t="shared" si="13"/>
        <v>0</v>
      </c>
      <c r="H446" s="291"/>
      <c r="I446" s="291"/>
      <c r="J446" s="430"/>
      <c r="K446" s="409">
        <f t="shared" si="14"/>
        <v>0</v>
      </c>
    </row>
    <row r="447" spans="1:11" ht="44.25" hidden="1" customHeight="1">
      <c r="A447" s="123" t="s">
        <v>363</v>
      </c>
      <c r="B447" s="123" t="s">
        <v>1316</v>
      </c>
      <c r="C447" s="123" t="s">
        <v>380</v>
      </c>
      <c r="D447" s="103" t="s">
        <v>816</v>
      </c>
      <c r="E447" s="1071" t="s">
        <v>1301</v>
      </c>
      <c r="F447" s="1071" t="s">
        <v>639</v>
      </c>
      <c r="G447" s="291">
        <f t="shared" si="13"/>
        <v>0</v>
      </c>
      <c r="H447" s="291"/>
      <c r="I447" s="291"/>
      <c r="J447" s="321">
        <f>+I447</f>
        <v>0</v>
      </c>
      <c r="K447" s="480">
        <f t="shared" si="14"/>
        <v>0</v>
      </c>
    </row>
    <row r="448" spans="1:11" ht="57" hidden="1" customHeight="1">
      <c r="A448" s="416">
        <v>2719720</v>
      </c>
      <c r="B448" s="416" t="s">
        <v>1</v>
      </c>
      <c r="C448" s="416" t="s">
        <v>1556</v>
      </c>
      <c r="D448" s="538" t="s">
        <v>38</v>
      </c>
      <c r="E448" s="1069"/>
      <c r="F448" s="1069"/>
      <c r="G448" s="412">
        <f>+H448+I448</f>
        <v>0</v>
      </c>
      <c r="H448" s="412"/>
      <c r="I448" s="412"/>
      <c r="J448" s="446">
        <f>+I448</f>
        <v>0</v>
      </c>
      <c r="K448" s="480">
        <f>+G448</f>
        <v>0</v>
      </c>
    </row>
    <row r="449" spans="1:11" ht="67.5" customHeight="1">
      <c r="A449" s="133" t="s">
        <v>364</v>
      </c>
      <c r="B449" s="133" t="s">
        <v>1602</v>
      </c>
      <c r="C449" s="133" t="s">
        <v>648</v>
      </c>
      <c r="D449" s="242" t="s">
        <v>1251</v>
      </c>
      <c r="E449" s="1064"/>
      <c r="F449" s="1064"/>
      <c r="G449" s="291">
        <f t="shared" si="13"/>
        <v>-235272</v>
      </c>
      <c r="H449" s="291"/>
      <c r="I449" s="291">
        <v>-235272</v>
      </c>
      <c r="J449" s="321">
        <f>+I449</f>
        <v>-235272</v>
      </c>
      <c r="K449" s="671">
        <f t="shared" si="14"/>
        <v>-235272</v>
      </c>
    </row>
    <row r="450" spans="1:11" ht="73.5" hidden="1" customHeight="1">
      <c r="A450" s="427">
        <v>2719770</v>
      </c>
      <c r="B450" s="427" t="s">
        <v>1602</v>
      </c>
      <c r="C450" s="427" t="s">
        <v>648</v>
      </c>
      <c r="D450" s="524" t="s">
        <v>1251</v>
      </c>
      <c r="E450" s="406" t="s">
        <v>39</v>
      </c>
      <c r="F450" s="406" t="s">
        <v>1300</v>
      </c>
      <c r="G450" s="429">
        <f t="shared" si="13"/>
        <v>0</v>
      </c>
      <c r="H450" s="429"/>
      <c r="I450" s="429"/>
      <c r="J450" s="408"/>
      <c r="K450" s="480">
        <f t="shared" si="14"/>
        <v>0</v>
      </c>
    </row>
    <row r="451" spans="1:11" ht="85.15" hidden="1" customHeight="1">
      <c r="A451" s="127"/>
      <c r="B451" s="127"/>
      <c r="C451" s="127"/>
      <c r="D451" s="187" t="s">
        <v>1023</v>
      </c>
      <c r="E451" s="227"/>
      <c r="F451" s="227"/>
      <c r="G451" s="108">
        <f t="shared" ref="G451:G517" si="15">+H451+I451</f>
        <v>0</v>
      </c>
      <c r="H451" s="108"/>
      <c r="I451" s="108"/>
      <c r="J451" s="410"/>
      <c r="K451" s="409">
        <f t="shared" ref="K451:K481" si="16">+G451</f>
        <v>0</v>
      </c>
    </row>
    <row r="452" spans="1:11" ht="42" hidden="1">
      <c r="A452" s="127"/>
      <c r="B452" s="127"/>
      <c r="C452" s="127"/>
      <c r="D452" s="280" t="s">
        <v>715</v>
      </c>
      <c r="E452" s="227"/>
      <c r="F452" s="227"/>
      <c r="G452" s="108">
        <f t="shared" si="15"/>
        <v>0</v>
      </c>
      <c r="H452" s="108"/>
      <c r="I452" s="108"/>
      <c r="J452" s="410"/>
      <c r="K452" s="409">
        <f t="shared" si="16"/>
        <v>0</v>
      </c>
    </row>
    <row r="453" spans="1:11" ht="64.900000000000006" hidden="1" customHeight="1">
      <c r="A453" s="127"/>
      <c r="B453" s="127"/>
      <c r="C453" s="127"/>
      <c r="D453" s="257" t="s">
        <v>165</v>
      </c>
      <c r="E453" s="227"/>
      <c r="F453" s="227"/>
      <c r="G453" s="108">
        <f t="shared" si="15"/>
        <v>0</v>
      </c>
      <c r="H453" s="108"/>
      <c r="I453" s="108"/>
      <c r="J453" s="410"/>
      <c r="K453" s="409">
        <f t="shared" si="16"/>
        <v>0</v>
      </c>
    </row>
    <row r="454" spans="1:11" ht="28" hidden="1">
      <c r="A454" s="123">
        <v>2719800</v>
      </c>
      <c r="B454" s="121" t="s">
        <v>758</v>
      </c>
      <c r="C454" s="121" t="s">
        <v>1363</v>
      </c>
      <c r="D454" s="281" t="s">
        <v>271</v>
      </c>
      <c r="E454" s="227"/>
      <c r="F454" s="227"/>
      <c r="G454" s="109">
        <f t="shared" si="15"/>
        <v>0</v>
      </c>
      <c r="H454" s="109"/>
      <c r="I454" s="109"/>
      <c r="J454" s="410"/>
      <c r="K454" s="409">
        <f t="shared" si="16"/>
        <v>0</v>
      </c>
    </row>
    <row r="455" spans="1:11" ht="28" hidden="1">
      <c r="A455" s="401"/>
      <c r="B455" s="423"/>
      <c r="C455" s="423"/>
      <c r="D455" s="552" t="s">
        <v>768</v>
      </c>
      <c r="E455" s="411"/>
      <c r="F455" s="411"/>
      <c r="G455" s="425">
        <f t="shared" si="15"/>
        <v>0</v>
      </c>
      <c r="H455" s="425"/>
      <c r="I455" s="425"/>
      <c r="J455" s="413"/>
      <c r="K455" s="409">
        <f t="shared" si="16"/>
        <v>0</v>
      </c>
    </row>
    <row r="456" spans="1:11" ht="67.5" hidden="1" customHeight="1">
      <c r="A456" s="292" t="s">
        <v>80</v>
      </c>
      <c r="B456" s="292" t="s">
        <v>81</v>
      </c>
      <c r="C456" s="292"/>
      <c r="D456" s="318" t="s">
        <v>208</v>
      </c>
      <c r="E456" s="227"/>
      <c r="F456" s="227"/>
      <c r="G456" s="347">
        <f t="shared" si="15"/>
        <v>0</v>
      </c>
      <c r="H456" s="192">
        <f>+H459+H458+H457+H461+H460</f>
        <v>0</v>
      </c>
      <c r="I456" s="192">
        <f>+I459+I458+I457+I461+I460+I462</f>
        <v>0</v>
      </c>
      <c r="J456" s="192">
        <f>+J459+J458+J457+J461+J460+J462</f>
        <v>0</v>
      </c>
      <c r="K456" s="447">
        <f t="shared" si="16"/>
        <v>0</v>
      </c>
    </row>
    <row r="457" spans="1:11" ht="28" hidden="1">
      <c r="A457" s="500">
        <v>2818311</v>
      </c>
      <c r="B457" s="500" t="s">
        <v>1314</v>
      </c>
      <c r="C457" s="500" t="s">
        <v>650</v>
      </c>
      <c r="D457" s="450" t="s">
        <v>1315</v>
      </c>
      <c r="E457" s="406"/>
      <c r="F457" s="406"/>
      <c r="G457" s="452">
        <f t="shared" si="15"/>
        <v>0</v>
      </c>
      <c r="H457" s="452">
        <f>300000-300000</f>
        <v>0</v>
      </c>
      <c r="I457" s="452">
        <f>300000-300000</f>
        <v>0</v>
      </c>
      <c r="J457" s="408">
        <f>300000-300000</f>
        <v>0</v>
      </c>
      <c r="K457" s="409">
        <f t="shared" si="16"/>
        <v>0</v>
      </c>
    </row>
    <row r="458" spans="1:11" ht="15.5" hidden="1">
      <c r="A458" s="416">
        <v>2818312</v>
      </c>
      <c r="B458" s="416" t="s">
        <v>227</v>
      </c>
      <c r="C458" s="416" t="s">
        <v>43</v>
      </c>
      <c r="D458" s="553" t="s">
        <v>847</v>
      </c>
      <c r="E458" s="411"/>
      <c r="F458" s="411"/>
      <c r="G458" s="464">
        <f t="shared" si="15"/>
        <v>0</v>
      </c>
      <c r="H458" s="464"/>
      <c r="I458" s="464"/>
      <c r="J458" s="413"/>
      <c r="K458" s="409">
        <f t="shared" si="16"/>
        <v>0</v>
      </c>
    </row>
    <row r="459" spans="1:11" ht="44.25" hidden="1" customHeight="1">
      <c r="A459" s="133">
        <v>2818320</v>
      </c>
      <c r="B459" s="133" t="s">
        <v>1280</v>
      </c>
      <c r="C459" s="133" t="s">
        <v>42</v>
      </c>
      <c r="D459" s="2" t="s">
        <v>1044</v>
      </c>
      <c r="E459" s="1064" t="s">
        <v>834</v>
      </c>
      <c r="F459" s="1064" t="s">
        <v>1083</v>
      </c>
      <c r="G459" s="201">
        <f t="shared" si="15"/>
        <v>0</v>
      </c>
      <c r="H459" s="201"/>
      <c r="I459" s="319"/>
      <c r="J459" s="290"/>
      <c r="K459" s="403">
        <f t="shared" si="16"/>
        <v>0</v>
      </c>
    </row>
    <row r="460" spans="1:11" ht="67.150000000000006" hidden="1" customHeight="1">
      <c r="A460" s="509" t="s">
        <v>1450</v>
      </c>
      <c r="B460" s="509" t="s">
        <v>1281</v>
      </c>
      <c r="C460" s="509" t="s">
        <v>814</v>
      </c>
      <c r="D460" s="547" t="s">
        <v>1451</v>
      </c>
      <c r="E460" s="1069"/>
      <c r="F460" s="1069"/>
      <c r="G460" s="511">
        <f t="shared" si="15"/>
        <v>0</v>
      </c>
      <c r="H460" s="511">
        <f>8775000-8775000</f>
        <v>0</v>
      </c>
      <c r="I460" s="511"/>
      <c r="J460" s="529"/>
      <c r="K460" s="409">
        <f t="shared" si="16"/>
        <v>0</v>
      </c>
    </row>
    <row r="461" spans="1:11" ht="57.75" hidden="1" customHeight="1">
      <c r="A461" s="123" t="s">
        <v>750</v>
      </c>
      <c r="B461" s="123" t="s">
        <v>1282</v>
      </c>
      <c r="C461" s="123" t="s">
        <v>52</v>
      </c>
      <c r="D461" s="103" t="s">
        <v>1543</v>
      </c>
      <c r="E461" s="1064"/>
      <c r="F461" s="1064"/>
      <c r="G461" s="201">
        <f t="shared" si="15"/>
        <v>0</v>
      </c>
      <c r="H461" s="201"/>
      <c r="I461" s="201"/>
      <c r="J461" s="290"/>
      <c r="K461" s="403">
        <f t="shared" si="16"/>
        <v>0</v>
      </c>
    </row>
    <row r="462" spans="1:11" ht="75" hidden="1" customHeight="1">
      <c r="A462" s="518" t="s">
        <v>407</v>
      </c>
      <c r="B462" s="518" t="s">
        <v>1</v>
      </c>
      <c r="C462" s="518" t="s">
        <v>562</v>
      </c>
      <c r="D462" s="555" t="s">
        <v>851</v>
      </c>
      <c r="E462" s="439" t="s">
        <v>834</v>
      </c>
      <c r="F462" s="439" t="s">
        <v>1126</v>
      </c>
      <c r="G462" s="511">
        <f t="shared" si="15"/>
        <v>0</v>
      </c>
      <c r="H462" s="511"/>
      <c r="I462" s="511"/>
      <c r="J462" s="519">
        <f>+I462</f>
        <v>0</v>
      </c>
      <c r="K462" s="447">
        <f t="shared" si="16"/>
        <v>0</v>
      </c>
    </row>
    <row r="463" spans="1:11" ht="63" hidden="1" customHeight="1">
      <c r="A463" s="292" t="s">
        <v>957</v>
      </c>
      <c r="B463" s="292" t="s">
        <v>958</v>
      </c>
      <c r="C463" s="292"/>
      <c r="D463" s="554" t="s">
        <v>951</v>
      </c>
      <c r="E463" s="227"/>
      <c r="F463" s="227"/>
      <c r="G463" s="347">
        <f t="shared" si="15"/>
        <v>0</v>
      </c>
      <c r="H463" s="192">
        <f>++H464+H467+H473+H469+H471+H470+H472</f>
        <v>0</v>
      </c>
      <c r="I463" s="192">
        <f>++I464+I467+I473+I469+I471+I470+I472</f>
        <v>0</v>
      </c>
      <c r="J463" s="192">
        <f>++J464+J467+J473+J469+J471+J470+J472</f>
        <v>0</v>
      </c>
      <c r="K463" s="447"/>
    </row>
    <row r="464" spans="1:11" ht="54" hidden="1" customHeight="1">
      <c r="A464" s="427">
        <v>2918110</v>
      </c>
      <c r="B464" s="427" t="s">
        <v>818</v>
      </c>
      <c r="C464" s="427" t="s">
        <v>852</v>
      </c>
      <c r="D464" s="428" t="s">
        <v>1160</v>
      </c>
      <c r="E464" s="1063" t="s">
        <v>835</v>
      </c>
      <c r="F464" s="1063" t="s">
        <v>836</v>
      </c>
      <c r="G464" s="429">
        <f t="shared" si="15"/>
        <v>0</v>
      </c>
      <c r="H464" s="429"/>
      <c r="I464" s="429"/>
      <c r="J464" s="466">
        <f>+I464</f>
        <v>0</v>
      </c>
      <c r="K464" s="403"/>
    </row>
    <row r="465" spans="1:11" ht="54" hidden="1" customHeight="1">
      <c r="A465" s="133">
        <v>2918110</v>
      </c>
      <c r="B465" s="133" t="s">
        <v>818</v>
      </c>
      <c r="C465" s="133" t="s">
        <v>852</v>
      </c>
      <c r="D465" s="259" t="s">
        <v>269</v>
      </c>
      <c r="E465" s="1062"/>
      <c r="F465" s="1062"/>
      <c r="G465" s="201">
        <f>+H465+I465</f>
        <v>0</v>
      </c>
      <c r="H465" s="201"/>
      <c r="I465" s="201"/>
      <c r="J465" s="321">
        <f>+I465</f>
        <v>0</v>
      </c>
      <c r="K465" s="403">
        <f>+G465</f>
        <v>0</v>
      </c>
    </row>
    <row r="466" spans="1:11" ht="81.75" hidden="1" customHeight="1">
      <c r="A466" s="518">
        <v>2919800</v>
      </c>
      <c r="B466" s="518" t="s">
        <v>758</v>
      </c>
      <c r="C466" s="518" t="s">
        <v>1363</v>
      </c>
      <c r="D466" s="555" t="s">
        <v>853</v>
      </c>
      <c r="E466" s="1062"/>
      <c r="F466" s="1062"/>
      <c r="G466" s="201">
        <f>+H466+I466</f>
        <v>0</v>
      </c>
      <c r="H466" s="201"/>
      <c r="I466" s="556"/>
      <c r="J466" s="529"/>
      <c r="K466" s="409">
        <f t="shared" si="16"/>
        <v>0</v>
      </c>
    </row>
    <row r="467" spans="1:11" ht="46.5" hidden="1" customHeight="1">
      <c r="A467" s="133">
        <v>2918120</v>
      </c>
      <c r="B467" s="133" t="s">
        <v>1614</v>
      </c>
      <c r="C467" s="133" t="s">
        <v>231</v>
      </c>
      <c r="D467" s="259" t="s">
        <v>584</v>
      </c>
      <c r="E467" s="1092"/>
      <c r="F467" s="1092"/>
      <c r="G467" s="201">
        <f t="shared" si="15"/>
        <v>0</v>
      </c>
      <c r="H467" s="201"/>
      <c r="I467" s="201"/>
      <c r="J467" s="321">
        <f>+I467</f>
        <v>0</v>
      </c>
      <c r="K467" s="403">
        <f t="shared" si="16"/>
        <v>0</v>
      </c>
    </row>
    <row r="468" spans="1:11" ht="65.5" hidden="1" customHeight="1">
      <c r="A468" s="540"/>
      <c r="B468" s="533"/>
      <c r="C468" s="533"/>
      <c r="D468" s="557" t="s">
        <v>1159</v>
      </c>
      <c r="E468" s="527"/>
      <c r="F468" s="527"/>
      <c r="G468" s="558">
        <f t="shared" si="15"/>
        <v>0</v>
      </c>
      <c r="H468" s="558"/>
      <c r="I468" s="558"/>
      <c r="J468" s="529"/>
      <c r="K468" s="409">
        <f t="shared" si="16"/>
        <v>0</v>
      </c>
    </row>
    <row r="469" spans="1:11" ht="65.5" hidden="1" customHeight="1">
      <c r="A469" s="133">
        <v>2918110</v>
      </c>
      <c r="B469" s="133" t="s">
        <v>818</v>
      </c>
      <c r="C469" s="133" t="s">
        <v>852</v>
      </c>
      <c r="D469" s="259" t="s">
        <v>1160</v>
      </c>
      <c r="E469" s="1092" t="s">
        <v>1347</v>
      </c>
      <c r="F469" s="1092" t="s">
        <v>1622</v>
      </c>
      <c r="G469" s="201">
        <f t="shared" si="15"/>
        <v>0</v>
      </c>
      <c r="H469" s="201"/>
      <c r="I469" s="201"/>
      <c r="J469" s="321">
        <f>+I469</f>
        <v>0</v>
      </c>
      <c r="K469" s="409">
        <f t="shared" si="16"/>
        <v>0</v>
      </c>
    </row>
    <row r="470" spans="1:11" ht="48" hidden="1" customHeight="1">
      <c r="A470" s="133">
        <v>2918120</v>
      </c>
      <c r="B470" s="133" t="s">
        <v>1614</v>
      </c>
      <c r="C470" s="133" t="s">
        <v>231</v>
      </c>
      <c r="D470" s="259" t="s">
        <v>584</v>
      </c>
      <c r="E470" s="1092"/>
      <c r="F470" s="1092"/>
      <c r="G470" s="201">
        <f t="shared" si="15"/>
        <v>0</v>
      </c>
      <c r="H470" s="201"/>
      <c r="I470" s="201"/>
      <c r="J470" s="321">
        <f>+I470</f>
        <v>0</v>
      </c>
      <c r="K470" s="409">
        <f t="shared" si="16"/>
        <v>0</v>
      </c>
    </row>
    <row r="471" spans="1:11" ht="65.5" hidden="1" customHeight="1">
      <c r="A471" s="518" t="s">
        <v>481</v>
      </c>
      <c r="B471" s="518" t="s">
        <v>1320</v>
      </c>
      <c r="C471" s="509" t="s">
        <v>1321</v>
      </c>
      <c r="D471" s="559" t="s">
        <v>480</v>
      </c>
      <c r="E471" s="1062"/>
      <c r="F471" s="1062"/>
      <c r="G471" s="535">
        <f t="shared" si="15"/>
        <v>0</v>
      </c>
      <c r="H471" s="535"/>
      <c r="I471" s="535"/>
      <c r="J471" s="519">
        <f>+I471</f>
        <v>0</v>
      </c>
      <c r="K471" s="409">
        <f t="shared" si="16"/>
        <v>0</v>
      </c>
    </row>
    <row r="472" spans="1:11" ht="59.25" hidden="1" customHeight="1">
      <c r="A472" s="133" t="s">
        <v>316</v>
      </c>
      <c r="B472" s="133" t="s">
        <v>1602</v>
      </c>
      <c r="C472" s="133" t="s">
        <v>648</v>
      </c>
      <c r="D472" s="2" t="s">
        <v>1251</v>
      </c>
      <c r="E472" s="1092"/>
      <c r="F472" s="1092"/>
      <c r="G472" s="138">
        <f t="shared" si="15"/>
        <v>0</v>
      </c>
      <c r="H472" s="138"/>
      <c r="I472" s="138"/>
      <c r="J472" s="321">
        <f>+I472</f>
        <v>0</v>
      </c>
      <c r="K472" s="409">
        <f t="shared" si="16"/>
        <v>0</v>
      </c>
    </row>
    <row r="473" spans="1:11" ht="75" hidden="1" customHeight="1">
      <c r="A473" s="123">
        <v>2919800</v>
      </c>
      <c r="B473" s="123" t="s">
        <v>758</v>
      </c>
      <c r="C473" s="123" t="s">
        <v>1363</v>
      </c>
      <c r="D473" s="242" t="s">
        <v>853</v>
      </c>
      <c r="E473" s="1092"/>
      <c r="F473" s="1092"/>
      <c r="G473" s="138">
        <f t="shared" si="15"/>
        <v>0</v>
      </c>
      <c r="H473" s="138"/>
      <c r="I473" s="138"/>
      <c r="J473" s="321">
        <f>+I473</f>
        <v>0</v>
      </c>
      <c r="K473" s="447"/>
    </row>
    <row r="474" spans="1:11" ht="46.5" hidden="1" customHeight="1">
      <c r="A474" s="292" t="s">
        <v>408</v>
      </c>
      <c r="B474" s="292" t="s">
        <v>409</v>
      </c>
      <c r="C474" s="292"/>
      <c r="D474" s="318" t="s">
        <v>1262</v>
      </c>
      <c r="E474" s="433"/>
      <c r="F474" s="410"/>
      <c r="G474" s="334">
        <f t="shared" si="15"/>
        <v>0</v>
      </c>
      <c r="H474" s="388">
        <f>SUM(H475:H485)</f>
        <v>0</v>
      </c>
      <c r="I474" s="388">
        <f>SUM(I475:I485)</f>
        <v>0</v>
      </c>
      <c r="J474" s="388">
        <f>SUM(J475:J485)</f>
        <v>0</v>
      </c>
      <c r="K474" s="447">
        <f t="shared" si="16"/>
        <v>0</v>
      </c>
    </row>
    <row r="475" spans="1:11" ht="72.75" hidden="1" customHeight="1">
      <c r="A475" s="123" t="s">
        <v>410</v>
      </c>
      <c r="B475" s="123" t="s">
        <v>1029</v>
      </c>
      <c r="C475" s="123" t="s">
        <v>375</v>
      </c>
      <c r="D475" s="2" t="s">
        <v>1384</v>
      </c>
      <c r="E475" s="1092" t="s">
        <v>1348</v>
      </c>
      <c r="F475" s="1092" t="s">
        <v>64</v>
      </c>
      <c r="G475" s="138">
        <f t="shared" si="15"/>
        <v>0</v>
      </c>
      <c r="H475" s="138"/>
      <c r="I475" s="137"/>
      <c r="J475" s="410"/>
      <c r="K475" s="409">
        <f t="shared" si="16"/>
        <v>0</v>
      </c>
    </row>
    <row r="476" spans="1:11" ht="72.75" hidden="1" customHeight="1">
      <c r="A476" s="123" t="s">
        <v>1252</v>
      </c>
      <c r="B476" s="123" t="s">
        <v>162</v>
      </c>
      <c r="C476" s="123" t="s">
        <v>375</v>
      </c>
      <c r="D476" s="2" t="s">
        <v>1169</v>
      </c>
      <c r="E476" s="1092"/>
      <c r="F476" s="1092"/>
      <c r="G476" s="138">
        <f t="shared" si="15"/>
        <v>0</v>
      </c>
      <c r="H476" s="138"/>
      <c r="I476" s="138"/>
      <c r="J476" s="321"/>
      <c r="K476" s="409">
        <f t="shared" si="16"/>
        <v>0</v>
      </c>
    </row>
    <row r="477" spans="1:11" ht="72.75" hidden="1" customHeight="1">
      <c r="A477" s="426" t="s">
        <v>1253</v>
      </c>
      <c r="B477" s="426" t="s">
        <v>1256</v>
      </c>
      <c r="C477" s="426" t="s">
        <v>1258</v>
      </c>
      <c r="D477" s="524" t="s">
        <v>1259</v>
      </c>
      <c r="E477" s="1062" t="s">
        <v>1000</v>
      </c>
      <c r="F477" s="1062" t="s">
        <v>1127</v>
      </c>
      <c r="G477" s="536">
        <f t="shared" si="15"/>
        <v>0</v>
      </c>
      <c r="H477" s="536"/>
      <c r="I477" s="536"/>
      <c r="J477" s="466"/>
      <c r="K477" s="447">
        <f t="shared" si="16"/>
        <v>0</v>
      </c>
    </row>
    <row r="478" spans="1:11" ht="72.75" hidden="1" customHeight="1">
      <c r="A478" s="123" t="s">
        <v>1255</v>
      </c>
      <c r="B478" s="123" t="s">
        <v>1643</v>
      </c>
      <c r="C478" s="123" t="s">
        <v>1591</v>
      </c>
      <c r="D478" s="242" t="s">
        <v>1261</v>
      </c>
      <c r="E478" s="1062"/>
      <c r="F478" s="1062"/>
      <c r="G478" s="138">
        <f t="shared" si="15"/>
        <v>0</v>
      </c>
      <c r="H478" s="138"/>
      <c r="I478" s="138"/>
      <c r="J478" s="321"/>
      <c r="K478" s="447">
        <f>+G478</f>
        <v>0</v>
      </c>
    </row>
    <row r="479" spans="1:11" ht="72.75" hidden="1" customHeight="1">
      <c r="A479" s="123" t="s">
        <v>1124</v>
      </c>
      <c r="B479" s="123" t="s">
        <v>1602</v>
      </c>
      <c r="C479" s="133" t="s">
        <v>648</v>
      </c>
      <c r="D479" s="242" t="s">
        <v>1251</v>
      </c>
      <c r="E479" s="1063"/>
      <c r="F479" s="1063"/>
      <c r="G479" s="138">
        <f t="shared" si="15"/>
        <v>0</v>
      </c>
      <c r="H479" s="138"/>
      <c r="I479" s="138"/>
      <c r="J479" s="321"/>
      <c r="K479" s="447">
        <f>+G479</f>
        <v>0</v>
      </c>
    </row>
    <row r="480" spans="1:11" ht="72.75" hidden="1" customHeight="1">
      <c r="A480" s="123" t="s">
        <v>1254</v>
      </c>
      <c r="B480" s="123" t="s">
        <v>1257</v>
      </c>
      <c r="C480" s="123" t="s">
        <v>444</v>
      </c>
      <c r="D480" s="242" t="s">
        <v>1260</v>
      </c>
      <c r="E480" s="227" t="s">
        <v>403</v>
      </c>
      <c r="F480" s="227" t="s">
        <v>360</v>
      </c>
      <c r="G480" s="138">
        <f t="shared" si="15"/>
        <v>0</v>
      </c>
      <c r="H480" s="138"/>
      <c r="I480" s="138"/>
      <c r="J480" s="321"/>
      <c r="K480" s="409">
        <f t="shared" si="16"/>
        <v>0</v>
      </c>
    </row>
    <row r="481" spans="1:14" ht="72.75" hidden="1" customHeight="1">
      <c r="A481" s="123" t="s">
        <v>1255</v>
      </c>
      <c r="B481" s="123" t="s">
        <v>1643</v>
      </c>
      <c r="C481" s="123" t="s">
        <v>1591</v>
      </c>
      <c r="D481" s="242" t="s">
        <v>1261</v>
      </c>
      <c r="E481" s="496"/>
      <c r="F481" s="488"/>
      <c r="G481" s="138">
        <f t="shared" si="15"/>
        <v>0</v>
      </c>
      <c r="H481" s="138"/>
      <c r="I481" s="138"/>
      <c r="J481" s="321"/>
      <c r="K481" s="409">
        <f t="shared" si="16"/>
        <v>0</v>
      </c>
    </row>
    <row r="482" spans="1:14" ht="72.75" hidden="1" customHeight="1">
      <c r="A482" s="123"/>
      <c r="B482" s="123"/>
      <c r="C482" s="123"/>
      <c r="D482" s="316"/>
      <c r="E482" s="433"/>
      <c r="F482" s="433"/>
      <c r="G482" s="138">
        <f t="shared" si="15"/>
        <v>0</v>
      </c>
      <c r="H482" s="138"/>
      <c r="I482" s="138"/>
      <c r="J482" s="321"/>
      <c r="K482" s="403"/>
    </row>
    <row r="483" spans="1:14" ht="72.75" hidden="1" customHeight="1">
      <c r="A483" s="123"/>
      <c r="B483" s="123"/>
      <c r="C483" s="123"/>
      <c r="D483" s="316"/>
      <c r="E483" s="433"/>
      <c r="F483" s="433"/>
      <c r="G483" s="138">
        <f t="shared" si="15"/>
        <v>0</v>
      </c>
      <c r="H483" s="138"/>
      <c r="I483" s="138"/>
      <c r="J483" s="321"/>
      <c r="K483" s="403"/>
    </row>
    <row r="484" spans="1:14" ht="72.75" hidden="1" customHeight="1">
      <c r="A484" s="123"/>
      <c r="B484" s="123"/>
      <c r="C484" s="123"/>
      <c r="D484" s="316"/>
      <c r="E484" s="433"/>
      <c r="F484" s="433"/>
      <c r="G484" s="138">
        <f t="shared" si="15"/>
        <v>0</v>
      </c>
      <c r="H484" s="138"/>
      <c r="I484" s="138"/>
      <c r="J484" s="321"/>
      <c r="K484" s="403"/>
    </row>
    <row r="485" spans="1:14" ht="72.75" hidden="1" customHeight="1">
      <c r="A485" s="401"/>
      <c r="B485" s="401"/>
      <c r="C485" s="401"/>
      <c r="D485" s="696"/>
      <c r="E485" s="435"/>
      <c r="F485" s="435"/>
      <c r="G485" s="539">
        <f t="shared" si="15"/>
        <v>0</v>
      </c>
      <c r="H485" s="539"/>
      <c r="I485" s="539"/>
      <c r="J485" s="446"/>
      <c r="K485" s="403"/>
    </row>
    <row r="486" spans="1:14" ht="37.15" hidden="1" customHeight="1">
      <c r="A486" s="292" t="s">
        <v>961</v>
      </c>
      <c r="B486" s="292" t="s">
        <v>962</v>
      </c>
      <c r="C486" s="292"/>
      <c r="D486" s="318" t="s">
        <v>1640</v>
      </c>
      <c r="E486" s="493"/>
      <c r="F486" s="493"/>
      <c r="G486" s="347">
        <f t="shared" si="15"/>
        <v>0</v>
      </c>
      <c r="H486" s="192">
        <f>+H488+H491+H492+H498+H497+H507+H509+H499+H515+H512+H510+H511+H513+H519+H502+H506+H500+H508+H496+H521+H514</f>
        <v>0</v>
      </c>
      <c r="I486" s="192">
        <f>+I488+I491+I492+I498+I497+I507+I509+I499+I515+I512+I510+I511+I513+I519+I502+I506+I500+I508+I496+I521+I514</f>
        <v>0</v>
      </c>
      <c r="J486" s="290">
        <f>+J488+J491+J492+J498+J497+J507+J509+J499+J515+J512+J510+J511+J513+J519+J502+J506+J500+J508+J496+J521+J514</f>
        <v>0</v>
      </c>
      <c r="K486" s="447"/>
      <c r="L486" s="366"/>
      <c r="M486" s="366"/>
      <c r="N486" s="366"/>
    </row>
    <row r="487" spans="1:14" ht="65.5" hidden="1" customHeight="1">
      <c r="A487" s="419"/>
      <c r="B487" s="419"/>
      <c r="C487" s="419"/>
      <c r="D487" s="484" t="s">
        <v>726</v>
      </c>
      <c r="E487" s="488"/>
      <c r="F487" s="488"/>
      <c r="G487" s="504">
        <f t="shared" si="15"/>
        <v>0</v>
      </c>
      <c r="H487" s="504"/>
      <c r="I487" s="504"/>
      <c r="J487" s="408"/>
      <c r="K487" s="409">
        <f t="shared" ref="K487:K522" si="17">+G487</f>
        <v>0</v>
      </c>
    </row>
    <row r="488" spans="1:14" ht="57" hidden="1" customHeight="1">
      <c r="A488" s="123">
        <v>3710150</v>
      </c>
      <c r="B488" s="123" t="s">
        <v>766</v>
      </c>
      <c r="C488" s="123" t="s">
        <v>440</v>
      </c>
      <c r="D488" s="258" t="s">
        <v>941</v>
      </c>
      <c r="E488" s="493"/>
      <c r="F488" s="493"/>
      <c r="G488" s="137">
        <f t="shared" si="15"/>
        <v>0</v>
      </c>
      <c r="H488" s="137"/>
      <c r="I488" s="137"/>
      <c r="J488" s="410"/>
      <c r="K488" s="409">
        <f t="shared" si="17"/>
        <v>0</v>
      </c>
    </row>
    <row r="489" spans="1:14" ht="44.5" hidden="1" customHeight="1">
      <c r="A489" s="128"/>
      <c r="B489" s="128"/>
      <c r="C489" s="128"/>
      <c r="D489" s="255" t="s">
        <v>1500</v>
      </c>
      <c r="E489" s="493"/>
      <c r="F489" s="493"/>
      <c r="G489" s="137">
        <f t="shared" si="15"/>
        <v>0</v>
      </c>
      <c r="H489" s="137"/>
      <c r="I489" s="137"/>
      <c r="J489" s="410"/>
      <c r="K489" s="409">
        <f t="shared" si="17"/>
        <v>0</v>
      </c>
    </row>
    <row r="490" spans="1:14" ht="44.5" hidden="1" customHeight="1">
      <c r="A490" s="128"/>
      <c r="B490" s="128"/>
      <c r="C490" s="128"/>
      <c r="D490" s="255" t="s">
        <v>1501</v>
      </c>
      <c r="E490" s="493"/>
      <c r="F490" s="493"/>
      <c r="G490" s="137">
        <f t="shared" si="15"/>
        <v>0</v>
      </c>
      <c r="H490" s="137"/>
      <c r="I490" s="137"/>
      <c r="J490" s="410"/>
      <c r="K490" s="409">
        <f t="shared" si="17"/>
        <v>0</v>
      </c>
    </row>
    <row r="491" spans="1:14" ht="54" hidden="1" customHeight="1">
      <c r="A491" s="123">
        <v>3713070</v>
      </c>
      <c r="B491" s="121" t="s">
        <v>314</v>
      </c>
      <c r="C491" s="121" t="s">
        <v>1215</v>
      </c>
      <c r="D491" s="258" t="s">
        <v>437</v>
      </c>
      <c r="E491" s="493"/>
      <c r="F491" s="493"/>
      <c r="G491" s="109">
        <f t="shared" si="15"/>
        <v>0</v>
      </c>
      <c r="H491" s="109"/>
      <c r="I491" s="109"/>
      <c r="J491" s="410"/>
      <c r="K491" s="409">
        <f t="shared" si="17"/>
        <v>0</v>
      </c>
    </row>
    <row r="492" spans="1:14" ht="15.65" hidden="1" customHeight="1">
      <c r="A492" s="121">
        <v>3713230</v>
      </c>
      <c r="B492" s="121" t="s">
        <v>319</v>
      </c>
      <c r="C492" s="121" t="s">
        <v>378</v>
      </c>
      <c r="D492" s="258" t="s">
        <v>629</v>
      </c>
      <c r="E492" s="227"/>
      <c r="F492" s="227"/>
      <c r="G492" s="137">
        <f t="shared" si="15"/>
        <v>0</v>
      </c>
      <c r="H492" s="137"/>
      <c r="I492" s="137"/>
      <c r="J492" s="410"/>
      <c r="K492" s="409">
        <f t="shared" si="17"/>
        <v>0</v>
      </c>
    </row>
    <row r="493" spans="1:14" ht="51.65" hidden="1" customHeight="1">
      <c r="A493" s="128"/>
      <c r="B493" s="128"/>
      <c r="C493" s="128"/>
      <c r="D493" s="294" t="s">
        <v>511</v>
      </c>
      <c r="E493" s="493"/>
      <c r="F493" s="493"/>
      <c r="G493" s="137">
        <f t="shared" si="15"/>
        <v>0</v>
      </c>
      <c r="H493" s="137"/>
      <c r="I493" s="137"/>
      <c r="J493" s="410"/>
      <c r="K493" s="409">
        <f t="shared" si="17"/>
        <v>0</v>
      </c>
    </row>
    <row r="494" spans="1:14" ht="38.5" hidden="1" customHeight="1">
      <c r="A494" s="128"/>
      <c r="B494" s="128"/>
      <c r="C494" s="128"/>
      <c r="D494" s="255" t="s">
        <v>1619</v>
      </c>
      <c r="E494" s="227"/>
      <c r="F494" s="227"/>
      <c r="G494" s="137">
        <f t="shared" si="15"/>
        <v>0</v>
      </c>
      <c r="H494" s="137"/>
      <c r="I494" s="137"/>
      <c r="J494" s="410"/>
      <c r="K494" s="409">
        <f t="shared" si="17"/>
        <v>0</v>
      </c>
    </row>
    <row r="495" spans="1:14" ht="41.5" hidden="1" customHeight="1">
      <c r="A495" s="128"/>
      <c r="B495" s="128"/>
      <c r="C495" s="128"/>
      <c r="D495" s="255" t="s">
        <v>373</v>
      </c>
      <c r="E495" s="227"/>
      <c r="F495" s="227"/>
      <c r="G495" s="137">
        <f t="shared" si="15"/>
        <v>0</v>
      </c>
      <c r="H495" s="137"/>
      <c r="I495" s="137"/>
      <c r="J495" s="410"/>
      <c r="K495" s="409">
        <f t="shared" si="17"/>
        <v>0</v>
      </c>
    </row>
    <row r="496" spans="1:14" ht="15.5" hidden="1">
      <c r="A496" s="127">
        <v>3713740</v>
      </c>
      <c r="B496" s="127" t="s">
        <v>1544</v>
      </c>
      <c r="C496" s="127" t="s">
        <v>232</v>
      </c>
      <c r="D496" s="241" t="s">
        <v>1456</v>
      </c>
      <c r="E496" s="227"/>
      <c r="F496" s="227"/>
      <c r="G496" s="108">
        <f t="shared" si="15"/>
        <v>0</v>
      </c>
      <c r="H496" s="108"/>
      <c r="I496" s="108"/>
      <c r="J496" s="410"/>
      <c r="K496" s="409">
        <f t="shared" si="17"/>
        <v>0</v>
      </c>
    </row>
    <row r="497" spans="1:11" ht="26" hidden="1">
      <c r="A497" s="123">
        <v>3713770</v>
      </c>
      <c r="B497" s="123" t="s">
        <v>807</v>
      </c>
      <c r="C497" s="123" t="s">
        <v>806</v>
      </c>
      <c r="D497" s="282" t="s">
        <v>1093</v>
      </c>
      <c r="E497" s="227"/>
      <c r="F497" s="227"/>
      <c r="G497" s="137">
        <f t="shared" si="15"/>
        <v>0</v>
      </c>
      <c r="H497" s="137"/>
      <c r="I497" s="137"/>
      <c r="J497" s="410"/>
      <c r="K497" s="409">
        <f t="shared" si="17"/>
        <v>0</v>
      </c>
    </row>
    <row r="498" spans="1:11" ht="49.9" hidden="1" customHeight="1">
      <c r="A498" s="127">
        <v>3713790</v>
      </c>
      <c r="B498" s="127" t="s">
        <v>809</v>
      </c>
      <c r="C498" s="127" t="s">
        <v>324</v>
      </c>
      <c r="D498" s="240" t="s">
        <v>1593</v>
      </c>
      <c r="E498" s="227"/>
      <c r="F498" s="227"/>
      <c r="G498" s="108">
        <f t="shared" si="15"/>
        <v>0</v>
      </c>
      <c r="H498" s="108"/>
      <c r="I498" s="108"/>
      <c r="J498" s="410"/>
      <c r="K498" s="409">
        <f t="shared" si="17"/>
        <v>0</v>
      </c>
    </row>
    <row r="499" spans="1:11" ht="70" hidden="1">
      <c r="A499" s="123">
        <v>3716084</v>
      </c>
      <c r="B499" s="127" t="s">
        <v>1150</v>
      </c>
      <c r="C499" s="127" t="s">
        <v>1149</v>
      </c>
      <c r="D499" s="254" t="s">
        <v>159</v>
      </c>
      <c r="E499" s="227"/>
      <c r="F499" s="227"/>
      <c r="G499" s="108">
        <f t="shared" si="15"/>
        <v>0</v>
      </c>
      <c r="H499" s="108"/>
      <c r="I499" s="108"/>
      <c r="J499" s="410"/>
      <c r="K499" s="409">
        <f t="shared" si="17"/>
        <v>0</v>
      </c>
    </row>
    <row r="500" spans="1:11" ht="15.5" hidden="1">
      <c r="A500" s="127">
        <v>3717300</v>
      </c>
      <c r="B500" s="127" t="s">
        <v>276</v>
      </c>
      <c r="C500" s="127" t="s">
        <v>649</v>
      </c>
      <c r="D500" s="240" t="s">
        <v>277</v>
      </c>
      <c r="E500" s="227"/>
      <c r="F500" s="227"/>
      <c r="G500" s="108">
        <f t="shared" si="15"/>
        <v>0</v>
      </c>
      <c r="H500" s="108"/>
      <c r="I500" s="108"/>
      <c r="J500" s="410"/>
      <c r="K500" s="409">
        <f t="shared" si="17"/>
        <v>0</v>
      </c>
    </row>
    <row r="501" spans="1:11" ht="59.5" hidden="1" customHeight="1">
      <c r="A501" s="455">
        <v>3717340</v>
      </c>
      <c r="B501" s="455" t="s">
        <v>598</v>
      </c>
      <c r="C501" s="455" t="s">
        <v>651</v>
      </c>
      <c r="D501" s="560" t="s">
        <v>805</v>
      </c>
      <c r="E501" s="411"/>
      <c r="F501" s="411"/>
      <c r="G501" s="456">
        <f t="shared" si="15"/>
        <v>0</v>
      </c>
      <c r="H501" s="456"/>
      <c r="I501" s="456"/>
      <c r="J501" s="413"/>
      <c r="K501" s="409">
        <f t="shared" si="17"/>
        <v>0</v>
      </c>
    </row>
    <row r="502" spans="1:11" ht="80.25" hidden="1" customHeight="1">
      <c r="A502" s="133">
        <v>3719770</v>
      </c>
      <c r="B502" s="133" t="s">
        <v>1602</v>
      </c>
      <c r="C502" s="133" t="s">
        <v>648</v>
      </c>
      <c r="D502" s="2" t="s">
        <v>1251</v>
      </c>
      <c r="E502" s="227" t="s">
        <v>39</v>
      </c>
      <c r="F502" s="227" t="s">
        <v>1300</v>
      </c>
      <c r="G502" s="201">
        <f t="shared" si="15"/>
        <v>0</v>
      </c>
      <c r="H502" s="201"/>
      <c r="I502" s="201"/>
      <c r="J502" s="290"/>
      <c r="K502" s="409">
        <f t="shared" si="17"/>
        <v>0</v>
      </c>
    </row>
    <row r="503" spans="1:11" ht="64.150000000000006" hidden="1" customHeight="1">
      <c r="A503" s="462"/>
      <c r="B503" s="500"/>
      <c r="C503" s="500"/>
      <c r="D503" s="450" t="s">
        <v>574</v>
      </c>
      <c r="E503" s="406"/>
      <c r="F503" s="406"/>
      <c r="G503" s="463">
        <f t="shared" si="15"/>
        <v>0</v>
      </c>
      <c r="H503" s="463"/>
      <c r="I503" s="463"/>
      <c r="J503" s="408"/>
      <c r="K503" s="409">
        <f t="shared" si="17"/>
        <v>0</v>
      </c>
    </row>
    <row r="504" spans="1:11" ht="55.9" hidden="1" customHeight="1">
      <c r="A504" s="140"/>
      <c r="B504" s="127"/>
      <c r="C504" s="127"/>
      <c r="D504" s="240" t="s">
        <v>96</v>
      </c>
      <c r="E504" s="227"/>
      <c r="F504" s="227"/>
      <c r="G504" s="141">
        <f t="shared" si="15"/>
        <v>0</v>
      </c>
      <c r="H504" s="141"/>
      <c r="I504" s="141"/>
      <c r="J504" s="410"/>
      <c r="K504" s="409">
        <f t="shared" si="17"/>
        <v>0</v>
      </c>
    </row>
    <row r="505" spans="1:11" ht="39.65" hidden="1" customHeight="1">
      <c r="A505" s="140"/>
      <c r="B505" s="127"/>
      <c r="C505" s="127"/>
      <c r="D505" s="240" t="s">
        <v>573</v>
      </c>
      <c r="E505" s="227"/>
      <c r="F505" s="227"/>
      <c r="G505" s="141">
        <f t="shared" si="15"/>
        <v>0</v>
      </c>
      <c r="H505" s="141"/>
      <c r="I505" s="141"/>
      <c r="J505" s="410"/>
      <c r="K505" s="409">
        <f t="shared" si="17"/>
        <v>0</v>
      </c>
    </row>
    <row r="506" spans="1:11" ht="15.5" hidden="1">
      <c r="A506" s="133">
        <v>3718070</v>
      </c>
      <c r="B506" s="133" t="s">
        <v>942</v>
      </c>
      <c r="C506" s="133" t="s">
        <v>59</v>
      </c>
      <c r="D506" s="240" t="s">
        <v>943</v>
      </c>
      <c r="E506" s="227"/>
      <c r="F506" s="227"/>
      <c r="G506" s="105">
        <f t="shared" si="15"/>
        <v>0</v>
      </c>
      <c r="H506" s="105"/>
      <c r="I506" s="105"/>
      <c r="J506" s="410"/>
      <c r="K506" s="409">
        <f t="shared" si="17"/>
        <v>0</v>
      </c>
    </row>
    <row r="507" spans="1:11" ht="46.5" hidden="1">
      <c r="A507" s="123">
        <v>3718110</v>
      </c>
      <c r="B507" s="123" t="s">
        <v>818</v>
      </c>
      <c r="C507" s="123" t="s">
        <v>852</v>
      </c>
      <c r="D507" s="283" t="s">
        <v>269</v>
      </c>
      <c r="E507" s="227"/>
      <c r="F507" s="227"/>
      <c r="G507" s="110">
        <f t="shared" si="15"/>
        <v>0</v>
      </c>
      <c r="H507" s="110"/>
      <c r="I507" s="110"/>
      <c r="J507" s="410"/>
      <c r="K507" s="409">
        <f t="shared" si="17"/>
        <v>0</v>
      </c>
    </row>
    <row r="508" spans="1:11" ht="60" hidden="1" customHeight="1">
      <c r="A508" s="123">
        <v>3718311</v>
      </c>
      <c r="B508" s="123" t="s">
        <v>1314</v>
      </c>
      <c r="C508" s="123" t="s">
        <v>650</v>
      </c>
      <c r="D508" s="278" t="s">
        <v>588</v>
      </c>
      <c r="E508" s="227"/>
      <c r="F508" s="227"/>
      <c r="G508" s="110">
        <f t="shared" si="15"/>
        <v>0</v>
      </c>
      <c r="H508" s="110"/>
      <c r="I508" s="110"/>
      <c r="J508" s="410"/>
      <c r="K508" s="409">
        <f t="shared" si="17"/>
        <v>0</v>
      </c>
    </row>
    <row r="509" spans="1:11" ht="59.5" hidden="1" customHeight="1">
      <c r="A509" s="127">
        <v>3718862</v>
      </c>
      <c r="B509" s="127" t="s">
        <v>1217</v>
      </c>
      <c r="C509" s="127" t="s">
        <v>1216</v>
      </c>
      <c r="D509" s="284" t="s">
        <v>1218</v>
      </c>
      <c r="E509" s="227"/>
      <c r="F509" s="227"/>
      <c r="G509" s="141">
        <f t="shared" si="15"/>
        <v>0</v>
      </c>
      <c r="H509" s="141"/>
      <c r="I509" s="141"/>
      <c r="J509" s="410"/>
      <c r="K509" s="409">
        <f t="shared" si="17"/>
        <v>0</v>
      </c>
    </row>
    <row r="510" spans="1:11" ht="98" hidden="1">
      <c r="A510" s="133">
        <v>3719210</v>
      </c>
      <c r="B510" s="133" t="s">
        <v>660</v>
      </c>
      <c r="C510" s="133" t="s">
        <v>61</v>
      </c>
      <c r="D510" s="187" t="s">
        <v>944</v>
      </c>
      <c r="E510" s="227"/>
      <c r="F510" s="227"/>
      <c r="G510" s="108">
        <f t="shared" si="15"/>
        <v>0</v>
      </c>
      <c r="H510" s="108"/>
      <c r="I510" s="108"/>
      <c r="J510" s="410"/>
      <c r="K510" s="409">
        <f t="shared" si="17"/>
        <v>0</v>
      </c>
    </row>
    <row r="511" spans="1:11" ht="84" hidden="1">
      <c r="A511" s="133">
        <v>3719220</v>
      </c>
      <c r="B511" s="133" t="s">
        <v>661</v>
      </c>
      <c r="C511" s="133" t="s">
        <v>62</v>
      </c>
      <c r="D511" s="187" t="s">
        <v>572</v>
      </c>
      <c r="E511" s="227"/>
      <c r="F511" s="227"/>
      <c r="G511" s="108">
        <f t="shared" si="15"/>
        <v>0</v>
      </c>
      <c r="H511" s="108"/>
      <c r="I511" s="108"/>
      <c r="J511" s="410"/>
      <c r="K511" s="409">
        <f t="shared" si="17"/>
        <v>0</v>
      </c>
    </row>
    <row r="512" spans="1:11" ht="98" hidden="1">
      <c r="A512" s="133">
        <v>3719230</v>
      </c>
      <c r="B512" s="133" t="s">
        <v>659</v>
      </c>
      <c r="C512" s="133" t="s">
        <v>60</v>
      </c>
      <c r="D512" s="187" t="s">
        <v>945</v>
      </c>
      <c r="E512" s="227"/>
      <c r="F512" s="227"/>
      <c r="G512" s="108">
        <f t="shared" si="15"/>
        <v>0</v>
      </c>
      <c r="H512" s="108"/>
      <c r="I512" s="108"/>
      <c r="J512" s="410"/>
      <c r="K512" s="409">
        <f t="shared" si="17"/>
        <v>0</v>
      </c>
    </row>
    <row r="513" spans="1:14" ht="59.5" hidden="1" customHeight="1">
      <c r="A513" s="123">
        <v>3719410</v>
      </c>
      <c r="B513" s="121" t="s">
        <v>956</v>
      </c>
      <c r="C513" s="121" t="s">
        <v>398</v>
      </c>
      <c r="D513" s="285" t="s">
        <v>1609</v>
      </c>
      <c r="E513" s="227"/>
      <c r="F513" s="227"/>
      <c r="G513" s="109">
        <f t="shared" si="15"/>
        <v>0</v>
      </c>
      <c r="H513" s="109"/>
      <c r="I513" s="109"/>
      <c r="J513" s="410"/>
      <c r="K513" s="409">
        <f t="shared" si="17"/>
        <v>0</v>
      </c>
    </row>
    <row r="514" spans="1:14" ht="59.5" hidden="1" customHeight="1">
      <c r="A514" s="123">
        <v>3719540</v>
      </c>
      <c r="B514" s="123" t="s">
        <v>216</v>
      </c>
      <c r="C514" s="123" t="s">
        <v>215</v>
      </c>
      <c r="D514" s="187" t="s">
        <v>971</v>
      </c>
      <c r="E514" s="227"/>
      <c r="F514" s="227"/>
      <c r="G514" s="109">
        <f t="shared" si="15"/>
        <v>0</v>
      </c>
      <c r="H514" s="109"/>
      <c r="I514" s="109"/>
      <c r="J514" s="410"/>
      <c r="K514" s="409">
        <f t="shared" si="17"/>
        <v>0</v>
      </c>
    </row>
    <row r="515" spans="1:14" ht="78" hidden="1" customHeight="1">
      <c r="A515" s="123">
        <v>3719710</v>
      </c>
      <c r="B515" s="127" t="s">
        <v>955</v>
      </c>
      <c r="C515" s="127" t="s">
        <v>1474</v>
      </c>
      <c r="D515" s="240" t="s">
        <v>341</v>
      </c>
      <c r="E515" s="227"/>
      <c r="F515" s="227"/>
      <c r="G515" s="108">
        <f t="shared" si="15"/>
        <v>0</v>
      </c>
      <c r="H515" s="108"/>
      <c r="I515" s="108"/>
      <c r="J515" s="410"/>
      <c r="K515" s="409">
        <f t="shared" si="17"/>
        <v>0</v>
      </c>
    </row>
    <row r="516" spans="1:14" ht="27.65" hidden="1" customHeight="1">
      <c r="A516" s="128"/>
      <c r="B516" s="121"/>
      <c r="C516" s="121"/>
      <c r="D516" s="262" t="s">
        <v>1496</v>
      </c>
      <c r="E516" s="227"/>
      <c r="F516" s="227"/>
      <c r="G516" s="110">
        <f t="shared" si="15"/>
        <v>0</v>
      </c>
      <c r="H516" s="110"/>
      <c r="I516" s="110"/>
      <c r="J516" s="410"/>
      <c r="K516" s="409">
        <f t="shared" si="17"/>
        <v>0</v>
      </c>
    </row>
    <row r="517" spans="1:14" ht="36" hidden="1" customHeight="1">
      <c r="A517" s="128"/>
      <c r="B517" s="127"/>
      <c r="C517" s="127"/>
      <c r="D517" s="240" t="s">
        <v>1151</v>
      </c>
      <c r="E517" s="227"/>
      <c r="F517" s="227"/>
      <c r="G517" s="105">
        <f t="shared" si="15"/>
        <v>0</v>
      </c>
      <c r="H517" s="105"/>
      <c r="I517" s="105"/>
      <c r="J517" s="410"/>
      <c r="K517" s="409">
        <f t="shared" si="17"/>
        <v>0</v>
      </c>
    </row>
    <row r="518" spans="1:14" ht="42" hidden="1">
      <c r="A518" s="423"/>
      <c r="B518" s="455"/>
      <c r="C518" s="455"/>
      <c r="D518" s="417" t="s">
        <v>760</v>
      </c>
      <c r="E518" s="411"/>
      <c r="F518" s="411"/>
      <c r="G518" s="499">
        <f>+H518+I518</f>
        <v>0</v>
      </c>
      <c r="H518" s="499"/>
      <c r="I518" s="499"/>
      <c r="J518" s="413"/>
      <c r="K518" s="409">
        <f t="shared" si="17"/>
        <v>0</v>
      </c>
    </row>
    <row r="519" spans="1:14" ht="52.5" hidden="1" customHeight="1">
      <c r="A519" s="133">
        <v>3719770</v>
      </c>
      <c r="B519" s="133" t="s">
        <v>1602</v>
      </c>
      <c r="C519" s="133" t="s">
        <v>648</v>
      </c>
      <c r="D519" s="2" t="s">
        <v>1251</v>
      </c>
      <c r="E519" s="227" t="s">
        <v>702</v>
      </c>
      <c r="F519" s="227" t="s">
        <v>703</v>
      </c>
      <c r="G519" s="201">
        <f>+H519+I519</f>
        <v>0</v>
      </c>
      <c r="H519" s="201"/>
      <c r="I519" s="201"/>
      <c r="J519" s="290"/>
      <c r="K519" s="447">
        <f t="shared" si="17"/>
        <v>0</v>
      </c>
    </row>
    <row r="520" spans="1:14" ht="15.5" hidden="1">
      <c r="A520" s="509"/>
      <c r="B520" s="509"/>
      <c r="C520" s="509"/>
      <c r="D520" s="534"/>
      <c r="E520" s="439"/>
      <c r="F520" s="439"/>
      <c r="G520" s="528">
        <f>+H520+I520</f>
        <v>0</v>
      </c>
      <c r="H520" s="528"/>
      <c r="I520" s="528"/>
      <c r="J520" s="529"/>
      <c r="K520" s="409">
        <f t="shared" si="17"/>
        <v>0</v>
      </c>
    </row>
    <row r="521" spans="1:14" ht="78.75" hidden="1" customHeight="1">
      <c r="A521" s="237">
        <v>3719800</v>
      </c>
      <c r="B521" s="242">
        <v>9800</v>
      </c>
      <c r="C521" s="237" t="s">
        <v>1363</v>
      </c>
      <c r="D521" s="242" t="s">
        <v>853</v>
      </c>
      <c r="E521" s="227" t="s">
        <v>620</v>
      </c>
      <c r="F521" s="227" t="s">
        <v>153</v>
      </c>
      <c r="G521" s="138">
        <f>+H521+I521</f>
        <v>0</v>
      </c>
      <c r="H521" s="138"/>
      <c r="I521" s="138"/>
      <c r="J521" s="321">
        <f>+I521</f>
        <v>0</v>
      </c>
      <c r="K521" s="447"/>
      <c r="L521" s="366"/>
      <c r="M521" s="366"/>
      <c r="N521" s="366"/>
    </row>
    <row r="522" spans="1:14" ht="30.65" customHeight="1">
      <c r="A522" s="987"/>
      <c r="B522" s="987"/>
      <c r="C522" s="133"/>
      <c r="D522" s="324" t="s">
        <v>998</v>
      </c>
      <c r="E522" s="227"/>
      <c r="F522" s="227"/>
      <c r="G522" s="325">
        <f>+H522+I522</f>
        <v>25595076</v>
      </c>
      <c r="H522" s="325">
        <f>+H23+H42+H73+H117+H175+H227+H233+H270+H299+H305+H313+H328+H353+H378+H397+H413+H420+H427+H456+H463+H486+H474+H374</f>
        <v>765555</v>
      </c>
      <c r="I522" s="325">
        <f>+I23+I42+I73+I117+I175+I227+I233+I270+I299+I305+I313+I328+I353+I378+I397+I413+I420+I427+I456+I463+I486+I474+I374</f>
        <v>24829521</v>
      </c>
      <c r="J522" s="325">
        <f>+J23+J42+J73+J117+J175+J227+J233+J270+J299+J305+J313+J328+J353+J378+J397+J413+J420+J427+J456+J463+J486+J474+J374</f>
        <v>24829521</v>
      </c>
      <c r="K522" s="447">
        <f t="shared" si="17"/>
        <v>25595076</v>
      </c>
      <c r="L522" s="366"/>
      <c r="M522" s="366"/>
      <c r="N522" s="366"/>
    </row>
    <row r="523" spans="1:14" ht="27" customHeight="1">
      <c r="B523" s="706"/>
      <c r="C523" s="706"/>
      <c r="D523" s="707"/>
      <c r="E523" s="706"/>
      <c r="F523" s="706"/>
      <c r="G523" s="706"/>
      <c r="H523" s="706"/>
      <c r="I523" s="706"/>
      <c r="K523" s="366">
        <v>1</v>
      </c>
      <c r="L523" s="366"/>
      <c r="M523" s="366"/>
      <c r="N523" s="366"/>
    </row>
    <row r="524" spans="1:14">
      <c r="K524" s="366">
        <v>1</v>
      </c>
      <c r="L524" s="366"/>
      <c r="M524" s="366"/>
      <c r="N524" s="366"/>
    </row>
    <row r="525" spans="1:14">
      <c r="G525" s="307"/>
      <c r="H525" s="307"/>
      <c r="I525" s="307"/>
      <c r="J525" s="307"/>
      <c r="K525" s="366">
        <v>1</v>
      </c>
    </row>
    <row r="526" spans="1:14" hidden="1">
      <c r="G526" s="307"/>
      <c r="H526" s="307"/>
      <c r="I526" s="307"/>
      <c r="J526" s="307"/>
    </row>
    <row r="527" spans="1:14" ht="20.25" hidden="1" customHeight="1">
      <c r="A527" s="561"/>
      <c r="I527" s="1093"/>
      <c r="J527" s="1093"/>
      <c r="K527" s="672"/>
    </row>
    <row r="528" spans="1:14">
      <c r="I528" s="307"/>
    </row>
    <row r="529" spans="7:7">
      <c r="G529" s="562"/>
    </row>
    <row r="530" spans="7:7">
      <c r="G530" s="307"/>
    </row>
    <row r="531" spans="7:7">
      <c r="G531" s="307"/>
    </row>
    <row r="532" spans="7:7">
      <c r="G532" s="307"/>
    </row>
  </sheetData>
  <autoFilter ref="K22:K527">
    <filterColumn colId="0">
      <customFilters and="1">
        <customFilter operator="notEqual" val=" "/>
        <customFilter operator="notEqual" val="0"/>
      </customFilters>
    </filterColumn>
  </autoFilter>
  <mergeCells count="97">
    <mergeCell ref="F281:F290"/>
    <mergeCell ref="F344:F350"/>
    <mergeCell ref="F306:F309"/>
    <mergeCell ref="F325:F326"/>
    <mergeCell ref="E281:E290"/>
    <mergeCell ref="E306:E309"/>
    <mergeCell ref="E325:E326"/>
    <mergeCell ref="E351:E352"/>
    <mergeCell ref="E344:E350"/>
    <mergeCell ref="E386:E392"/>
    <mergeCell ref="E384:E385"/>
    <mergeCell ref="E340:E342"/>
    <mergeCell ref="E375:E377"/>
    <mergeCell ref="F423:F425"/>
    <mergeCell ref="E447:E449"/>
    <mergeCell ref="F447:F449"/>
    <mergeCell ref="E459:E461"/>
    <mergeCell ref="F459:F461"/>
    <mergeCell ref="F398:F400"/>
    <mergeCell ref="E414:E416"/>
    <mergeCell ref="E401:E403"/>
    <mergeCell ref="F464:F467"/>
    <mergeCell ref="E464:E467"/>
    <mergeCell ref="F477:F479"/>
    <mergeCell ref="E475:E476"/>
    <mergeCell ref="F475:F476"/>
    <mergeCell ref="I527:J527"/>
    <mergeCell ref="F469:F473"/>
    <mergeCell ref="B13:B21"/>
    <mergeCell ref="E13:E21"/>
    <mergeCell ref="C13:C21"/>
    <mergeCell ref="D13:D21"/>
    <mergeCell ref="E209:E210"/>
    <mergeCell ref="A522:B522"/>
    <mergeCell ref="E469:E473"/>
    <mergeCell ref="E477:E479"/>
    <mergeCell ref="E423:E425"/>
    <mergeCell ref="E398:E400"/>
    <mergeCell ref="E196:E197"/>
    <mergeCell ref="E237:E238"/>
    <mergeCell ref="E38:E39"/>
    <mergeCell ref="C302:C303"/>
    <mergeCell ref="D302:D303"/>
    <mergeCell ref="E292:E295"/>
    <mergeCell ref="E255:E256"/>
    <mergeCell ref="I1:J1"/>
    <mergeCell ref="I2:J3"/>
    <mergeCell ref="B8:J8"/>
    <mergeCell ref="A7:J7"/>
    <mergeCell ref="A302:A303"/>
    <mergeCell ref="B302:B303"/>
    <mergeCell ref="C11:D11"/>
    <mergeCell ref="E239:E240"/>
    <mergeCell ref="E157:E159"/>
    <mergeCell ref="E178:E179"/>
    <mergeCell ref="AJ64:AK64"/>
    <mergeCell ref="AD64:AE64"/>
    <mergeCell ref="AF64:AG64"/>
    <mergeCell ref="M13:P13"/>
    <mergeCell ref="O19:P19"/>
    <mergeCell ref="AH64:AI64"/>
    <mergeCell ref="B9:J9"/>
    <mergeCell ref="H13:H21"/>
    <mergeCell ref="I13:J20"/>
    <mergeCell ref="G13:G21"/>
    <mergeCell ref="F13:F21"/>
    <mergeCell ref="A11:B11"/>
    <mergeCell ref="G11:H11"/>
    <mergeCell ref="A10:B10"/>
    <mergeCell ref="C10:D10"/>
    <mergeCell ref="A13:A21"/>
    <mergeCell ref="E186:E190"/>
    <mergeCell ref="F186:F190"/>
    <mergeCell ref="I10:J10"/>
    <mergeCell ref="E10:F10"/>
    <mergeCell ref="G10:H10"/>
    <mergeCell ref="E11:F11"/>
    <mergeCell ref="I11:J11"/>
    <mergeCell ref="F255:F256"/>
    <mergeCell ref="E318:E320"/>
    <mergeCell ref="F209:F210"/>
    <mergeCell ref="F318:F320"/>
    <mergeCell ref="F292:F295"/>
    <mergeCell ref="F38:F39"/>
    <mergeCell ref="E100:E101"/>
    <mergeCell ref="E192:E193"/>
    <mergeCell ref="F100:F101"/>
    <mergeCell ref="E103:E107"/>
    <mergeCell ref="F340:F342"/>
    <mergeCell ref="F351:F352"/>
    <mergeCell ref="F386:F392"/>
    <mergeCell ref="F384:F385"/>
    <mergeCell ref="O419:P419"/>
    <mergeCell ref="I419:J419"/>
    <mergeCell ref="F414:F416"/>
    <mergeCell ref="F401:F403"/>
    <mergeCell ref="F375:F377"/>
  </mergeCells>
  <phoneticPr fontId="0" type="noConversion"/>
  <printOptions horizontalCentered="1"/>
  <pageMargins left="0.19685039370078741" right="0.15748031496062992" top="0.19685039370078741" bottom="0.17" header="0.19685039370078741" footer="0.15748031496062992"/>
  <pageSetup paperSize="9" scale="60"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12</vt:i4>
      </vt:variant>
    </vt:vector>
  </HeadingPairs>
  <TitlesOfParts>
    <vt:vector size="18" baseType="lpstr">
      <vt:lpstr>дод1</vt:lpstr>
      <vt:lpstr>дод 2</vt:lpstr>
      <vt:lpstr>дод3</vt:lpstr>
      <vt:lpstr>дод4</vt:lpstr>
      <vt:lpstr>дод 5</vt:lpstr>
      <vt:lpstr>дод6</vt:lpstr>
      <vt:lpstr>'дод 2'!Заголовки_для_друку</vt:lpstr>
      <vt:lpstr>'дод 5'!Заголовки_для_друку</vt:lpstr>
      <vt:lpstr>дод1!Заголовки_для_друку</vt:lpstr>
      <vt:lpstr>дод3!Заголовки_для_друку</vt:lpstr>
      <vt:lpstr>дод4!Заголовки_для_друку</vt:lpstr>
      <vt:lpstr>дод6!Заголовки_для_друку</vt:lpstr>
      <vt:lpstr>'дод 2'!Область_друку</vt:lpstr>
      <vt:lpstr>'дод 5'!Область_друку</vt:lpstr>
      <vt:lpstr>дод1!Область_друку</vt:lpstr>
      <vt:lpstr>дод3!Область_друку</vt:lpstr>
      <vt:lpstr>дод4!Область_друку</vt:lpstr>
      <vt:lpstr>дод6!Область_друку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2023-12-01T09:21:22Z</cp:lastPrinted>
  <dcterms:created xsi:type="dcterms:W3CDTF">2001-11-23T10:13:52Z</dcterms:created>
  <dcterms:modified xsi:type="dcterms:W3CDTF">2023-12-19T08:12:29Z</dcterms:modified>
</cp:coreProperties>
</file>