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8800" windowHeight="12300" tabRatio="782" activeTab="2"/>
  </bookViews>
  <sheets>
    <sheet name="дод2" sheetId="68" r:id="rId1"/>
    <sheet name="видатки по розпорядниках" sheetId="7" r:id="rId2"/>
    <sheet name="Додаток 5" sheetId="75" r:id="rId3"/>
    <sheet name="дод7" sheetId="69" r:id="rId4"/>
  </sheets>
  <externalReferences>
    <externalReference r:id="rId5"/>
    <externalReference r:id="rId6"/>
    <externalReference r:id="rId7"/>
    <externalReference r:id="rId8"/>
    <externalReference r:id="rId9"/>
    <externalReference r:id="rId10"/>
  </externalReferences>
  <definedNames>
    <definedName name="_ID_100203">#REF!</definedName>
    <definedName name="_Б21000" localSheetId="2">#REF!</definedName>
    <definedName name="_Б21000">#REF!</definedName>
    <definedName name="_Б22000" localSheetId="2">#REF!</definedName>
    <definedName name="_Б22000">#REF!</definedName>
    <definedName name="_Б22100" localSheetId="2">#REF!</definedName>
    <definedName name="_Б22100">#REF!</definedName>
    <definedName name="_Б22110" localSheetId="2">#REF!</definedName>
    <definedName name="_Б22110">#REF!</definedName>
    <definedName name="_Б22111" localSheetId="2">#REF!</definedName>
    <definedName name="_Б22111">#REF!</definedName>
    <definedName name="_Б22112" localSheetId="2">#REF!</definedName>
    <definedName name="_Б22112">#REF!</definedName>
    <definedName name="_Б22200" localSheetId="2">#REF!</definedName>
    <definedName name="_Б22200">#REF!</definedName>
    <definedName name="_Б23000" localSheetId="2">#REF!</definedName>
    <definedName name="_Б23000">#REF!</definedName>
    <definedName name="_Б24000" localSheetId="2">#REF!</definedName>
    <definedName name="_Б24000">#REF!</definedName>
    <definedName name="_Б25000" localSheetId="2">#REF!</definedName>
    <definedName name="_Б25000">#REF!</definedName>
    <definedName name="_Б41000" localSheetId="2">#REF!</definedName>
    <definedName name="_Б41000">#REF!</definedName>
    <definedName name="_Б42000" localSheetId="2">#REF!</definedName>
    <definedName name="_Б42000">#REF!</definedName>
    <definedName name="_Б43000" localSheetId="2">#REF!</definedName>
    <definedName name="_Б43000">#REF!</definedName>
    <definedName name="_Б44000" localSheetId="2">#REF!</definedName>
    <definedName name="_Б44000">#REF!</definedName>
    <definedName name="_Б45000" localSheetId="2">#REF!</definedName>
    <definedName name="_Б45000">#REF!</definedName>
    <definedName name="_Б46000" localSheetId="2">#REF!</definedName>
    <definedName name="_Б46000">#REF!</definedName>
    <definedName name="_В010100" localSheetId="2">#REF!</definedName>
    <definedName name="_В010100">#REF!</definedName>
    <definedName name="_В010200" localSheetId="2">#REF!</definedName>
    <definedName name="_В010200">#REF!</definedName>
    <definedName name="_В040000" localSheetId="2">#REF!</definedName>
    <definedName name="_В040000">#REF!</definedName>
    <definedName name="_В050000" localSheetId="2">#REF!</definedName>
    <definedName name="_В050000">#REF!</definedName>
    <definedName name="_В060000" localSheetId="2">#REF!</definedName>
    <definedName name="_В060000">#REF!</definedName>
    <definedName name="_В070000" localSheetId="2">#REF!</definedName>
    <definedName name="_В070000">#REF!</definedName>
    <definedName name="_В080000" localSheetId="2">#REF!</definedName>
    <definedName name="_В080000">#REF!</definedName>
    <definedName name="_В090000" localSheetId="2">#REF!</definedName>
    <definedName name="_В090000">#REF!</definedName>
    <definedName name="_В090200" localSheetId="2">#REF!</definedName>
    <definedName name="_В090200">#REF!</definedName>
    <definedName name="_В090201" localSheetId="2">#REF!</definedName>
    <definedName name="_В090201">#REF!</definedName>
    <definedName name="_В090202" localSheetId="2">#REF!</definedName>
    <definedName name="_В090202">#REF!</definedName>
    <definedName name="_В090203" localSheetId="2">#REF!</definedName>
    <definedName name="_В090203">#REF!</definedName>
    <definedName name="_В090300" localSheetId="2">#REF!</definedName>
    <definedName name="_В090300">#REF!</definedName>
    <definedName name="_В090301" localSheetId="2">#REF!</definedName>
    <definedName name="_В090301">#REF!</definedName>
    <definedName name="_В090302" localSheetId="2">#REF!</definedName>
    <definedName name="_В090302">#REF!</definedName>
    <definedName name="_В090303" localSheetId="2">#REF!</definedName>
    <definedName name="_В090303">#REF!</definedName>
    <definedName name="_В090304" localSheetId="2">#REF!</definedName>
    <definedName name="_В090304">#REF!</definedName>
    <definedName name="_В090305" localSheetId="2">#REF!</definedName>
    <definedName name="_В090305">#REF!</definedName>
    <definedName name="_В090306" localSheetId="2">#REF!</definedName>
    <definedName name="_В090306">#REF!</definedName>
    <definedName name="_В090307" localSheetId="2">#REF!</definedName>
    <definedName name="_В090307">#REF!</definedName>
    <definedName name="_В090400" localSheetId="2">#REF!</definedName>
    <definedName name="_В090400">#REF!</definedName>
    <definedName name="_В090405" localSheetId="2">#REF!</definedName>
    <definedName name="_В090405">#REF!</definedName>
    <definedName name="_В090412" localSheetId="2">#REF!</definedName>
    <definedName name="_В090412">#REF!</definedName>
    <definedName name="_В090601" localSheetId="2">#REF!</definedName>
    <definedName name="_В090601">#REF!</definedName>
    <definedName name="_В090700" localSheetId="2">#REF!</definedName>
    <definedName name="_В090700">#REF!</definedName>
    <definedName name="_В090900" localSheetId="2">#REF!</definedName>
    <definedName name="_В090900">#REF!</definedName>
    <definedName name="_В091100" localSheetId="2">#REF!</definedName>
    <definedName name="_В091100">#REF!</definedName>
    <definedName name="_В091200" localSheetId="2">#REF!</definedName>
    <definedName name="_В091200">#REF!</definedName>
    <definedName name="_В100000" localSheetId="2">#REF!</definedName>
    <definedName name="_В100000">#REF!</definedName>
    <definedName name="_В100100" localSheetId="2">#REF!</definedName>
    <definedName name="_В100100">#REF!</definedName>
    <definedName name="_В100103" localSheetId="2">#REF!</definedName>
    <definedName name="_В100103">#REF!</definedName>
    <definedName name="_В100200" localSheetId="2">#REF!</definedName>
    <definedName name="_В100200">#REF!</definedName>
    <definedName name="_В100203" localSheetId="2">#REF!</definedName>
    <definedName name="_В100203">#REF!</definedName>
    <definedName name="_В100204" localSheetId="2">#REF!</definedName>
    <definedName name="_В100204">#REF!</definedName>
    <definedName name="_В110000" localSheetId="2">#REF!</definedName>
    <definedName name="_В110000">#REF!</definedName>
    <definedName name="_В120000" localSheetId="2">#REF!</definedName>
    <definedName name="_В120000">#REF!</definedName>
    <definedName name="_В130000" localSheetId="2">#REF!</definedName>
    <definedName name="_В130000">#REF!</definedName>
    <definedName name="_В140000" localSheetId="2">#REF!</definedName>
    <definedName name="_В140000">#REF!</definedName>
    <definedName name="_В140102" localSheetId="2">#REF!</definedName>
    <definedName name="_В140102">#REF!</definedName>
    <definedName name="_В150000" localSheetId="2">#REF!</definedName>
    <definedName name="_В150000">#REF!</definedName>
    <definedName name="_В150101" localSheetId="2">#REF!</definedName>
    <definedName name="_В150101">#REF!</definedName>
    <definedName name="_В160000" localSheetId="2">#REF!</definedName>
    <definedName name="_В160000">#REF!</definedName>
    <definedName name="_В160100" localSheetId="2">#REF!</definedName>
    <definedName name="_В160100">#REF!</definedName>
    <definedName name="_В160103" localSheetId="2">#REF!</definedName>
    <definedName name="_В160103">#REF!</definedName>
    <definedName name="_В160200" localSheetId="2">#REF!</definedName>
    <definedName name="_В160200">#REF!</definedName>
    <definedName name="_В160300" localSheetId="2">#REF!</definedName>
    <definedName name="_В160300">#REF!</definedName>
    <definedName name="_В160304" localSheetId="2">#REF!</definedName>
    <definedName name="_В160304">#REF!</definedName>
    <definedName name="_В170000" localSheetId="2">#REF!</definedName>
    <definedName name="_В170000">#REF!</definedName>
    <definedName name="_В170100" localSheetId="2">#REF!</definedName>
    <definedName name="_В170100">#REF!</definedName>
    <definedName name="_В170101" localSheetId="2">#REF!</definedName>
    <definedName name="_В170101">#REF!</definedName>
    <definedName name="_В170300" localSheetId="2">#REF!</definedName>
    <definedName name="_В170300">#REF!</definedName>
    <definedName name="_В170303" localSheetId="2">#REF!</definedName>
    <definedName name="_В170303">#REF!</definedName>
    <definedName name="_В170600" localSheetId="2">#REF!</definedName>
    <definedName name="_В170600">#REF!</definedName>
    <definedName name="_В170601" localSheetId="2">#REF!</definedName>
    <definedName name="_В170601">#REF!</definedName>
    <definedName name="_В170700" localSheetId="2">#REF!</definedName>
    <definedName name="_В170700">#REF!</definedName>
    <definedName name="_В170703" localSheetId="2">#REF!</definedName>
    <definedName name="_В170703">#REF!</definedName>
    <definedName name="_В200000" localSheetId="2">#REF!</definedName>
    <definedName name="_В200000">#REF!</definedName>
    <definedName name="_В210000" localSheetId="2">#REF!</definedName>
    <definedName name="_В210000">#REF!</definedName>
    <definedName name="_В210200" localSheetId="2">#REF!</definedName>
    <definedName name="_В210200">#REF!</definedName>
    <definedName name="_В240000" localSheetId="2">#REF!</definedName>
    <definedName name="_В240000">#REF!</definedName>
    <definedName name="_В240600" localSheetId="2">#REF!</definedName>
    <definedName name="_В240600">#REF!</definedName>
    <definedName name="_В250000" localSheetId="2">#REF!</definedName>
    <definedName name="_В250000">#REF!</definedName>
    <definedName name="_В250102" localSheetId="2">#REF!</definedName>
    <definedName name="_В250102">#REF!</definedName>
    <definedName name="_В250200" localSheetId="2">#REF!</definedName>
    <definedName name="_В250200">#REF!</definedName>
    <definedName name="_В250301" localSheetId="2">#REF!</definedName>
    <definedName name="_В250301">#REF!</definedName>
    <definedName name="_В250307" localSheetId="2">#REF!</definedName>
    <definedName name="_В250307">#REF!</definedName>
    <definedName name="_В250500" localSheetId="2">#REF!</definedName>
    <definedName name="_В250500">#REF!</definedName>
    <definedName name="_В250501" localSheetId="2">#REF!</definedName>
    <definedName name="_В250501">#REF!</definedName>
    <definedName name="_В250502" localSheetId="2">#REF!</definedName>
    <definedName name="_В250502">#REF!</definedName>
    <definedName name="_Д100000" localSheetId="2">#REF!</definedName>
    <definedName name="_Д100000">#REF!</definedName>
    <definedName name="_Д110000" localSheetId="2">#REF!</definedName>
    <definedName name="_Д110000">#REF!</definedName>
    <definedName name="_Д110100" localSheetId="2">#REF!</definedName>
    <definedName name="_Д110100">#REF!</definedName>
    <definedName name="_Д110200" localSheetId="2">#REF!</definedName>
    <definedName name="_Д110200">#REF!</definedName>
    <definedName name="_Д120000" localSheetId="2">#REF!</definedName>
    <definedName name="_Д120000">#REF!</definedName>
    <definedName name="_Д120200" localSheetId="2">#REF!</definedName>
    <definedName name="_Д120200">#REF!</definedName>
    <definedName name="_Д130000" localSheetId="2">#REF!</definedName>
    <definedName name="_Д130000">#REF!</definedName>
    <definedName name="_Д130100" localSheetId="2">#REF!</definedName>
    <definedName name="_Д130100">#REF!</definedName>
    <definedName name="_Д130200" localSheetId="2">#REF!</definedName>
    <definedName name="_Д130200">#REF!</definedName>
    <definedName name="_Д130300" localSheetId="2">#REF!</definedName>
    <definedName name="_Д130300">#REF!</definedName>
    <definedName name="_Д130500" localSheetId="2">#REF!</definedName>
    <definedName name="_Д130500">#REF!</definedName>
    <definedName name="_Д140000" localSheetId="2">#REF!</definedName>
    <definedName name="_Д140000">#REF!</definedName>
    <definedName name="_Д140601" localSheetId="2">#REF!</definedName>
    <definedName name="_Д140601">#REF!</definedName>
    <definedName name="_Д140602" localSheetId="2">#REF!</definedName>
    <definedName name="_Д140602">#REF!</definedName>
    <definedName name="_Д140603" localSheetId="2">#REF!</definedName>
    <definedName name="_Д140603">#REF!</definedName>
    <definedName name="_Д140700" localSheetId="2">#REF!</definedName>
    <definedName name="_Д140700">#REF!</definedName>
    <definedName name="_Д160000" localSheetId="2">#REF!</definedName>
    <definedName name="_Д160000">#REF!</definedName>
    <definedName name="_Д160100" localSheetId="2">#REF!</definedName>
    <definedName name="_Д160100">#REF!</definedName>
    <definedName name="_Д160200" localSheetId="2">#REF!</definedName>
    <definedName name="_Д160200">#REF!</definedName>
    <definedName name="_Д160300" localSheetId="2">#REF!</definedName>
    <definedName name="_Д160300">#REF!</definedName>
    <definedName name="_Д200000" localSheetId="2">#REF!</definedName>
    <definedName name="_Д200000">#REF!</definedName>
    <definedName name="_Д210000" localSheetId="2">#REF!</definedName>
    <definedName name="_Д210000">#REF!</definedName>
    <definedName name="_Д210700" localSheetId="2">#REF!</definedName>
    <definedName name="_Д210700">#REF!</definedName>
    <definedName name="_Д220000" localSheetId="2">#REF!</definedName>
    <definedName name="_Д220000">#REF!</definedName>
    <definedName name="_Д220800" localSheetId="2">#REF!</definedName>
    <definedName name="_Д220800">#REF!</definedName>
    <definedName name="_Д220900" localSheetId="2">#REF!</definedName>
    <definedName name="_Д220900">#REF!</definedName>
    <definedName name="_Д230000" localSheetId="2">#REF!</definedName>
    <definedName name="_Д230000">#REF!</definedName>
    <definedName name="_Д240000" localSheetId="2">#REF!</definedName>
    <definedName name="_Д240000">#REF!</definedName>
    <definedName name="_Д240800" localSheetId="2">#REF!</definedName>
    <definedName name="_Д240800">#REF!</definedName>
    <definedName name="_Д400000" localSheetId="2">#REF!</definedName>
    <definedName name="_Д400000">#REF!</definedName>
    <definedName name="_Д410100" localSheetId="2">#REF!</definedName>
    <definedName name="_Д410100">#REF!</definedName>
    <definedName name="_Д410400" localSheetId="2">#REF!</definedName>
    <definedName name="_Д410400">#REF!</definedName>
    <definedName name="_Д500000" localSheetId="2">#REF!</definedName>
    <definedName name="_Д500000">#REF!</definedName>
    <definedName name="_Д500800" localSheetId="2">#REF!</definedName>
    <definedName name="_Д500800">#REF!</definedName>
    <definedName name="_Д500900" localSheetId="2">#REF!</definedName>
    <definedName name="_Д500900">#REF!</definedName>
    <definedName name="_Е1000" localSheetId="2">#REF!</definedName>
    <definedName name="_Е1000">#REF!</definedName>
    <definedName name="_Е1100" localSheetId="2">#REF!</definedName>
    <definedName name="_Е1100">#REF!</definedName>
    <definedName name="_Е1110" localSheetId="2">#REF!</definedName>
    <definedName name="_Е1110">#REF!</definedName>
    <definedName name="_Е1120" localSheetId="2">#REF!</definedName>
    <definedName name="_Е1120">#REF!</definedName>
    <definedName name="_Е1130" localSheetId="2">#REF!</definedName>
    <definedName name="_Е1130">#REF!</definedName>
    <definedName name="_Е1140" localSheetId="2">#REF!</definedName>
    <definedName name="_Е1140">#REF!</definedName>
    <definedName name="_Е1150" localSheetId="2">#REF!</definedName>
    <definedName name="_Е1150">#REF!</definedName>
    <definedName name="_Е1160" localSheetId="2">#REF!</definedName>
    <definedName name="_Е1160">#REF!</definedName>
    <definedName name="_Е1161" localSheetId="2">#REF!</definedName>
    <definedName name="_Е1161">#REF!</definedName>
    <definedName name="_Е1162" localSheetId="2">#REF!</definedName>
    <definedName name="_Е1162">#REF!</definedName>
    <definedName name="_Е1163" localSheetId="2">#REF!</definedName>
    <definedName name="_Е1163">#REF!</definedName>
    <definedName name="_Е1164" localSheetId="2">#REF!</definedName>
    <definedName name="_Е1164">#REF!</definedName>
    <definedName name="_Е1170" localSheetId="2">#REF!</definedName>
    <definedName name="_Е1170">#REF!</definedName>
    <definedName name="_Е1200" localSheetId="2">#REF!</definedName>
    <definedName name="_Е1200">#REF!</definedName>
    <definedName name="_Е1300" localSheetId="2">#REF!</definedName>
    <definedName name="_Е1300">#REF!</definedName>
    <definedName name="_Е1340" localSheetId="2">#REF!</definedName>
    <definedName name="_Е1340">#REF!</definedName>
    <definedName name="_Е2000" localSheetId="2">#REF!</definedName>
    <definedName name="_Е2000">#REF!</definedName>
    <definedName name="_Е2100" localSheetId="2">#REF!</definedName>
    <definedName name="_Е2100">#REF!</definedName>
    <definedName name="_Е2110" localSheetId="2">#REF!</definedName>
    <definedName name="_Е2110">#REF!</definedName>
    <definedName name="_Е2120" localSheetId="2">#REF!</definedName>
    <definedName name="_Е2120">#REF!</definedName>
    <definedName name="_Е2130" localSheetId="2">#REF!</definedName>
    <definedName name="_Е2130">#REF!</definedName>
    <definedName name="_Е2200" localSheetId="2">#REF!</definedName>
    <definedName name="_Е2200">#REF!</definedName>
    <definedName name="_Е2300" localSheetId="2">#REF!</definedName>
    <definedName name="_Е2300">#REF!</definedName>
    <definedName name="_Е3000" localSheetId="2">#REF!</definedName>
    <definedName name="_Е3000">#REF!</definedName>
    <definedName name="_Е4000" localSheetId="2">#REF!</definedName>
    <definedName name="_Е4000">#REF!</definedName>
    <definedName name="_ёИ900201" localSheetId="2">[2]джер_фінанс!#REF!</definedName>
    <definedName name="_ёИ900201">[2]джер_фінанс!#REF!</definedName>
    <definedName name="_ёИ900202" localSheetId="2">[2]джер_фінанс!#REF!</definedName>
    <definedName name="_ёИ900202">[2]джер_фінанс!#REF!</definedName>
    <definedName name="_ёК900101" localSheetId="2">[2]джер_фінанс!#REF!</definedName>
    <definedName name="_ёК900101">[2]джер_фінанс!#REF!</definedName>
    <definedName name="_ёК900102" localSheetId="2">[2]джер_фінанс!#REF!</definedName>
    <definedName name="_ёК900102">[2]джер_фінанс!#REF!</definedName>
    <definedName name="_ёЛ900203" localSheetId="2">[2]джер_фінанс!#REF!</definedName>
    <definedName name="_ёЛ900203">[2]джер_фінанс!#REF!</definedName>
    <definedName name="_ёЛ900300" localSheetId="2">[2]джер_фінанс!#REF!</definedName>
    <definedName name="_ёЛ900300">[2]джер_фінанс!#REF!</definedName>
    <definedName name="_ёЪ900400" localSheetId="2">[2]джер_фінанс!#REF!</definedName>
    <definedName name="_ёЪ900400">[2]джер_фінанс!#REF!</definedName>
    <definedName name="_И010100" localSheetId="2">[2]джер_фінанс!#REF!</definedName>
    <definedName name="_И010100">[2]джер_фінанс!#REF!</definedName>
    <definedName name="_И010200" localSheetId="2">[2]джер_фінанс!#REF!</definedName>
    <definedName name="_И010200">[2]джер_фінанс!#REF!</definedName>
    <definedName name="_И040000" localSheetId="2">[2]джер_фінанс!#REF!</definedName>
    <definedName name="_И040000">[2]джер_фінанс!#REF!</definedName>
    <definedName name="_И050000" localSheetId="2">[2]джер_фінанс!#REF!</definedName>
    <definedName name="_И050000">[2]джер_фінанс!#REF!</definedName>
    <definedName name="_И060000" localSheetId="2">[2]джер_фінанс!#REF!</definedName>
    <definedName name="_И060000">[2]джер_фінанс!#REF!</definedName>
    <definedName name="_И070000" localSheetId="2">[2]джер_фінанс!#REF!</definedName>
    <definedName name="_И070000">[2]джер_фінанс!#REF!</definedName>
    <definedName name="_И080000" localSheetId="2">[2]джер_фінанс!#REF!</definedName>
    <definedName name="_И080000">[2]джер_фінанс!#REF!</definedName>
    <definedName name="_И090000" localSheetId="2">[2]джер_фінанс!#REF!</definedName>
    <definedName name="_И090000">[2]джер_фінанс!#REF!</definedName>
    <definedName name="_И090200" localSheetId="2">[2]джер_фінанс!#REF!</definedName>
    <definedName name="_И090200">[2]джер_фінанс!#REF!</definedName>
    <definedName name="_И090201" localSheetId="2">[2]джер_фінанс!#REF!</definedName>
    <definedName name="_И090201">[2]джер_фінанс!#REF!</definedName>
    <definedName name="_И090202" localSheetId="2">[2]джер_фінанс!#REF!</definedName>
    <definedName name="_И090202">[2]джер_фінанс!#REF!</definedName>
    <definedName name="_И090203" localSheetId="2">[2]джер_фінанс!#REF!</definedName>
    <definedName name="_И090203">[2]джер_фінанс!#REF!</definedName>
    <definedName name="_И090300" localSheetId="2">[2]джер_фінанс!#REF!</definedName>
    <definedName name="_И090300">[2]джер_фінанс!#REF!</definedName>
    <definedName name="_И090301" localSheetId="2">[2]джер_фінанс!#REF!</definedName>
    <definedName name="_И090301">[2]джер_фінанс!#REF!</definedName>
    <definedName name="_И090302" localSheetId="2">[2]джер_фінанс!#REF!</definedName>
    <definedName name="_И090302">[2]джер_фінанс!#REF!</definedName>
    <definedName name="_И090303" localSheetId="2">[2]джер_фінанс!#REF!</definedName>
    <definedName name="_И090303">[2]джер_фінанс!#REF!</definedName>
    <definedName name="_И090304" localSheetId="2">[2]джер_фінанс!#REF!</definedName>
    <definedName name="_И090304">[2]джер_фінанс!#REF!</definedName>
    <definedName name="_И090305" localSheetId="2">[2]джер_фінанс!#REF!</definedName>
    <definedName name="_И090305">[2]джер_фінанс!#REF!</definedName>
    <definedName name="_И090306" localSheetId="2">[2]джер_фінанс!#REF!</definedName>
    <definedName name="_И090306">[2]джер_фінанс!#REF!</definedName>
    <definedName name="_И090307" localSheetId="2">[2]джер_фінанс!#REF!</definedName>
    <definedName name="_И090307">[2]джер_фінанс!#REF!</definedName>
    <definedName name="_И090400" localSheetId="2">[2]джер_фінанс!#REF!</definedName>
    <definedName name="_И090400">[2]джер_фінанс!#REF!</definedName>
    <definedName name="_И090405" localSheetId="2">[2]джер_фінанс!#REF!</definedName>
    <definedName name="_И090405">[2]джер_фінанс!#REF!</definedName>
    <definedName name="_И090412" localSheetId="2">[2]джер_фінанс!#REF!</definedName>
    <definedName name="_И090412">[2]джер_фінанс!#REF!</definedName>
    <definedName name="_И090601" localSheetId="2">[2]джер_фінанс!#REF!</definedName>
    <definedName name="_И090601">[2]джер_фінанс!#REF!</definedName>
    <definedName name="_И090700" localSheetId="2">[2]джер_фінанс!#REF!</definedName>
    <definedName name="_И090700">[2]джер_фінанс!#REF!</definedName>
    <definedName name="_И090900" localSheetId="2">[2]джер_фінанс!#REF!</definedName>
    <definedName name="_И090900">[2]джер_фінанс!#REF!</definedName>
    <definedName name="_И091100" localSheetId="2">[2]джер_фінанс!#REF!</definedName>
    <definedName name="_И091100">[2]джер_фінанс!#REF!</definedName>
    <definedName name="_И091200" localSheetId="2">[2]джер_фінанс!#REF!</definedName>
    <definedName name="_И091200">[2]джер_фінанс!#REF!</definedName>
    <definedName name="_И100000" localSheetId="2">[2]джер_фінанс!#REF!</definedName>
    <definedName name="_И100000">[2]джер_фінанс!#REF!</definedName>
    <definedName name="_И100100" localSheetId="2">[2]джер_фінанс!#REF!</definedName>
    <definedName name="_И100100">[2]джер_фінанс!#REF!</definedName>
    <definedName name="_И100103" localSheetId="2">[2]джер_фінанс!#REF!</definedName>
    <definedName name="_И100103">[2]джер_фінанс!#REF!</definedName>
    <definedName name="_И100200" localSheetId="2">[2]джер_фінанс!#REF!</definedName>
    <definedName name="_И100200">[2]джер_фінанс!#REF!</definedName>
    <definedName name="_И100203" localSheetId="2">[2]джер_фінанс!#REF!</definedName>
    <definedName name="_И100203">[2]джер_фінанс!#REF!</definedName>
    <definedName name="_И100204" localSheetId="2">[2]джер_фінанс!#REF!</definedName>
    <definedName name="_И100204">[2]джер_фінанс!#REF!</definedName>
    <definedName name="_И110000" localSheetId="2">[2]джер_фінанс!#REF!</definedName>
    <definedName name="_И110000">[2]джер_фінанс!#REF!</definedName>
    <definedName name="_И120000" localSheetId="2">[2]джер_фінанс!#REF!</definedName>
    <definedName name="_И120000">[2]джер_фінанс!#REF!</definedName>
    <definedName name="_И130000" localSheetId="2">[2]джер_фінанс!#REF!</definedName>
    <definedName name="_И130000">[2]джер_фінанс!#REF!</definedName>
    <definedName name="_И140000" localSheetId="2">[2]джер_фінанс!#REF!</definedName>
    <definedName name="_И140000">[2]джер_фінанс!#REF!</definedName>
    <definedName name="_И140102" localSheetId="2">[2]джер_фінанс!#REF!</definedName>
    <definedName name="_И140102">[2]джер_фінанс!#REF!</definedName>
    <definedName name="_И150000" localSheetId="2">[2]джер_фінанс!#REF!</definedName>
    <definedName name="_И150000">[2]джер_фінанс!#REF!</definedName>
    <definedName name="_И150101" localSheetId="2">[2]джер_фінанс!#REF!</definedName>
    <definedName name="_И150101">[2]джер_фінанс!#REF!</definedName>
    <definedName name="_И160000" localSheetId="2">[2]джер_фінанс!#REF!</definedName>
    <definedName name="_И160000">[2]джер_фінанс!#REF!</definedName>
    <definedName name="_И160100" localSheetId="2">[2]джер_фінанс!#REF!</definedName>
    <definedName name="_И160100">[2]джер_фінанс!#REF!</definedName>
    <definedName name="_И160103" localSheetId="2">[2]джер_фінанс!#REF!</definedName>
    <definedName name="_И160103">[2]джер_фінанс!#REF!</definedName>
    <definedName name="_И160200" localSheetId="2">[2]джер_фінанс!#REF!</definedName>
    <definedName name="_И160200">[2]джер_фінанс!#REF!</definedName>
    <definedName name="_И160300" localSheetId="2">[2]джер_фінанс!#REF!</definedName>
    <definedName name="_И160300">[2]джер_фінанс!#REF!</definedName>
    <definedName name="_И160304" localSheetId="2">[2]джер_фінанс!#REF!</definedName>
    <definedName name="_И160304">[2]джер_фінанс!#REF!</definedName>
    <definedName name="_И170000" localSheetId="2">[2]джер_фінанс!#REF!</definedName>
    <definedName name="_И170000">[2]джер_фінанс!#REF!</definedName>
    <definedName name="_И170100" localSheetId="2">[2]джер_фінанс!#REF!</definedName>
    <definedName name="_И170100">[2]джер_фінанс!#REF!</definedName>
    <definedName name="_И170101" localSheetId="2">[2]джер_фінанс!#REF!</definedName>
    <definedName name="_И170101">[2]джер_фінанс!#REF!</definedName>
    <definedName name="_И170300" localSheetId="2">[2]джер_фінанс!#REF!</definedName>
    <definedName name="_И170300">[2]джер_фінанс!#REF!</definedName>
    <definedName name="_И170303" localSheetId="2">[2]джер_фінанс!#REF!</definedName>
    <definedName name="_И170303">[2]джер_фінанс!#REF!</definedName>
    <definedName name="_И170600" localSheetId="2">[2]джер_фінанс!#REF!</definedName>
    <definedName name="_И170600">[2]джер_фінанс!#REF!</definedName>
    <definedName name="_И170601" localSheetId="2">[2]джер_фінанс!#REF!</definedName>
    <definedName name="_И170601">[2]джер_фінанс!#REF!</definedName>
    <definedName name="_И170700" localSheetId="2">[2]джер_фінанс!#REF!</definedName>
    <definedName name="_И170700">[2]джер_фінанс!#REF!</definedName>
    <definedName name="_И170703" localSheetId="2">[2]джер_фінанс!#REF!</definedName>
    <definedName name="_И170703">[2]джер_фінанс!#REF!</definedName>
    <definedName name="_И200000" localSheetId="2">[2]джер_фінанс!#REF!</definedName>
    <definedName name="_И200000">[2]джер_фінанс!#REF!</definedName>
    <definedName name="_И210000" localSheetId="2">[2]джер_фінанс!#REF!</definedName>
    <definedName name="_И210000">[2]джер_фінанс!#REF!</definedName>
    <definedName name="_И210200" localSheetId="2">[2]джер_фінанс!#REF!</definedName>
    <definedName name="_И210200">[2]джер_фінанс!#REF!</definedName>
    <definedName name="_И240000" localSheetId="2">[2]джер_фінанс!#REF!</definedName>
    <definedName name="_И240000">[2]джер_фінанс!#REF!</definedName>
    <definedName name="_И240600" localSheetId="2">[2]джер_фінанс!#REF!</definedName>
    <definedName name="_И240600">[2]джер_фінанс!#REF!</definedName>
    <definedName name="_И250000" localSheetId="2">[2]джер_фінанс!#REF!</definedName>
    <definedName name="_И250000">[2]джер_фінанс!#REF!</definedName>
    <definedName name="_И250102" localSheetId="2">[2]джер_фінанс!#REF!</definedName>
    <definedName name="_И250102">[2]джер_фінанс!#REF!</definedName>
    <definedName name="_И250200" localSheetId="2">[2]джер_фінанс!#REF!</definedName>
    <definedName name="_И250200">[2]джер_фінанс!#REF!</definedName>
    <definedName name="_И250301" localSheetId="2">[2]джер_фінанс!#REF!</definedName>
    <definedName name="_И250301">[2]джер_фінанс!#REF!</definedName>
    <definedName name="_И250307" localSheetId="2">[2]джер_фінанс!#REF!</definedName>
    <definedName name="_И250307">[2]джер_фінанс!#REF!</definedName>
    <definedName name="_И250500" localSheetId="2">[2]джер_фінанс!#REF!</definedName>
    <definedName name="_И250500">[2]джер_фінанс!#REF!</definedName>
    <definedName name="_И250501" localSheetId="2">[2]джер_фінанс!#REF!</definedName>
    <definedName name="_И250501">[2]джер_фінанс!#REF!</definedName>
    <definedName name="_И250502" localSheetId="2">[2]джер_фінанс!#REF!</definedName>
    <definedName name="_И250502">[2]джер_фінанс!#REF!</definedName>
    <definedName name="_ІБ900501" localSheetId="2">#REF!</definedName>
    <definedName name="_ІБ900501">#REF!</definedName>
    <definedName name="_ІБ900502" localSheetId="2">#REF!</definedName>
    <definedName name="_ІБ900502">#REF!</definedName>
    <definedName name="_ІВ900201" localSheetId="2">#REF!</definedName>
    <definedName name="_ІВ900201">#REF!</definedName>
    <definedName name="_ІВ900202" localSheetId="2">#REF!</definedName>
    <definedName name="_ІВ900202">#REF!</definedName>
    <definedName name="_ІД900101" localSheetId="2">#REF!</definedName>
    <definedName name="_ІД900101">#REF!</definedName>
    <definedName name="_ІД900102" localSheetId="2">#REF!</definedName>
    <definedName name="_ІД900102">#REF!</definedName>
    <definedName name="_ІЕ900203" localSheetId="2">#REF!</definedName>
    <definedName name="_ІЕ900203">#REF!</definedName>
    <definedName name="_ІЕ900300" localSheetId="2">#REF!</definedName>
    <definedName name="_ІЕ900300">#REF!</definedName>
    <definedName name="_ІФ900400" localSheetId="2">#REF!</definedName>
    <definedName name="_ІФ900400">#REF!</definedName>
    <definedName name="_К100000" localSheetId="2">[2]джер_фінанс!#REF!</definedName>
    <definedName name="_К100000">[2]джер_фінанс!#REF!</definedName>
    <definedName name="_К110000" localSheetId="2">[2]джер_фінанс!#REF!</definedName>
    <definedName name="_К110000">[2]джер_фінанс!#REF!</definedName>
    <definedName name="_К110100" localSheetId="2">[2]джер_фінанс!#REF!</definedName>
    <definedName name="_К110100">[2]джер_фінанс!#REF!</definedName>
    <definedName name="_К110200" localSheetId="2">[2]джер_фінанс!#REF!</definedName>
    <definedName name="_К110200">[2]джер_фінанс!#REF!</definedName>
    <definedName name="_К120000" localSheetId="2">[2]джер_фінанс!#REF!</definedName>
    <definedName name="_К120000">[2]джер_фінанс!#REF!</definedName>
    <definedName name="_К120200" localSheetId="2">[2]джер_фінанс!#REF!</definedName>
    <definedName name="_К120200">[2]джер_фінанс!#REF!</definedName>
    <definedName name="_К130000" localSheetId="2">[2]джер_фінанс!#REF!</definedName>
    <definedName name="_К130000">[2]джер_фінанс!#REF!</definedName>
    <definedName name="_К130100" localSheetId="2">[2]джер_фінанс!#REF!</definedName>
    <definedName name="_К130100">[2]джер_фінанс!#REF!</definedName>
    <definedName name="_К130200" localSheetId="2">[2]джер_фінанс!#REF!</definedName>
    <definedName name="_К130200">[2]джер_фінанс!#REF!</definedName>
    <definedName name="_К130300" localSheetId="2">[2]джер_фінанс!#REF!</definedName>
    <definedName name="_К130300">[2]джер_фінанс!#REF!</definedName>
    <definedName name="_К130500" localSheetId="2">[2]джер_фінанс!#REF!</definedName>
    <definedName name="_К130500">[2]джер_фінанс!#REF!</definedName>
    <definedName name="_К140000" localSheetId="2">[2]джер_фінанс!#REF!</definedName>
    <definedName name="_К140000">[2]джер_фінанс!#REF!</definedName>
    <definedName name="_К140601" localSheetId="2">[2]джер_фінанс!#REF!</definedName>
    <definedName name="_К140601">[2]джер_фінанс!#REF!</definedName>
    <definedName name="_К140602" localSheetId="2">[2]джер_фінанс!#REF!</definedName>
    <definedName name="_К140602">[2]джер_фінанс!#REF!</definedName>
    <definedName name="_К140603" localSheetId="2">[2]джер_фінанс!#REF!</definedName>
    <definedName name="_К140603">[2]джер_фінанс!#REF!</definedName>
    <definedName name="_К140700" localSheetId="2">[2]джер_фінанс!#REF!</definedName>
    <definedName name="_К140700">[2]джер_фінанс!#REF!</definedName>
    <definedName name="_К160000" localSheetId="2">[2]джер_фінанс!#REF!</definedName>
    <definedName name="_К160000">[2]джер_фінанс!#REF!</definedName>
    <definedName name="_К160100" localSheetId="2">[2]джер_фінанс!#REF!</definedName>
    <definedName name="_К160100">[2]джер_фінанс!#REF!</definedName>
    <definedName name="_К160200" localSheetId="2">[2]джер_фінанс!#REF!</definedName>
    <definedName name="_К160200">[2]джер_фінанс!#REF!</definedName>
    <definedName name="_К160300" localSheetId="2">[2]джер_фінанс!#REF!</definedName>
    <definedName name="_К160300">[2]джер_фінанс!#REF!</definedName>
    <definedName name="_К200000" localSheetId="2">[2]джер_фінанс!#REF!</definedName>
    <definedName name="_К200000">[2]джер_фінанс!#REF!</definedName>
    <definedName name="_К210000" localSheetId="2">[2]джер_фінанс!#REF!</definedName>
    <definedName name="_К210000">[2]джер_фінанс!#REF!</definedName>
    <definedName name="_К210700" localSheetId="2">[2]джер_фінанс!#REF!</definedName>
    <definedName name="_К210700">[2]джер_фінанс!#REF!</definedName>
    <definedName name="_К220000" localSheetId="2">[2]джер_фінанс!#REF!</definedName>
    <definedName name="_К220000">[2]джер_фінанс!#REF!</definedName>
    <definedName name="_К220800" localSheetId="2">[2]джер_фінанс!#REF!</definedName>
    <definedName name="_К220800">[2]джер_фінанс!#REF!</definedName>
    <definedName name="_К220900" localSheetId="2">[2]джер_фінанс!#REF!</definedName>
    <definedName name="_К220900">[2]джер_фінанс!#REF!</definedName>
    <definedName name="_К230000" localSheetId="2">[2]джер_фінанс!#REF!</definedName>
    <definedName name="_К230000">[2]джер_фінанс!#REF!</definedName>
    <definedName name="_К240000" localSheetId="2">[2]джер_фінанс!#REF!</definedName>
    <definedName name="_К240000">[2]джер_фінанс!#REF!</definedName>
    <definedName name="_К240800" localSheetId="2">[2]джер_фінанс!#REF!</definedName>
    <definedName name="_К240800">[2]джер_фінанс!#REF!</definedName>
    <definedName name="_К400000" localSheetId="2">[2]джер_фінанс!#REF!</definedName>
    <definedName name="_К400000">[2]джер_фінанс!#REF!</definedName>
    <definedName name="_К410100" localSheetId="2">[2]джер_фінанс!#REF!</definedName>
    <definedName name="_К410100">[2]джер_фінанс!#REF!</definedName>
    <definedName name="_К410400" localSheetId="2">[2]джер_фінанс!#REF!</definedName>
    <definedName name="_К410400">[2]джер_фінанс!#REF!</definedName>
    <definedName name="_К500000" localSheetId="2">[2]джер_фінанс!#REF!</definedName>
    <definedName name="_К500000">[2]джер_фінанс!#REF!</definedName>
    <definedName name="_К500800" localSheetId="2">[2]джер_фінанс!#REF!</definedName>
    <definedName name="_К500800">[2]джер_фінанс!#REF!</definedName>
    <definedName name="_К500900" localSheetId="2">[2]джер_фінанс!#REF!</definedName>
    <definedName name="_К500900">[2]джер_фінанс!#REF!</definedName>
    <definedName name="_Л1000" localSheetId="2">[2]джер_фінанс!#REF!</definedName>
    <definedName name="_Л1000">[2]джер_фінанс!#REF!</definedName>
    <definedName name="_Л1100" localSheetId="2">[2]джер_фінанс!#REF!</definedName>
    <definedName name="_Л1100">[2]джер_фінанс!#REF!</definedName>
    <definedName name="_Л1110" localSheetId="2">[2]джер_фінанс!#REF!</definedName>
    <definedName name="_Л1110">[2]джер_фінанс!#REF!</definedName>
    <definedName name="_Л1120" localSheetId="2">[2]джер_фінанс!#REF!</definedName>
    <definedName name="_Л1120">[2]джер_фінанс!#REF!</definedName>
    <definedName name="_Л1130" localSheetId="2">[2]джер_фінанс!#REF!</definedName>
    <definedName name="_Л1130">[2]джер_фінанс!#REF!</definedName>
    <definedName name="_Л1140" localSheetId="2">[2]джер_фінанс!#REF!</definedName>
    <definedName name="_Л1140">[2]джер_фінанс!#REF!</definedName>
    <definedName name="_Л1150" localSheetId="2">[2]джер_фінанс!#REF!</definedName>
    <definedName name="_Л1150">[2]джер_фінанс!#REF!</definedName>
    <definedName name="_Л1160" localSheetId="2">[2]джер_фінанс!#REF!</definedName>
    <definedName name="_Л1160">[2]джер_фінанс!#REF!</definedName>
    <definedName name="_Л1161" localSheetId="2">[2]джер_фінанс!#REF!</definedName>
    <definedName name="_Л1161">[2]джер_фінанс!#REF!</definedName>
    <definedName name="_Л1162" localSheetId="2">[2]джер_фінанс!#REF!</definedName>
    <definedName name="_Л1162">[2]джер_фінанс!#REF!</definedName>
    <definedName name="_Л1163" localSheetId="2">[2]джер_фінанс!#REF!</definedName>
    <definedName name="_Л1163">[2]джер_фінанс!#REF!</definedName>
    <definedName name="_Л1164" localSheetId="2">[2]джер_фінанс!#REF!</definedName>
    <definedName name="_Л1164">[2]джер_фінанс!#REF!</definedName>
    <definedName name="_Л1170" localSheetId="2">[2]джер_фінанс!#REF!</definedName>
    <definedName name="_Л1170">[2]джер_фінанс!#REF!</definedName>
    <definedName name="_Л1200" localSheetId="2">[2]джер_фінанс!#REF!</definedName>
    <definedName name="_Л1200">[2]джер_фінанс!#REF!</definedName>
    <definedName name="_Л1300" localSheetId="2">[2]джер_фінанс!#REF!</definedName>
    <definedName name="_Л1300">[2]джер_фінанс!#REF!</definedName>
    <definedName name="_Л1340" localSheetId="2">[2]джер_фінанс!#REF!</definedName>
    <definedName name="_Л1340">[2]джер_фінанс!#REF!</definedName>
    <definedName name="_Л2000" localSheetId="2">[2]джер_фінанс!#REF!</definedName>
    <definedName name="_Л2000">[2]джер_фінанс!#REF!</definedName>
    <definedName name="_Л2100" localSheetId="2">[2]джер_фінанс!#REF!</definedName>
    <definedName name="_Л2100">[2]джер_фінанс!#REF!</definedName>
    <definedName name="_Л2110" localSheetId="2">[2]джер_фінанс!#REF!</definedName>
    <definedName name="_Л2110">[2]джер_фінанс!#REF!</definedName>
    <definedName name="_Л2120" localSheetId="2">[2]джер_фінанс!#REF!</definedName>
    <definedName name="_Л2120">[2]джер_фінанс!#REF!</definedName>
    <definedName name="_Л2130" localSheetId="2">[2]джер_фінанс!#REF!</definedName>
    <definedName name="_Л2130">[2]джер_фінанс!#REF!</definedName>
    <definedName name="_Л2200" localSheetId="2">[2]джер_фінанс!#REF!</definedName>
    <definedName name="_Л2200">[2]джер_фінанс!#REF!</definedName>
    <definedName name="_Л2300" localSheetId="2">[2]джер_фінанс!#REF!</definedName>
    <definedName name="_Л2300">[2]джер_фінанс!#REF!</definedName>
    <definedName name="_Л3000" localSheetId="2">[2]джер_фінанс!#REF!</definedName>
    <definedName name="_Л3000">[2]джер_фінанс!#REF!</definedName>
    <definedName name="_Л4000" localSheetId="2">[2]джер_фінанс!#REF!</definedName>
    <definedName name="_Л4000">[2]джер_фінанс!#REF!</definedName>
    <definedName name="_Ф100000" localSheetId="2">#REF!</definedName>
    <definedName name="_Ф100000">#REF!</definedName>
    <definedName name="_Ф101000" localSheetId="2">#REF!</definedName>
    <definedName name="_Ф101000">#REF!</definedName>
    <definedName name="_Ф102000" localSheetId="2">#REF!</definedName>
    <definedName name="_Ф102000">#REF!</definedName>
    <definedName name="_Ф201000" localSheetId="2">#REF!</definedName>
    <definedName name="_Ф201000">#REF!</definedName>
    <definedName name="_Ф201010" localSheetId="2">#REF!</definedName>
    <definedName name="_Ф201010">#REF!</definedName>
    <definedName name="_Ф201011" localSheetId="2">#REF!</definedName>
    <definedName name="_Ф201011">#REF!</definedName>
    <definedName name="_Ф201012" localSheetId="2">#REF!</definedName>
    <definedName name="_Ф201012">#REF!</definedName>
    <definedName name="_Ф201020" localSheetId="2">#REF!</definedName>
    <definedName name="_Ф201020">#REF!</definedName>
    <definedName name="_Ф201021" localSheetId="2">#REF!</definedName>
    <definedName name="_Ф201021">#REF!</definedName>
    <definedName name="_Ф201022" localSheetId="2">#REF!</definedName>
    <definedName name="_Ф201022">#REF!</definedName>
    <definedName name="_Ф201030" localSheetId="2">#REF!</definedName>
    <definedName name="_Ф201030">#REF!</definedName>
    <definedName name="_Ф201031" localSheetId="2">#REF!</definedName>
    <definedName name="_Ф201031">#REF!</definedName>
    <definedName name="_Ф201032" localSheetId="2">#REF!</definedName>
    <definedName name="_Ф201032">#REF!</definedName>
    <definedName name="_Ф202000" localSheetId="2">#REF!</definedName>
    <definedName name="_Ф202000">#REF!</definedName>
    <definedName name="_Ф202010" localSheetId="2">#REF!</definedName>
    <definedName name="_Ф202010">#REF!</definedName>
    <definedName name="_Ф202011" localSheetId="2">#REF!</definedName>
    <definedName name="_Ф202011">#REF!</definedName>
    <definedName name="_Ф202012" localSheetId="2">#REF!</definedName>
    <definedName name="_Ф202012">#REF!</definedName>
    <definedName name="_Ф203000" localSheetId="2">#REF!</definedName>
    <definedName name="_Ф203000">#REF!</definedName>
    <definedName name="_Ф203010" localSheetId="2">#REF!</definedName>
    <definedName name="_Ф203010">#REF!</definedName>
    <definedName name="_Ф203011" localSheetId="2">#REF!</definedName>
    <definedName name="_Ф203011">#REF!</definedName>
    <definedName name="_Ф203012" localSheetId="2">#REF!</definedName>
    <definedName name="_Ф203012">#REF!</definedName>
    <definedName name="_Ф204000" localSheetId="2">#REF!</definedName>
    <definedName name="_Ф204000">#REF!</definedName>
    <definedName name="_Ф205000" localSheetId="2">#REF!</definedName>
    <definedName name="_Ф205000">#REF!</definedName>
    <definedName name="_Ф206000" localSheetId="2">#REF!</definedName>
    <definedName name="_Ф206000">#REF!</definedName>
    <definedName name="_Ф206001" localSheetId="2">#REF!</definedName>
    <definedName name="_Ф206001">#REF!</definedName>
    <definedName name="_Ф206002" localSheetId="2">#REF!</definedName>
    <definedName name="_Ф206002">#REF!</definedName>
    <definedName name="_xlnm._FilterDatabase" localSheetId="1" hidden="1">'видатки по розпорядниках'!$A$21:$Q$696</definedName>
    <definedName name="_xlnm._FilterDatabase" localSheetId="0" hidden="1">дод2!$H$15:$H$143</definedName>
    <definedName name="_xlnm._FilterDatabase" localSheetId="3" hidden="1">дод7!$K$22:$K$511</definedName>
    <definedName name="_Ъ100000" localSheetId="2">[2]джер_фінанс!#REF!</definedName>
    <definedName name="_Ъ100000">[2]джер_фінанс!#REF!</definedName>
    <definedName name="_Ъ101000" localSheetId="2">[2]джер_фінанс!#REF!</definedName>
    <definedName name="_Ъ101000">[2]джер_фінанс!#REF!</definedName>
    <definedName name="_Ъ102000" localSheetId="2">[2]джер_фінанс!#REF!</definedName>
    <definedName name="_Ъ102000">[2]джер_фінанс!#REF!</definedName>
    <definedName name="_Ъ201000" localSheetId="2">[2]джер_фінанс!#REF!</definedName>
    <definedName name="_Ъ201000">[2]джер_фінанс!#REF!</definedName>
    <definedName name="_Ъ201010" localSheetId="2">[2]джер_фінанс!#REF!</definedName>
    <definedName name="_Ъ201010">[2]джер_фінанс!#REF!</definedName>
    <definedName name="_Ъ201011" localSheetId="2">[2]джер_фінанс!#REF!</definedName>
    <definedName name="_Ъ201011">[2]джер_фінанс!#REF!</definedName>
    <definedName name="_Ъ201012" localSheetId="2">[2]джер_фінанс!#REF!</definedName>
    <definedName name="_Ъ201012">[2]джер_фінанс!#REF!</definedName>
    <definedName name="_Ъ201020" localSheetId="2">[2]джер_фінанс!#REF!</definedName>
    <definedName name="_Ъ201020">[2]джер_фінанс!#REF!</definedName>
    <definedName name="_Ъ201021" localSheetId="2">[2]джер_фінанс!#REF!</definedName>
    <definedName name="_Ъ201021">[2]джер_фінанс!#REF!</definedName>
    <definedName name="_Ъ201022" localSheetId="2">[2]джер_фінанс!#REF!</definedName>
    <definedName name="_Ъ201022">[2]джер_фінанс!#REF!</definedName>
    <definedName name="_Ъ201030" localSheetId="2">[2]джер_фінанс!#REF!</definedName>
    <definedName name="_Ъ201030">[2]джер_фінанс!#REF!</definedName>
    <definedName name="_Ъ201031" localSheetId="2">[2]джер_фінанс!#REF!</definedName>
    <definedName name="_Ъ201031">[2]джер_фінанс!#REF!</definedName>
    <definedName name="_Ъ201032" localSheetId="2">[2]джер_фінанс!#REF!</definedName>
    <definedName name="_Ъ201032">[2]джер_фінанс!#REF!</definedName>
    <definedName name="_Ъ202000" localSheetId="2">[2]джер_фінанс!#REF!</definedName>
    <definedName name="_Ъ202000">[2]джер_фінанс!#REF!</definedName>
    <definedName name="_Ъ202010" localSheetId="2">[2]джер_фінанс!#REF!</definedName>
    <definedName name="_Ъ202010">[2]джер_фінанс!#REF!</definedName>
    <definedName name="_Ъ202011" localSheetId="2">[2]джер_фінанс!#REF!</definedName>
    <definedName name="_Ъ202011">[2]джер_фінанс!#REF!</definedName>
    <definedName name="_Ъ202012" localSheetId="2">[2]джер_фінанс!#REF!</definedName>
    <definedName name="_Ъ202012">[2]джер_фінанс!#REF!</definedName>
    <definedName name="_Ъ203000" localSheetId="2">[2]джер_фінанс!#REF!</definedName>
    <definedName name="_Ъ203000">[2]джер_фінанс!#REF!</definedName>
    <definedName name="_Ъ203010" localSheetId="2">[2]джер_фінанс!#REF!</definedName>
    <definedName name="_Ъ203010">[2]джер_фінанс!#REF!</definedName>
    <definedName name="_Ъ203011" localSheetId="2">[2]джер_фінанс!#REF!</definedName>
    <definedName name="_Ъ203011">[2]джер_фінанс!#REF!</definedName>
    <definedName name="_Ъ203012" localSheetId="2">[2]джер_фінанс!#REF!</definedName>
    <definedName name="_Ъ203012">[2]джер_фінанс!#REF!</definedName>
    <definedName name="_Ъ204000" localSheetId="2">[2]джер_фінанс!#REF!</definedName>
    <definedName name="_Ъ204000">[2]джер_фінанс!#REF!</definedName>
    <definedName name="_Ъ205000" localSheetId="2">[2]джер_фінанс!#REF!</definedName>
    <definedName name="_Ъ205000">[2]джер_фінанс!#REF!</definedName>
    <definedName name="_Ъ206000" localSheetId="2">[2]джер_фінанс!#REF!</definedName>
    <definedName name="_Ъ206000">[2]джер_фінанс!#REF!</definedName>
    <definedName name="_Ъ206001" localSheetId="2">[2]джер_фінанс!#REF!</definedName>
    <definedName name="_Ъ206001">[2]джер_фінанс!#REF!</definedName>
    <definedName name="_Ъ206002" localSheetId="2">[2]джер_фінанс!#REF!</definedName>
    <definedName name="_Ъ206002">[2]джер_фінанс!#REF!</definedName>
    <definedName name="rrr">[5]Оренда!$A$4:$B$29</definedName>
    <definedName name="а22100" localSheetId="2">#REF!</definedName>
    <definedName name="а22100">#REF!</definedName>
    <definedName name="алпдвалп" localSheetId="2">#REF!</definedName>
    <definedName name="алпдвалп">#REF!</definedName>
    <definedName name="_xlnm.Database" localSheetId="2">#REF!</definedName>
    <definedName name="_xlnm.Database">#REF!</definedName>
    <definedName name="В68" localSheetId="2">#REF!</definedName>
    <definedName name="В68">#REF!</definedName>
    <definedName name="вс" localSheetId="2">#REF!</definedName>
    <definedName name="вс">#REF!</definedName>
    <definedName name="_xlnm.Print_Titles" localSheetId="1">'видатки по розпорядниках'!$12:$21</definedName>
    <definedName name="_xlnm.Print_Titles" localSheetId="0">дод2!$11:$16</definedName>
    <definedName name="_xlnm.Print_Titles" localSheetId="3">дод7!$13:$22</definedName>
    <definedName name="_xlnm.Print_Titles" localSheetId="2">'Додаток 5'!$A:$C,'Додаток 5'!$7:$20</definedName>
    <definedName name="иори" localSheetId="2">#REF!</definedName>
    <definedName name="иори">#REF!</definedName>
    <definedName name="і" localSheetId="2">#REF!</definedName>
    <definedName name="і">#REF!</definedName>
    <definedName name="область" localSheetId="2">#REF!</definedName>
    <definedName name="область">#REF!</definedName>
    <definedName name="_xlnm.Print_Area" localSheetId="1">'видатки по розпорядниках'!$A$1:$P$417</definedName>
    <definedName name="_xlnm.Print_Area" localSheetId="0">дод2!$B$2:$G$142</definedName>
    <definedName name="_xlnm.Print_Area" localSheetId="3">дод7!$A$1:$J$508</definedName>
    <definedName name="_xlnm.Print_Area" localSheetId="2">'Додаток 5'!$A$1:$E$24</definedName>
  </definedNames>
  <calcPr calcId="162913" fullCalcOnLoad="1"/>
</workbook>
</file>

<file path=xl/calcChain.xml><?xml version="1.0" encoding="utf-8"?>
<calcChain xmlns="http://schemas.openxmlformats.org/spreadsheetml/2006/main">
  <c r="E22" i="75" l="1"/>
  <c r="D22" i="75"/>
  <c r="C26" i="75"/>
  <c r="P353" i="7"/>
  <c r="P332" i="7"/>
  <c r="J170" i="7"/>
  <c r="O165" i="7"/>
  <c r="N414" i="7"/>
  <c r="M414" i="7"/>
  <c r="K165" i="7"/>
  <c r="J165" i="7"/>
  <c r="H414" i="7"/>
  <c r="G414" i="7"/>
  <c r="E332" i="7"/>
  <c r="E414" i="7"/>
  <c r="O332" i="7"/>
  <c r="N332" i="7"/>
  <c r="M332" i="7"/>
  <c r="L332" i="7"/>
  <c r="K332" i="7"/>
  <c r="K414" i="7"/>
  <c r="I332" i="7"/>
  <c r="H332" i="7"/>
  <c r="G332" i="7"/>
  <c r="F332" i="7"/>
  <c r="E170" i="7"/>
  <c r="P170" i="7"/>
  <c r="P165" i="7"/>
  <c r="S165" i="7"/>
  <c r="N165" i="7"/>
  <c r="M165" i="7"/>
  <c r="L165" i="7"/>
  <c r="L414" i="7"/>
  <c r="I165" i="7"/>
  <c r="I414" i="7"/>
  <c r="H165" i="7"/>
  <c r="G165" i="7"/>
  <c r="F165" i="7"/>
  <c r="F414" i="7"/>
  <c r="E165" i="7"/>
  <c r="H421" i="69"/>
  <c r="G421" i="69"/>
  <c r="K421" i="69"/>
  <c r="H276" i="69"/>
  <c r="H264" i="69"/>
  <c r="H275" i="69"/>
  <c r="H148" i="69"/>
  <c r="H150" i="69"/>
  <c r="F144" i="7"/>
  <c r="G151" i="69"/>
  <c r="K151" i="69"/>
  <c r="J151" i="69"/>
  <c r="J114" i="7"/>
  <c r="J120" i="7"/>
  <c r="J122" i="7"/>
  <c r="J131" i="7"/>
  <c r="J137" i="7"/>
  <c r="J134" i="7"/>
  <c r="J133" i="7"/>
  <c r="J100" i="7"/>
  <c r="J139" i="7"/>
  <c r="J135" i="7"/>
  <c r="J138" i="7"/>
  <c r="E144" i="7"/>
  <c r="E114" i="7"/>
  <c r="E120" i="7"/>
  <c r="E122" i="7"/>
  <c r="E123" i="7"/>
  <c r="E131" i="7"/>
  <c r="E137" i="7"/>
  <c r="E140" i="7"/>
  <c r="E143" i="7"/>
  <c r="E134" i="7"/>
  <c r="E133" i="7"/>
  <c r="E100" i="7"/>
  <c r="E142" i="7"/>
  <c r="E139" i="7"/>
  <c r="E141" i="7"/>
  <c r="E145" i="7"/>
  <c r="E135" i="7"/>
  <c r="P135" i="7"/>
  <c r="Q135" i="7"/>
  <c r="H433" i="69"/>
  <c r="I37" i="69"/>
  <c r="I23" i="69"/>
  <c r="I42" i="69"/>
  <c r="I73" i="69"/>
  <c r="G73" i="69"/>
  <c r="K73" i="69"/>
  <c r="I170" i="69"/>
  <c r="I114" i="69"/>
  <c r="I179" i="69"/>
  <c r="G179" i="69"/>
  <c r="K179" i="69"/>
  <c r="I171" i="69"/>
  <c r="I223" i="69"/>
  <c r="I506" i="69"/>
  <c r="I229" i="69"/>
  <c r="I264" i="69"/>
  <c r="I290" i="69"/>
  <c r="I296" i="69"/>
  <c r="I303" i="69"/>
  <c r="I316" i="69"/>
  <c r="I356" i="69"/>
  <c r="I364" i="69"/>
  <c r="I382" i="69"/>
  <c r="I398" i="69"/>
  <c r="I405" i="69"/>
  <c r="I416" i="69"/>
  <c r="I414" i="69"/>
  <c r="I412" i="69"/>
  <c r="I441" i="69"/>
  <c r="I440" i="69"/>
  <c r="I447" i="69"/>
  <c r="I470" i="69"/>
  <c r="I458" i="69"/>
  <c r="I360" i="69"/>
  <c r="J37" i="69"/>
  <c r="J23" i="69"/>
  <c r="J42" i="69"/>
  <c r="J94" i="69"/>
  <c r="J95" i="69"/>
  <c r="J73" i="69"/>
  <c r="J97" i="69"/>
  <c r="J98" i="69"/>
  <c r="J117" i="69"/>
  <c r="J123" i="69"/>
  <c r="J125" i="69"/>
  <c r="J147" i="69"/>
  <c r="J148" i="69"/>
  <c r="J149" i="69"/>
  <c r="J150" i="69"/>
  <c r="J152" i="69"/>
  <c r="J165" i="69"/>
  <c r="J166" i="69"/>
  <c r="J167" i="69"/>
  <c r="J170" i="69"/>
  <c r="J114" i="69"/>
  <c r="J179" i="69"/>
  <c r="J218" i="69"/>
  <c r="J219" i="69"/>
  <c r="J171" i="69"/>
  <c r="J228" i="69"/>
  <c r="J223" i="69"/>
  <c r="J251" i="69"/>
  <c r="J252" i="69"/>
  <c r="J262" i="69"/>
  <c r="J229" i="69"/>
  <c r="J268" i="69"/>
  <c r="J276" i="69"/>
  <c r="J282" i="69"/>
  <c r="J275" i="69"/>
  <c r="J277" i="69"/>
  <c r="J278" i="69"/>
  <c r="J264" i="69"/>
  <c r="J293" i="69"/>
  <c r="J294" i="69"/>
  <c r="J290" i="69"/>
  <c r="J297" i="69"/>
  <c r="J296" i="69"/>
  <c r="J299" i="69"/>
  <c r="J298" i="69"/>
  <c r="J308" i="69"/>
  <c r="J309" i="69"/>
  <c r="J311" i="69"/>
  <c r="J312" i="69"/>
  <c r="J313" i="69"/>
  <c r="J328" i="69"/>
  <c r="J329" i="69"/>
  <c r="J316" i="69"/>
  <c r="J331" i="69"/>
  <c r="J332" i="69"/>
  <c r="J354" i="69"/>
  <c r="J356" i="69"/>
  <c r="J355" i="69"/>
  <c r="J377" i="69"/>
  <c r="J369" i="69"/>
  <c r="J364" i="69"/>
  <c r="J376" i="69"/>
  <c r="J370" i="69"/>
  <c r="J382" i="69"/>
  <c r="J399" i="69"/>
  <c r="J400" i="69"/>
  <c r="J401" i="69"/>
  <c r="J398" i="69"/>
  <c r="J407" i="69"/>
  <c r="J405" i="69"/>
  <c r="J408" i="69"/>
  <c r="J410" i="69"/>
  <c r="J409" i="69"/>
  <c r="J406" i="69"/>
  <c r="J421" i="69"/>
  <c r="J433" i="69"/>
  <c r="J412" i="69"/>
  <c r="J420" i="69"/>
  <c r="J422" i="69"/>
  <c r="J431" i="69"/>
  <c r="J432" i="69"/>
  <c r="J416" i="69"/>
  <c r="J414" i="69"/>
  <c r="J446" i="69"/>
  <c r="J441" i="69"/>
  <c r="J440" i="69"/>
  <c r="J448" i="69"/>
  <c r="J451" i="69"/>
  <c r="J457" i="69"/>
  <c r="J453" i="69"/>
  <c r="J455" i="69"/>
  <c r="J454" i="69"/>
  <c r="J456" i="69"/>
  <c r="J505" i="69"/>
  <c r="J470" i="69"/>
  <c r="J458" i="69"/>
  <c r="J363" i="69"/>
  <c r="J360" i="69"/>
  <c r="H296" i="69"/>
  <c r="G300" i="69"/>
  <c r="K300" i="69"/>
  <c r="H416" i="69"/>
  <c r="H423" i="69"/>
  <c r="R414" i="7"/>
  <c r="E334" i="7"/>
  <c r="E337" i="7"/>
  <c r="E338" i="7"/>
  <c r="E344" i="7"/>
  <c r="E343" i="7"/>
  <c r="E355" i="7"/>
  <c r="E357" i="7"/>
  <c r="E345" i="7"/>
  <c r="E365" i="7"/>
  <c r="E362" i="7"/>
  <c r="E360" i="7"/>
  <c r="E361" i="7"/>
  <c r="E363" i="7"/>
  <c r="F369" i="7"/>
  <c r="E369" i="7"/>
  <c r="E348" i="7"/>
  <c r="E346" i="7"/>
  <c r="E356" i="7"/>
  <c r="E342" i="7"/>
  <c r="E364" i="7"/>
  <c r="E354" i="7"/>
  <c r="E352" i="7"/>
  <c r="E359" i="7"/>
  <c r="J334" i="7"/>
  <c r="J338" i="7"/>
  <c r="J344" i="7"/>
  <c r="O343" i="7"/>
  <c r="J343" i="7"/>
  <c r="J355" i="7"/>
  <c r="J357" i="7"/>
  <c r="J345" i="7"/>
  <c r="J365" i="7"/>
  <c r="J362" i="7"/>
  <c r="J360" i="7"/>
  <c r="J361" i="7"/>
  <c r="J363" i="7"/>
  <c r="J369" i="7"/>
  <c r="J348" i="7"/>
  <c r="J353" i="7"/>
  <c r="J332" i="7"/>
  <c r="J346" i="7"/>
  <c r="O356" i="7"/>
  <c r="J356" i="7"/>
  <c r="J342" i="7"/>
  <c r="J364" i="7"/>
  <c r="J358" i="7"/>
  <c r="J354" i="7"/>
  <c r="J352" i="7"/>
  <c r="J359" i="7"/>
  <c r="E328" i="7"/>
  <c r="I329" i="7"/>
  <c r="E329" i="7"/>
  <c r="E330" i="7"/>
  <c r="E331" i="7"/>
  <c r="E327" i="7"/>
  <c r="J327" i="7"/>
  <c r="E322" i="7"/>
  <c r="F321" i="7"/>
  <c r="E321" i="7"/>
  <c r="I323" i="7"/>
  <c r="E323" i="7"/>
  <c r="J322" i="7"/>
  <c r="J321" i="7"/>
  <c r="J323" i="7"/>
  <c r="J325" i="7"/>
  <c r="J324" i="7"/>
  <c r="F301" i="7"/>
  <c r="E301" i="7"/>
  <c r="E319" i="7"/>
  <c r="P319" i="7"/>
  <c r="E302" i="7"/>
  <c r="E309" i="7"/>
  <c r="E307" i="7"/>
  <c r="E308" i="7"/>
  <c r="E310" i="7"/>
  <c r="E311" i="7"/>
  <c r="E303" i="7"/>
  <c r="E314" i="7"/>
  <c r="F296" i="7"/>
  <c r="E296" i="7"/>
  <c r="E297" i="7"/>
  <c r="E315" i="7"/>
  <c r="E312" i="7"/>
  <c r="E313" i="7"/>
  <c r="J301" i="7"/>
  <c r="J319" i="7"/>
  <c r="O302" i="7"/>
  <c r="J302" i="7"/>
  <c r="J309" i="7"/>
  <c r="J307" i="7"/>
  <c r="J308" i="7"/>
  <c r="J310" i="7"/>
  <c r="J311" i="7"/>
  <c r="J303" i="7"/>
  <c r="J295" i="7"/>
  <c r="J314" i="7"/>
  <c r="J296" i="7"/>
  <c r="J299" i="7"/>
  <c r="J297" i="7"/>
  <c r="O315" i="7"/>
  <c r="J315" i="7"/>
  <c r="J298" i="7"/>
  <c r="J312" i="7"/>
  <c r="O313" i="7"/>
  <c r="J313" i="7"/>
  <c r="J300" i="7"/>
  <c r="E294" i="7"/>
  <c r="P294" i="7"/>
  <c r="J294" i="7"/>
  <c r="I293" i="7"/>
  <c r="E293" i="7"/>
  <c r="P293" i="7"/>
  <c r="Q293" i="7"/>
  <c r="J293" i="7"/>
  <c r="E292" i="7"/>
  <c r="J292" i="7"/>
  <c r="E291" i="7"/>
  <c r="J291" i="7"/>
  <c r="P291" i="7"/>
  <c r="Q291" i="7"/>
  <c r="E284" i="7"/>
  <c r="E287" i="7"/>
  <c r="E282" i="7"/>
  <c r="E283" i="7"/>
  <c r="E286" i="7"/>
  <c r="F280" i="7"/>
  <c r="E280" i="7"/>
  <c r="E285" i="7"/>
  <c r="J284" i="7"/>
  <c r="J287" i="7"/>
  <c r="J282" i="7"/>
  <c r="J283" i="7"/>
  <c r="O286" i="7"/>
  <c r="J286" i="7"/>
  <c r="L280" i="7"/>
  <c r="J280" i="7"/>
  <c r="O280" i="7"/>
  <c r="O285" i="7"/>
  <c r="J285" i="7"/>
  <c r="P285" i="7"/>
  <c r="I288" i="7"/>
  <c r="E288" i="7"/>
  <c r="P288" i="7"/>
  <c r="J288" i="7"/>
  <c r="E276" i="7"/>
  <c r="P276" i="7"/>
  <c r="J276" i="7"/>
  <c r="E269" i="7"/>
  <c r="J269" i="7"/>
  <c r="F273" i="7"/>
  <c r="E273" i="7"/>
  <c r="P273" i="7"/>
  <c r="Q273" i="7"/>
  <c r="O273" i="7"/>
  <c r="J273" i="7"/>
  <c r="E274" i="7"/>
  <c r="J274" i="7"/>
  <c r="F272" i="7"/>
  <c r="E272" i="7"/>
  <c r="J272" i="7"/>
  <c r="E254" i="7"/>
  <c r="E264" i="7"/>
  <c r="E266" i="7"/>
  <c r="E252" i="7"/>
  <c r="E253" i="7"/>
  <c r="E251" i="7"/>
  <c r="E263" i="7"/>
  <c r="E268" i="7"/>
  <c r="E262" i="7"/>
  <c r="E265" i="7"/>
  <c r="P265" i="7"/>
  <c r="E267" i="7"/>
  <c r="E261" i="7"/>
  <c r="E250" i="7"/>
  <c r="J254" i="7"/>
  <c r="P254" i="7"/>
  <c r="J264" i="7"/>
  <c r="J266" i="7"/>
  <c r="J252" i="7"/>
  <c r="J253" i="7"/>
  <c r="J251" i="7"/>
  <c r="J263" i="7"/>
  <c r="J268" i="7"/>
  <c r="J262" i="7"/>
  <c r="O265" i="7"/>
  <c r="J265" i="7"/>
  <c r="J267" i="7"/>
  <c r="O261" i="7"/>
  <c r="J261" i="7"/>
  <c r="P261" i="7"/>
  <c r="Q261" i="7"/>
  <c r="J250" i="7"/>
  <c r="E238" i="7"/>
  <c r="E239" i="7"/>
  <c r="E240" i="7"/>
  <c r="E241" i="7"/>
  <c r="E242" i="7"/>
  <c r="E243" i="7"/>
  <c r="E244" i="7"/>
  <c r="E245" i="7"/>
  <c r="E246" i="7"/>
  <c r="E247" i="7"/>
  <c r="E249" i="7"/>
  <c r="P249" i="7"/>
  <c r="J238" i="7"/>
  <c r="J239" i="7"/>
  <c r="J240" i="7"/>
  <c r="J241" i="7"/>
  <c r="P241" i="7"/>
  <c r="J242" i="7"/>
  <c r="J243" i="7"/>
  <c r="J244" i="7"/>
  <c r="J245" i="7"/>
  <c r="P245" i="7"/>
  <c r="O246" i="7"/>
  <c r="J246" i="7"/>
  <c r="L248" i="7"/>
  <c r="J248" i="7"/>
  <c r="J249" i="7"/>
  <c r="E224" i="7"/>
  <c r="E225" i="7"/>
  <c r="E226" i="7"/>
  <c r="E227" i="7"/>
  <c r="E228" i="7"/>
  <c r="E229" i="7"/>
  <c r="E230" i="7"/>
  <c r="E231" i="7"/>
  <c r="E232" i="7"/>
  <c r="E233" i="7"/>
  <c r="E234" i="7"/>
  <c r="I235" i="7"/>
  <c r="E235" i="7"/>
  <c r="I236" i="7"/>
  <c r="E236" i="7"/>
  <c r="E237" i="7"/>
  <c r="J224" i="7"/>
  <c r="J225" i="7"/>
  <c r="J227" i="7"/>
  <c r="J228" i="7"/>
  <c r="O229" i="7"/>
  <c r="J229" i="7"/>
  <c r="O230" i="7"/>
  <c r="J230" i="7"/>
  <c r="J231" i="7"/>
  <c r="J232" i="7"/>
  <c r="J233" i="7"/>
  <c r="J234" i="7"/>
  <c r="J235" i="7"/>
  <c r="O236" i="7"/>
  <c r="J236" i="7"/>
  <c r="J237" i="7"/>
  <c r="E222" i="7"/>
  <c r="E223" i="7"/>
  <c r="J222" i="7"/>
  <c r="O223" i="7"/>
  <c r="J223" i="7"/>
  <c r="E215" i="7"/>
  <c r="E204" i="7"/>
  <c r="E211" i="7"/>
  <c r="E212" i="7"/>
  <c r="E201" i="7"/>
  <c r="J215" i="7"/>
  <c r="J204" i="7"/>
  <c r="J211" i="7"/>
  <c r="J212" i="7"/>
  <c r="J201" i="7"/>
  <c r="E173" i="7"/>
  <c r="E197" i="7"/>
  <c r="E172" i="7"/>
  <c r="E198" i="7"/>
  <c r="E192" i="7"/>
  <c r="E194" i="7"/>
  <c r="E199" i="7"/>
  <c r="P199" i="7"/>
  <c r="Q199" i="7"/>
  <c r="J173" i="7"/>
  <c r="J197" i="7"/>
  <c r="J172" i="7"/>
  <c r="J198" i="7"/>
  <c r="J192" i="7"/>
  <c r="J194" i="7"/>
  <c r="J199" i="7"/>
  <c r="E168" i="7"/>
  <c r="E167" i="7"/>
  <c r="E169" i="7"/>
  <c r="F166" i="7"/>
  <c r="E166" i="7"/>
  <c r="O167" i="7"/>
  <c r="J167" i="7"/>
  <c r="J169" i="7"/>
  <c r="J166" i="7"/>
  <c r="E146" i="7"/>
  <c r="E147" i="7"/>
  <c r="E148" i="7"/>
  <c r="E149" i="7"/>
  <c r="E150" i="7"/>
  <c r="E151" i="7"/>
  <c r="E152" i="7"/>
  <c r="E153" i="7"/>
  <c r="E154" i="7"/>
  <c r="E155" i="7"/>
  <c r="E156" i="7"/>
  <c r="E157" i="7"/>
  <c r="E158" i="7"/>
  <c r="E159" i="7"/>
  <c r="E160" i="7"/>
  <c r="E161" i="7"/>
  <c r="E162" i="7"/>
  <c r="E163" i="7"/>
  <c r="E164" i="7"/>
  <c r="J146" i="7"/>
  <c r="J147" i="7"/>
  <c r="J148" i="7"/>
  <c r="J149" i="7"/>
  <c r="J150" i="7"/>
  <c r="J152" i="7"/>
  <c r="J153" i="7"/>
  <c r="J155" i="7"/>
  <c r="J157" i="7"/>
  <c r="J158" i="7"/>
  <c r="J159" i="7"/>
  <c r="J160" i="7"/>
  <c r="J161" i="7"/>
  <c r="J162" i="7"/>
  <c r="J163" i="7"/>
  <c r="J164" i="7"/>
  <c r="E60" i="7"/>
  <c r="E61" i="7"/>
  <c r="E62" i="7"/>
  <c r="F63" i="7"/>
  <c r="E63" i="7"/>
  <c r="F65" i="7"/>
  <c r="F66" i="7"/>
  <c r="F64" i="7"/>
  <c r="I64" i="7"/>
  <c r="E65" i="7"/>
  <c r="E66" i="7"/>
  <c r="F67"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P98" i="7"/>
  <c r="Q98" i="7"/>
  <c r="E99" i="7"/>
  <c r="J60" i="7"/>
  <c r="J61" i="7"/>
  <c r="J62" i="7"/>
  <c r="L63" i="7"/>
  <c r="J63" i="7"/>
  <c r="L65" i="7"/>
  <c r="L66" i="7"/>
  <c r="J66" i="7"/>
  <c r="O64" i="7"/>
  <c r="J65" i="7"/>
  <c r="P65" i="7"/>
  <c r="Q65" i="7"/>
  <c r="L67" i="7"/>
  <c r="J67" i="7"/>
  <c r="J68" i="7"/>
  <c r="O70" i="7"/>
  <c r="J70" i="7"/>
  <c r="J71" i="7"/>
  <c r="J72" i="7"/>
  <c r="J73" i="7"/>
  <c r="O74" i="7"/>
  <c r="J74" i="7"/>
  <c r="J75" i="7"/>
  <c r="J76" i="7"/>
  <c r="J77" i="7"/>
  <c r="J78" i="7"/>
  <c r="J79" i="7"/>
  <c r="J80" i="7"/>
  <c r="J81" i="7"/>
  <c r="J82" i="7"/>
  <c r="L83" i="7"/>
  <c r="J83" i="7"/>
  <c r="O83" i="7"/>
  <c r="J84" i="7"/>
  <c r="J85" i="7"/>
  <c r="J86" i="7"/>
  <c r="J87" i="7"/>
  <c r="J88" i="7"/>
  <c r="J89" i="7"/>
  <c r="J90" i="7"/>
  <c r="J91" i="7"/>
  <c r="J92" i="7"/>
  <c r="J93" i="7"/>
  <c r="J94" i="7"/>
  <c r="J95" i="7"/>
  <c r="J96" i="7"/>
  <c r="P96" i="7"/>
  <c r="J97" i="7"/>
  <c r="J98" i="7"/>
  <c r="J99" i="7"/>
  <c r="E32" i="7"/>
  <c r="E33" i="7"/>
  <c r="E34" i="7"/>
  <c r="E35" i="7"/>
  <c r="E36" i="7"/>
  <c r="E37" i="7"/>
  <c r="E38" i="7"/>
  <c r="E39" i="7"/>
  <c r="E40" i="7"/>
  <c r="F41" i="7"/>
  <c r="E41" i="7"/>
  <c r="E42" i="7"/>
  <c r="E43" i="7"/>
  <c r="E44" i="7"/>
  <c r="E45" i="7"/>
  <c r="E46" i="7"/>
  <c r="E47" i="7"/>
  <c r="E48" i="7"/>
  <c r="E49" i="7"/>
  <c r="E50" i="7"/>
  <c r="J32" i="7"/>
  <c r="J33" i="7"/>
  <c r="L35" i="7"/>
  <c r="O35" i="7"/>
  <c r="J35" i="7"/>
  <c r="P35" i="7"/>
  <c r="J38" i="7"/>
  <c r="J39" i="7"/>
  <c r="J40" i="7"/>
  <c r="J41" i="7"/>
  <c r="P41" i="7"/>
  <c r="J42" i="7"/>
  <c r="J43" i="7"/>
  <c r="J44" i="7"/>
  <c r="J45" i="7"/>
  <c r="J47" i="7"/>
  <c r="J48" i="7"/>
  <c r="J49" i="7"/>
  <c r="J50" i="7"/>
  <c r="J23" i="7"/>
  <c r="J24" i="7"/>
  <c r="J25" i="7"/>
  <c r="O27" i="7"/>
  <c r="J27" i="7"/>
  <c r="J28" i="7"/>
  <c r="J29" i="7"/>
  <c r="J30" i="7"/>
  <c r="J31" i="7"/>
  <c r="J26" i="7"/>
  <c r="E23" i="7"/>
  <c r="E24" i="7"/>
  <c r="P24" i="7"/>
  <c r="Q24" i="7"/>
  <c r="E25" i="7"/>
  <c r="E27" i="7"/>
  <c r="E28" i="7"/>
  <c r="F29" i="7"/>
  <c r="E29" i="7"/>
  <c r="E30" i="7"/>
  <c r="E31" i="7"/>
  <c r="E26" i="7"/>
  <c r="P26" i="7"/>
  <c r="E217" i="7"/>
  <c r="E218" i="7"/>
  <c r="E220" i="7"/>
  <c r="E219" i="7"/>
  <c r="P219" i="7"/>
  <c r="Q219" i="7"/>
  <c r="E221" i="7"/>
  <c r="J217" i="7"/>
  <c r="J218" i="7"/>
  <c r="J220" i="7"/>
  <c r="J216" i="7"/>
  <c r="J219" i="7"/>
  <c r="J221" i="7"/>
  <c r="H79" i="69"/>
  <c r="K64" i="7"/>
  <c r="K74" i="7"/>
  <c r="K83" i="7"/>
  <c r="K35" i="7"/>
  <c r="K216" i="7"/>
  <c r="K248" i="7"/>
  <c r="K265" i="7"/>
  <c r="K261" i="7"/>
  <c r="K273" i="7"/>
  <c r="K286" i="7"/>
  <c r="K280" i="7"/>
  <c r="K313" i="7"/>
  <c r="F94" i="68"/>
  <c r="F92" i="68"/>
  <c r="F91" i="68"/>
  <c r="F97" i="68"/>
  <c r="F103" i="68"/>
  <c r="F102" i="68"/>
  <c r="F108" i="68"/>
  <c r="F115" i="68"/>
  <c r="F116" i="68"/>
  <c r="F118" i="68"/>
  <c r="F119" i="68"/>
  <c r="F55" i="68"/>
  <c r="F120" i="68"/>
  <c r="F62" i="68"/>
  <c r="F121" i="68"/>
  <c r="F41" i="68"/>
  <c r="F122" i="68"/>
  <c r="F123" i="68"/>
  <c r="E94" i="68"/>
  <c r="E92" i="68"/>
  <c r="E91" i="68"/>
  <c r="E97" i="68"/>
  <c r="E103" i="68"/>
  <c r="E108" i="68"/>
  <c r="E115" i="68"/>
  <c r="E116" i="68"/>
  <c r="E118" i="68"/>
  <c r="E119" i="68"/>
  <c r="E55" i="68"/>
  <c r="E120" i="68"/>
  <c r="E121" i="68"/>
  <c r="E117" i="68"/>
  <c r="E41" i="68"/>
  <c r="E122" i="68"/>
  <c r="E123" i="68"/>
  <c r="D118" i="68"/>
  <c r="D119" i="68"/>
  <c r="D55" i="68"/>
  <c r="D120" i="68"/>
  <c r="D121" i="68"/>
  <c r="D115" i="68"/>
  <c r="D114" i="68"/>
  <c r="D116" i="68"/>
  <c r="D41" i="68"/>
  <c r="D122" i="68"/>
  <c r="D123" i="68"/>
  <c r="D92" i="68"/>
  <c r="D91" i="68"/>
  <c r="D97" i="68"/>
  <c r="D103" i="68"/>
  <c r="D108" i="68"/>
  <c r="D102" i="68"/>
  <c r="G149" i="69"/>
  <c r="K149" i="69"/>
  <c r="G376" i="69"/>
  <c r="K376" i="69"/>
  <c r="H375" i="69"/>
  <c r="G375" i="69"/>
  <c r="K375" i="69"/>
  <c r="G374" i="69"/>
  <c r="K374" i="69"/>
  <c r="G373" i="69"/>
  <c r="K373" i="69"/>
  <c r="G372" i="69"/>
  <c r="K372" i="69"/>
  <c r="G371" i="69"/>
  <c r="K371" i="69"/>
  <c r="G370" i="69"/>
  <c r="K370" i="69"/>
  <c r="G369" i="69"/>
  <c r="K369" i="69"/>
  <c r="G368" i="69"/>
  <c r="K368" i="69"/>
  <c r="G367" i="69"/>
  <c r="K367" i="69"/>
  <c r="G366" i="69"/>
  <c r="K366" i="69"/>
  <c r="G365" i="69"/>
  <c r="K365" i="69"/>
  <c r="H364" i="69"/>
  <c r="G364" i="69"/>
  <c r="K364" i="69"/>
  <c r="G378" i="69"/>
  <c r="K378" i="69"/>
  <c r="H185" i="69"/>
  <c r="H179" i="69"/>
  <c r="H186" i="69"/>
  <c r="H206" i="69"/>
  <c r="H171" i="69"/>
  <c r="G171" i="69"/>
  <c r="K171" i="69"/>
  <c r="G182" i="69"/>
  <c r="K182" i="69"/>
  <c r="H352" i="69"/>
  <c r="J60" i="68"/>
  <c r="G455" i="69"/>
  <c r="K455" i="69"/>
  <c r="G456" i="69"/>
  <c r="K456" i="69"/>
  <c r="G449" i="69"/>
  <c r="K449" i="69"/>
  <c r="J449" i="69"/>
  <c r="G298" i="69"/>
  <c r="K298" i="69"/>
  <c r="G311" i="69"/>
  <c r="K311" i="69"/>
  <c r="H229" i="69"/>
  <c r="G123" i="69"/>
  <c r="K123" i="69"/>
  <c r="H170" i="69"/>
  <c r="H114" i="69"/>
  <c r="G114" i="69"/>
  <c r="K114" i="69"/>
  <c r="G125" i="69"/>
  <c r="K125" i="69"/>
  <c r="H37" i="69"/>
  <c r="H23" i="69"/>
  <c r="H42" i="69"/>
  <c r="H73" i="69"/>
  <c r="H223" i="69"/>
  <c r="H290" i="69"/>
  <c r="H303" i="69"/>
  <c r="H316" i="69"/>
  <c r="H382" i="69"/>
  <c r="H398" i="69"/>
  <c r="H405" i="69"/>
  <c r="H441" i="69"/>
  <c r="H444" i="69"/>
  <c r="G444" i="69"/>
  <c r="H447" i="69"/>
  <c r="H470" i="69"/>
  <c r="H458" i="69"/>
  <c r="H360" i="69"/>
  <c r="G312" i="69"/>
  <c r="K312" i="69"/>
  <c r="G431" i="69"/>
  <c r="K431" i="69"/>
  <c r="G432" i="69"/>
  <c r="K432" i="69"/>
  <c r="G309" i="69"/>
  <c r="K309" i="69"/>
  <c r="G262" i="69"/>
  <c r="K262" i="69"/>
  <c r="G166" i="69"/>
  <c r="K166" i="69"/>
  <c r="P300" i="7"/>
  <c r="Q300" i="7"/>
  <c r="P250" i="7"/>
  <c r="Q250" i="7"/>
  <c r="G165" i="69"/>
  <c r="K165" i="69"/>
  <c r="G98" i="69"/>
  <c r="K98" i="69"/>
  <c r="G313" i="69"/>
  <c r="K313" i="69"/>
  <c r="G303" i="69"/>
  <c r="K303" i="69"/>
  <c r="P145" i="7"/>
  <c r="Q145" i="7"/>
  <c r="G152" i="69"/>
  <c r="K152" i="69"/>
  <c r="G79" i="69"/>
  <c r="K79" i="69"/>
  <c r="G78" i="69"/>
  <c r="K78" i="69"/>
  <c r="G463" i="69"/>
  <c r="G462" i="69"/>
  <c r="K463" i="69"/>
  <c r="K462" i="69"/>
  <c r="G219" i="69"/>
  <c r="K219" i="69"/>
  <c r="G218" i="69"/>
  <c r="K218" i="69"/>
  <c r="N65" i="7"/>
  <c r="N66" i="7"/>
  <c r="N67" i="7"/>
  <c r="N74" i="7"/>
  <c r="M64" i="7"/>
  <c r="M74" i="7"/>
  <c r="H65" i="7"/>
  <c r="H66" i="7"/>
  <c r="H64" i="7"/>
  <c r="H63" i="7"/>
  <c r="H67" i="7"/>
  <c r="H74" i="7"/>
  <c r="H79" i="7"/>
  <c r="G65" i="7"/>
  <c r="G66" i="7"/>
  <c r="G64" i="7"/>
  <c r="G63" i="7"/>
  <c r="G67" i="7"/>
  <c r="G74" i="7"/>
  <c r="G79" i="7"/>
  <c r="G97" i="69"/>
  <c r="K97" i="69"/>
  <c r="G382" i="69"/>
  <c r="K382" i="69"/>
  <c r="G388" i="69"/>
  <c r="K388" i="69"/>
  <c r="G387" i="69"/>
  <c r="K387" i="69"/>
  <c r="G386" i="69"/>
  <c r="K386" i="69"/>
  <c r="G351" i="69"/>
  <c r="K351" i="69"/>
  <c r="G406" i="69"/>
  <c r="K406" i="69"/>
  <c r="G422" i="69"/>
  <c r="K422" i="69"/>
  <c r="G24" i="69"/>
  <c r="K24" i="69"/>
  <c r="G25" i="69"/>
  <c r="K25" i="69"/>
  <c r="G26" i="69"/>
  <c r="K26" i="69"/>
  <c r="G27" i="69"/>
  <c r="K27" i="69"/>
  <c r="G28" i="69"/>
  <c r="K28" i="69"/>
  <c r="G29" i="69"/>
  <c r="K29" i="69"/>
  <c r="G30" i="69"/>
  <c r="K30" i="69"/>
  <c r="G31" i="69"/>
  <c r="K31" i="69"/>
  <c r="G32" i="69"/>
  <c r="K32" i="69"/>
  <c r="G33" i="69"/>
  <c r="K33" i="69"/>
  <c r="G34" i="69"/>
  <c r="K34" i="69"/>
  <c r="G35" i="69"/>
  <c r="K35" i="69"/>
  <c r="G36" i="69"/>
  <c r="K36" i="69"/>
  <c r="G37" i="69"/>
  <c r="K37" i="69"/>
  <c r="G38" i="69"/>
  <c r="K38" i="69"/>
  <c r="G39" i="69"/>
  <c r="K39" i="69"/>
  <c r="G40" i="69"/>
  <c r="K40" i="69"/>
  <c r="G41" i="69"/>
  <c r="K41" i="69"/>
  <c r="G42" i="69"/>
  <c r="K42" i="69"/>
  <c r="G43" i="69"/>
  <c r="K43" i="69"/>
  <c r="G44" i="69"/>
  <c r="K44" i="69"/>
  <c r="G45" i="69"/>
  <c r="K45" i="69"/>
  <c r="G46" i="69"/>
  <c r="K46" i="69"/>
  <c r="G47" i="69"/>
  <c r="K47" i="69"/>
  <c r="G48" i="69"/>
  <c r="K48" i="69"/>
  <c r="G49" i="69"/>
  <c r="K49" i="69"/>
  <c r="G50" i="69"/>
  <c r="K50" i="69"/>
  <c r="G51" i="69"/>
  <c r="K51" i="69"/>
  <c r="G52" i="69"/>
  <c r="K52" i="69"/>
  <c r="G53" i="69"/>
  <c r="K53" i="69"/>
  <c r="G54" i="69"/>
  <c r="K54" i="69"/>
  <c r="G55" i="69"/>
  <c r="K55" i="69"/>
  <c r="G56" i="69"/>
  <c r="K56" i="69"/>
  <c r="G57" i="69"/>
  <c r="K57" i="69"/>
  <c r="G58" i="69"/>
  <c r="K58" i="69"/>
  <c r="G59" i="69"/>
  <c r="K59" i="69"/>
  <c r="G60" i="69"/>
  <c r="K60" i="69"/>
  <c r="G61" i="69"/>
  <c r="K61" i="69"/>
  <c r="G62" i="69"/>
  <c r="K62" i="69"/>
  <c r="G63" i="69"/>
  <c r="K63" i="69"/>
  <c r="G64" i="69"/>
  <c r="K64" i="69"/>
  <c r="G65" i="69"/>
  <c r="K65" i="69"/>
  <c r="G66" i="69"/>
  <c r="K66" i="69"/>
  <c r="G67" i="69"/>
  <c r="K67" i="69"/>
  <c r="G68" i="69"/>
  <c r="K68" i="69"/>
  <c r="G69" i="69"/>
  <c r="K69" i="69"/>
  <c r="G70" i="69"/>
  <c r="K70" i="69"/>
  <c r="G71" i="69"/>
  <c r="K71" i="69"/>
  <c r="G72" i="69"/>
  <c r="K72" i="69"/>
  <c r="G74" i="69"/>
  <c r="K74" i="69"/>
  <c r="G75" i="69"/>
  <c r="K75" i="69"/>
  <c r="G76" i="69"/>
  <c r="K76" i="69"/>
  <c r="G77" i="69"/>
  <c r="K77" i="69"/>
  <c r="G80" i="69"/>
  <c r="K80" i="69"/>
  <c r="G81" i="69"/>
  <c r="K81" i="69"/>
  <c r="G82" i="69"/>
  <c r="K82" i="69"/>
  <c r="G83" i="69"/>
  <c r="K83" i="69"/>
  <c r="G84" i="69"/>
  <c r="K84" i="69"/>
  <c r="G85" i="69"/>
  <c r="K85" i="69"/>
  <c r="G86" i="69"/>
  <c r="K86" i="69"/>
  <c r="G87" i="69"/>
  <c r="K87" i="69"/>
  <c r="G88" i="69"/>
  <c r="K88" i="69"/>
  <c r="G89" i="69"/>
  <c r="K89" i="69"/>
  <c r="G90" i="69"/>
  <c r="K90" i="69"/>
  <c r="G91" i="69"/>
  <c r="K91" i="69"/>
  <c r="G92" i="69"/>
  <c r="K92" i="69"/>
  <c r="G93" i="69"/>
  <c r="K93" i="69"/>
  <c r="G94" i="69"/>
  <c r="K94" i="69"/>
  <c r="G95" i="69"/>
  <c r="K95" i="69"/>
  <c r="G99" i="69"/>
  <c r="K99" i="69"/>
  <c r="G100" i="69"/>
  <c r="K100" i="69"/>
  <c r="G101" i="69"/>
  <c r="K101" i="69"/>
  <c r="G102" i="69"/>
  <c r="K102" i="69"/>
  <c r="G103" i="69"/>
  <c r="K103" i="69"/>
  <c r="G104" i="69"/>
  <c r="K104" i="69"/>
  <c r="G105" i="69"/>
  <c r="K105" i="69"/>
  <c r="G106" i="69"/>
  <c r="K106" i="69"/>
  <c r="G107" i="69"/>
  <c r="K107" i="69"/>
  <c r="G108" i="69"/>
  <c r="K108" i="69"/>
  <c r="G109" i="69"/>
  <c r="K109" i="69"/>
  <c r="G110" i="69"/>
  <c r="K110" i="69"/>
  <c r="G111" i="69"/>
  <c r="K111" i="69"/>
  <c r="G112" i="69"/>
  <c r="K112" i="69"/>
  <c r="G113" i="69"/>
  <c r="K113" i="69"/>
  <c r="G115" i="69"/>
  <c r="K115" i="69"/>
  <c r="G116" i="69"/>
  <c r="K116" i="69"/>
  <c r="G117" i="69"/>
  <c r="K117" i="69"/>
  <c r="G118" i="69"/>
  <c r="K118" i="69"/>
  <c r="G119" i="69"/>
  <c r="K119" i="69"/>
  <c r="G120" i="69"/>
  <c r="K120" i="69"/>
  <c r="G121" i="69"/>
  <c r="K121" i="69"/>
  <c r="G122" i="69"/>
  <c r="K122" i="69"/>
  <c r="G124" i="69"/>
  <c r="K124" i="69"/>
  <c r="G126" i="69"/>
  <c r="K126" i="69"/>
  <c r="G127" i="69"/>
  <c r="K127" i="69"/>
  <c r="G128" i="69"/>
  <c r="K128" i="69"/>
  <c r="G129" i="69"/>
  <c r="K129" i="69"/>
  <c r="G130" i="69"/>
  <c r="K130" i="69"/>
  <c r="G131" i="69"/>
  <c r="K131" i="69"/>
  <c r="G132" i="69"/>
  <c r="K132" i="69"/>
  <c r="G133" i="69"/>
  <c r="K133" i="69"/>
  <c r="G134" i="69"/>
  <c r="K134" i="69"/>
  <c r="G135" i="69"/>
  <c r="K135" i="69"/>
  <c r="G136" i="69"/>
  <c r="K136" i="69"/>
  <c r="G137" i="69"/>
  <c r="K137" i="69"/>
  <c r="G138" i="69"/>
  <c r="K138" i="69"/>
  <c r="G139" i="69"/>
  <c r="K139" i="69"/>
  <c r="G140" i="69"/>
  <c r="K140" i="69"/>
  <c r="G141" i="69"/>
  <c r="K141" i="69"/>
  <c r="G142" i="69"/>
  <c r="K142" i="69"/>
  <c r="G143" i="69"/>
  <c r="K143" i="69"/>
  <c r="G144" i="69"/>
  <c r="K144" i="69"/>
  <c r="G145" i="69"/>
  <c r="K145" i="69"/>
  <c r="G146" i="69"/>
  <c r="K146" i="69"/>
  <c r="G147" i="69"/>
  <c r="K147" i="69"/>
  <c r="G148" i="69"/>
  <c r="K148" i="69"/>
  <c r="G150" i="69"/>
  <c r="K150" i="69"/>
  <c r="G153" i="69"/>
  <c r="K153" i="69"/>
  <c r="G154" i="69"/>
  <c r="K154" i="69"/>
  <c r="G155" i="69"/>
  <c r="K155" i="69"/>
  <c r="G156" i="69"/>
  <c r="K156" i="69"/>
  <c r="G157" i="69"/>
  <c r="K157" i="69"/>
  <c r="G158" i="69"/>
  <c r="K158" i="69"/>
  <c r="G159" i="69"/>
  <c r="K159" i="69"/>
  <c r="G160" i="69"/>
  <c r="K160" i="69"/>
  <c r="G161" i="69"/>
  <c r="K161" i="69"/>
  <c r="G162" i="69"/>
  <c r="K162" i="69"/>
  <c r="G163" i="69"/>
  <c r="K163" i="69"/>
  <c r="G164" i="69"/>
  <c r="K164" i="69"/>
  <c r="G167" i="69"/>
  <c r="K167" i="69"/>
  <c r="G168" i="69"/>
  <c r="K168" i="69"/>
  <c r="G169" i="69"/>
  <c r="K169" i="69"/>
  <c r="G170" i="69"/>
  <c r="K170" i="69"/>
  <c r="G172" i="69"/>
  <c r="K172" i="69"/>
  <c r="G173" i="69"/>
  <c r="K173" i="69"/>
  <c r="G174" i="69"/>
  <c r="K174" i="69"/>
  <c r="G175" i="69"/>
  <c r="K175" i="69"/>
  <c r="G176" i="69"/>
  <c r="K176" i="69"/>
  <c r="G177" i="69"/>
  <c r="K177" i="69"/>
  <c r="G178" i="69"/>
  <c r="K178" i="69"/>
  <c r="G180" i="69"/>
  <c r="K180" i="69"/>
  <c r="G181" i="69"/>
  <c r="K181" i="69"/>
  <c r="G183" i="69"/>
  <c r="K183" i="69"/>
  <c r="G184" i="69"/>
  <c r="K184" i="69"/>
  <c r="G185" i="69"/>
  <c r="K185" i="69"/>
  <c r="G186" i="69"/>
  <c r="K186" i="69"/>
  <c r="G187" i="69"/>
  <c r="K187" i="69"/>
  <c r="G188" i="69"/>
  <c r="K188" i="69"/>
  <c r="G189" i="69"/>
  <c r="K189" i="69"/>
  <c r="G190" i="69"/>
  <c r="K190" i="69"/>
  <c r="G191" i="69"/>
  <c r="K191" i="69"/>
  <c r="G192" i="69"/>
  <c r="K192" i="69"/>
  <c r="G193" i="69"/>
  <c r="K193" i="69"/>
  <c r="G194" i="69"/>
  <c r="K194" i="69"/>
  <c r="G195" i="69"/>
  <c r="K195" i="69"/>
  <c r="G196" i="69"/>
  <c r="K196" i="69"/>
  <c r="G197" i="69"/>
  <c r="K197" i="69"/>
  <c r="G198" i="69"/>
  <c r="K198" i="69"/>
  <c r="G199" i="69"/>
  <c r="K199" i="69"/>
  <c r="G200" i="69"/>
  <c r="K200" i="69"/>
  <c r="G201" i="69"/>
  <c r="K201" i="69"/>
  <c r="G202" i="69"/>
  <c r="K202" i="69"/>
  <c r="G203" i="69"/>
  <c r="K203" i="69"/>
  <c r="G204" i="69"/>
  <c r="K204" i="69"/>
  <c r="G205" i="69"/>
  <c r="K205" i="69"/>
  <c r="G206" i="69"/>
  <c r="K206" i="69"/>
  <c r="G207" i="69"/>
  <c r="K207" i="69"/>
  <c r="H208" i="69"/>
  <c r="G208" i="69"/>
  <c r="K208" i="69"/>
  <c r="G209" i="69"/>
  <c r="K209" i="69"/>
  <c r="G210" i="69"/>
  <c r="K210" i="69"/>
  <c r="G211" i="69"/>
  <c r="K211" i="69"/>
  <c r="G212" i="69"/>
  <c r="K212" i="69"/>
  <c r="G213" i="69"/>
  <c r="K213" i="69"/>
  <c r="G214" i="69"/>
  <c r="K214" i="69"/>
  <c r="G215" i="69"/>
  <c r="K215" i="69"/>
  <c r="G216" i="69"/>
  <c r="K216" i="69"/>
  <c r="G217" i="69"/>
  <c r="K217" i="69"/>
  <c r="G220" i="69"/>
  <c r="K220" i="69"/>
  <c r="G221" i="69"/>
  <c r="K221" i="69"/>
  <c r="G222" i="69"/>
  <c r="K222" i="69"/>
  <c r="G223" i="69"/>
  <c r="K223" i="69"/>
  <c r="G224" i="69"/>
  <c r="K224" i="69"/>
  <c r="G225" i="69"/>
  <c r="K225" i="69"/>
  <c r="G226" i="69"/>
  <c r="K226" i="69"/>
  <c r="G227" i="69"/>
  <c r="K227" i="69"/>
  <c r="G228" i="69"/>
  <c r="K228" i="69"/>
  <c r="G229" i="69"/>
  <c r="K229" i="69"/>
  <c r="G230" i="69"/>
  <c r="K230" i="69"/>
  <c r="G231" i="69"/>
  <c r="K231" i="69"/>
  <c r="G232" i="69"/>
  <c r="K232" i="69"/>
  <c r="G233" i="69"/>
  <c r="K233" i="69"/>
  <c r="G234" i="69"/>
  <c r="K234" i="69"/>
  <c r="G235" i="69"/>
  <c r="K235" i="69"/>
  <c r="G236" i="69"/>
  <c r="K236" i="69"/>
  <c r="G237" i="69"/>
  <c r="K237" i="69"/>
  <c r="G238" i="69"/>
  <c r="K238" i="69"/>
  <c r="G239" i="69"/>
  <c r="K239" i="69"/>
  <c r="G240" i="69"/>
  <c r="K240" i="69"/>
  <c r="G241" i="69"/>
  <c r="K241" i="69"/>
  <c r="G242" i="69"/>
  <c r="K242" i="69"/>
  <c r="G243" i="69"/>
  <c r="K243" i="69"/>
  <c r="G244" i="69"/>
  <c r="K244" i="69"/>
  <c r="G245" i="69"/>
  <c r="K245" i="69"/>
  <c r="G246" i="69"/>
  <c r="K246" i="69"/>
  <c r="G247" i="69"/>
  <c r="K247" i="69"/>
  <c r="G248" i="69"/>
  <c r="K248" i="69"/>
  <c r="G249" i="69"/>
  <c r="K249" i="69"/>
  <c r="G250" i="69"/>
  <c r="K250" i="69"/>
  <c r="G251" i="69"/>
  <c r="K251" i="69"/>
  <c r="G252" i="69"/>
  <c r="K252" i="69"/>
  <c r="G253" i="69"/>
  <c r="K253" i="69"/>
  <c r="G254" i="69"/>
  <c r="K254" i="69"/>
  <c r="G255" i="69"/>
  <c r="K255" i="69"/>
  <c r="G256" i="69"/>
  <c r="K256" i="69"/>
  <c r="G257" i="69"/>
  <c r="K257" i="69"/>
  <c r="G258" i="69"/>
  <c r="K258" i="69"/>
  <c r="G259" i="69"/>
  <c r="K259" i="69"/>
  <c r="G260" i="69"/>
  <c r="K260" i="69"/>
  <c r="G261" i="69"/>
  <c r="K261" i="69"/>
  <c r="G263" i="69"/>
  <c r="K263" i="69"/>
  <c r="G264" i="69"/>
  <c r="K264" i="69"/>
  <c r="G265" i="69"/>
  <c r="K265" i="69"/>
  <c r="G266" i="69"/>
  <c r="K266" i="69"/>
  <c r="G267" i="69"/>
  <c r="K267" i="69"/>
  <c r="G268" i="69"/>
  <c r="K268" i="69"/>
  <c r="G269" i="69"/>
  <c r="K269" i="69"/>
  <c r="G270" i="69"/>
  <c r="K270" i="69"/>
  <c r="G271" i="69"/>
  <c r="K271" i="69"/>
  <c r="G272" i="69"/>
  <c r="K272" i="69"/>
  <c r="G273" i="69"/>
  <c r="K273" i="69"/>
  <c r="G274" i="69"/>
  <c r="K274" i="69"/>
  <c r="G275" i="69"/>
  <c r="K275" i="69"/>
  <c r="G276" i="69"/>
  <c r="K276" i="69"/>
  <c r="G277" i="69"/>
  <c r="K277" i="69"/>
  <c r="G278" i="69"/>
  <c r="K278" i="69"/>
  <c r="G279" i="69"/>
  <c r="J279" i="69"/>
  <c r="K279" i="69"/>
  <c r="G280" i="69"/>
  <c r="J280" i="69"/>
  <c r="K280" i="69"/>
  <c r="G281" i="69"/>
  <c r="K281" i="69"/>
  <c r="J281" i="69"/>
  <c r="G282" i="69"/>
  <c r="K282" i="69"/>
  <c r="G283" i="69"/>
  <c r="K283" i="69"/>
  <c r="G284" i="69"/>
  <c r="K284" i="69"/>
  <c r="G285" i="69"/>
  <c r="K285" i="69"/>
  <c r="G286" i="69"/>
  <c r="K286" i="69"/>
  <c r="G287" i="69"/>
  <c r="K287" i="69"/>
  <c r="G288" i="69"/>
  <c r="K288" i="69"/>
  <c r="G289" i="69"/>
  <c r="K289" i="69"/>
  <c r="G290" i="69"/>
  <c r="K290" i="69"/>
  <c r="G291" i="69"/>
  <c r="K291" i="69"/>
  <c r="G292" i="69"/>
  <c r="K292" i="69"/>
  <c r="G293" i="69"/>
  <c r="K293" i="69"/>
  <c r="G294" i="69"/>
  <c r="K294" i="69"/>
  <c r="G295" i="69"/>
  <c r="K295" i="69"/>
  <c r="G296" i="69"/>
  <c r="K296" i="69"/>
  <c r="G297" i="69"/>
  <c r="K297" i="69"/>
  <c r="G299" i="69"/>
  <c r="K299" i="69"/>
  <c r="G301" i="69"/>
  <c r="K301" i="69"/>
  <c r="G302" i="69"/>
  <c r="K302" i="69"/>
  <c r="G304" i="69"/>
  <c r="K304" i="69"/>
  <c r="G305" i="69"/>
  <c r="K305" i="69"/>
  <c r="G306" i="69"/>
  <c r="K306" i="69"/>
  <c r="G307" i="69"/>
  <c r="K307" i="69"/>
  <c r="G308" i="69"/>
  <c r="K308" i="69"/>
  <c r="G310" i="69"/>
  <c r="K310" i="69"/>
  <c r="G314" i="69"/>
  <c r="K314" i="69"/>
  <c r="G315" i="69"/>
  <c r="K315" i="69"/>
  <c r="G316" i="69"/>
  <c r="K316" i="69"/>
  <c r="G317" i="69"/>
  <c r="K317" i="69"/>
  <c r="G318" i="69"/>
  <c r="K318" i="69"/>
  <c r="G319" i="69"/>
  <c r="K319" i="69"/>
  <c r="G320" i="69"/>
  <c r="K320" i="69"/>
  <c r="G321" i="69"/>
  <c r="K321" i="69"/>
  <c r="G322" i="69"/>
  <c r="K322" i="69"/>
  <c r="G323" i="69"/>
  <c r="K323" i="69"/>
  <c r="G324" i="69"/>
  <c r="K324" i="69"/>
  <c r="G325" i="69"/>
  <c r="K325" i="69"/>
  <c r="G326" i="69"/>
  <c r="K326" i="69"/>
  <c r="G327" i="69"/>
  <c r="K327" i="69"/>
  <c r="G328" i="69"/>
  <c r="K328" i="69"/>
  <c r="G329" i="69"/>
  <c r="K329" i="69"/>
  <c r="G330" i="69"/>
  <c r="K330" i="69"/>
  <c r="G331" i="69"/>
  <c r="K331" i="69"/>
  <c r="G332" i="69"/>
  <c r="K332" i="69"/>
  <c r="G333" i="69"/>
  <c r="K333" i="69"/>
  <c r="G334" i="69"/>
  <c r="K334" i="69"/>
  <c r="G335" i="69"/>
  <c r="K335" i="69"/>
  <c r="G336" i="69"/>
  <c r="K336" i="69"/>
  <c r="G337" i="69"/>
  <c r="K337" i="69"/>
  <c r="G338" i="69"/>
  <c r="K338" i="69"/>
  <c r="G340" i="69"/>
  <c r="K340" i="69"/>
  <c r="G341" i="69"/>
  <c r="K341" i="69"/>
  <c r="G342" i="69"/>
  <c r="K342" i="69"/>
  <c r="G343" i="69"/>
  <c r="K343" i="69"/>
  <c r="G344" i="69"/>
  <c r="K344" i="69"/>
  <c r="G345" i="69"/>
  <c r="K345" i="69"/>
  <c r="G346" i="69"/>
  <c r="K346" i="69"/>
  <c r="G347" i="69"/>
  <c r="K347" i="69"/>
  <c r="G348" i="69"/>
  <c r="K348" i="69"/>
  <c r="G349" i="69"/>
  <c r="K349" i="69"/>
  <c r="G353" i="69"/>
  <c r="K353" i="69"/>
  <c r="G354" i="69"/>
  <c r="K354" i="69"/>
  <c r="G355" i="69"/>
  <c r="K355" i="69"/>
  <c r="G357" i="69"/>
  <c r="K357" i="69"/>
  <c r="G358" i="69"/>
  <c r="K358" i="69"/>
  <c r="G359" i="69"/>
  <c r="K359" i="69"/>
  <c r="G360" i="69"/>
  <c r="K360" i="69"/>
  <c r="G361" i="69"/>
  <c r="K361" i="69"/>
  <c r="G362" i="69"/>
  <c r="K362" i="69"/>
  <c r="G363" i="69"/>
  <c r="K363" i="69"/>
  <c r="G377" i="69"/>
  <c r="K377" i="69"/>
  <c r="G379" i="69"/>
  <c r="K379" i="69"/>
  <c r="G380" i="69"/>
  <c r="K380" i="69"/>
  <c r="G381" i="69"/>
  <c r="K381" i="69"/>
  <c r="G383" i="69"/>
  <c r="K383" i="69"/>
  <c r="G384" i="69"/>
  <c r="K384" i="69"/>
  <c r="G385" i="69"/>
  <c r="K385" i="69"/>
  <c r="G389" i="69"/>
  <c r="K389" i="69"/>
  <c r="G390" i="69"/>
  <c r="K390" i="69"/>
  <c r="G391" i="69"/>
  <c r="K391" i="69"/>
  <c r="G392" i="69"/>
  <c r="K392" i="69"/>
  <c r="G393" i="69"/>
  <c r="K393" i="69"/>
  <c r="G394" i="69"/>
  <c r="K394" i="69"/>
  <c r="G395" i="69"/>
  <c r="K395" i="69"/>
  <c r="G396" i="69"/>
  <c r="K396" i="69"/>
  <c r="G397" i="69"/>
  <c r="K397" i="69"/>
  <c r="G398" i="69"/>
  <c r="K398" i="69"/>
  <c r="G399" i="69"/>
  <c r="K399" i="69"/>
  <c r="G400" i="69"/>
  <c r="K400" i="69"/>
  <c r="G401" i="69"/>
  <c r="K401" i="69"/>
  <c r="G402" i="69"/>
  <c r="K402" i="69"/>
  <c r="G403" i="69"/>
  <c r="K403" i="69"/>
  <c r="G405" i="69"/>
  <c r="K405" i="69"/>
  <c r="G407" i="69"/>
  <c r="K407" i="69"/>
  <c r="G408" i="69"/>
  <c r="K408" i="69"/>
  <c r="G409" i="69"/>
  <c r="K409" i="69"/>
  <c r="G410" i="69"/>
  <c r="K410" i="69"/>
  <c r="G411" i="69"/>
  <c r="K411" i="69"/>
  <c r="G413" i="69"/>
  <c r="K413" i="69"/>
  <c r="G414" i="69"/>
  <c r="K414" i="69"/>
  <c r="G415" i="69"/>
  <c r="K415" i="69"/>
  <c r="G416" i="69"/>
  <c r="K416" i="69"/>
  <c r="G417" i="69"/>
  <c r="K417" i="69"/>
  <c r="G418" i="69"/>
  <c r="K418" i="69"/>
  <c r="G419" i="69"/>
  <c r="K419" i="69"/>
  <c r="G420" i="69"/>
  <c r="K420" i="69"/>
  <c r="G423" i="69"/>
  <c r="K423" i="69"/>
  <c r="G424" i="69"/>
  <c r="K424" i="69"/>
  <c r="G425" i="69"/>
  <c r="K425" i="69"/>
  <c r="G426" i="69"/>
  <c r="K426" i="69"/>
  <c r="G427" i="69"/>
  <c r="K427" i="69"/>
  <c r="G428" i="69"/>
  <c r="K428" i="69"/>
  <c r="G429" i="69"/>
  <c r="K429" i="69"/>
  <c r="G430" i="69"/>
  <c r="K430" i="69"/>
  <c r="G433" i="69"/>
  <c r="K433" i="69"/>
  <c r="G434" i="69"/>
  <c r="K434" i="69"/>
  <c r="G435" i="69"/>
  <c r="K435" i="69"/>
  <c r="G436" i="69"/>
  <c r="K436" i="69"/>
  <c r="G437" i="69"/>
  <c r="K437" i="69"/>
  <c r="G438" i="69"/>
  <c r="K438" i="69"/>
  <c r="G439" i="69"/>
  <c r="K439" i="69"/>
  <c r="G441" i="69"/>
  <c r="K441" i="69"/>
  <c r="G442" i="69"/>
  <c r="K442" i="69"/>
  <c r="G443" i="69"/>
  <c r="K443" i="69"/>
  <c r="K444" i="69"/>
  <c r="G445" i="69"/>
  <c r="K445" i="69"/>
  <c r="G446" i="69"/>
  <c r="K446" i="69"/>
  <c r="G447" i="69"/>
  <c r="K447" i="69"/>
  <c r="G448" i="69"/>
  <c r="K448" i="69"/>
  <c r="G450" i="69"/>
  <c r="K450" i="69"/>
  <c r="G451" i="69"/>
  <c r="K451" i="69"/>
  <c r="G452" i="69"/>
  <c r="K452" i="69"/>
  <c r="G453" i="69"/>
  <c r="K453" i="69"/>
  <c r="G454" i="69"/>
  <c r="K454" i="69"/>
  <c r="G457" i="69"/>
  <c r="K457" i="69"/>
  <c r="G458" i="69"/>
  <c r="K458" i="69"/>
  <c r="G459" i="69"/>
  <c r="K459" i="69"/>
  <c r="G460" i="69"/>
  <c r="K460" i="69"/>
  <c r="G461" i="69"/>
  <c r="K461" i="69"/>
  <c r="G464" i="69"/>
  <c r="K464" i="69"/>
  <c r="G465" i="69"/>
  <c r="K465" i="69"/>
  <c r="G466" i="69"/>
  <c r="G467" i="69"/>
  <c r="G468" i="69"/>
  <c r="G469" i="69"/>
  <c r="G470" i="69"/>
  <c r="K470" i="69"/>
  <c r="G471" i="69"/>
  <c r="K471" i="69"/>
  <c r="G472" i="69"/>
  <c r="K472" i="69"/>
  <c r="G473" i="69"/>
  <c r="K473" i="69"/>
  <c r="G474" i="69"/>
  <c r="K474" i="69"/>
  <c r="G475" i="69"/>
  <c r="K475" i="69"/>
  <c r="G476" i="69"/>
  <c r="K476" i="69"/>
  <c r="G477" i="69"/>
  <c r="K477" i="69"/>
  <c r="G478" i="69"/>
  <c r="K478" i="69"/>
  <c r="G479" i="69"/>
  <c r="K479" i="69"/>
  <c r="G480" i="69"/>
  <c r="K480" i="69"/>
  <c r="G481" i="69"/>
  <c r="K481" i="69"/>
  <c r="G482" i="69"/>
  <c r="K482" i="69"/>
  <c r="G483" i="69"/>
  <c r="K483" i="69"/>
  <c r="G484" i="69"/>
  <c r="K484" i="69"/>
  <c r="G485" i="69"/>
  <c r="K485" i="69"/>
  <c r="G486" i="69"/>
  <c r="K486" i="69"/>
  <c r="G487" i="69"/>
  <c r="K487" i="69"/>
  <c r="G488" i="69"/>
  <c r="K488" i="69"/>
  <c r="G489" i="69"/>
  <c r="K489" i="69"/>
  <c r="G490" i="69"/>
  <c r="K490" i="69"/>
  <c r="G491" i="69"/>
  <c r="K491" i="69"/>
  <c r="G492" i="69"/>
  <c r="K492" i="69"/>
  <c r="G493" i="69"/>
  <c r="K493" i="69"/>
  <c r="G494" i="69"/>
  <c r="K494" i="69"/>
  <c r="G495" i="69"/>
  <c r="K495" i="69"/>
  <c r="G496" i="69"/>
  <c r="K496" i="69"/>
  <c r="G497" i="69"/>
  <c r="K497" i="69"/>
  <c r="G498" i="69"/>
  <c r="K498" i="69"/>
  <c r="G499" i="69"/>
  <c r="K499" i="69"/>
  <c r="G500" i="69"/>
  <c r="K500" i="69"/>
  <c r="G501" i="69"/>
  <c r="K501" i="69"/>
  <c r="G502" i="69"/>
  <c r="K502" i="69"/>
  <c r="G503" i="69"/>
  <c r="K503" i="69"/>
  <c r="G504" i="69"/>
  <c r="K504" i="69"/>
  <c r="G505" i="69"/>
  <c r="K505" i="69"/>
  <c r="O216" i="7"/>
  <c r="N216" i="7"/>
  <c r="N280" i="7"/>
  <c r="M216" i="7"/>
  <c r="M280" i="7"/>
  <c r="L216" i="7"/>
  <c r="I216" i="7"/>
  <c r="H32" i="7"/>
  <c r="H33" i="7"/>
  <c r="H34" i="7"/>
  <c r="H216" i="7"/>
  <c r="H280" i="7"/>
  <c r="G32" i="7"/>
  <c r="G33" i="7"/>
  <c r="G34" i="7"/>
  <c r="G216" i="7"/>
  <c r="G280" i="7"/>
  <c r="F216" i="7"/>
  <c r="P359" i="7"/>
  <c r="Q359" i="7"/>
  <c r="P331" i="7"/>
  <c r="P330" i="7"/>
  <c r="P329" i="7"/>
  <c r="P328" i="7"/>
  <c r="Q331" i="7"/>
  <c r="Q330" i="7"/>
  <c r="Q329" i="7"/>
  <c r="Q328" i="7"/>
  <c r="P324" i="7"/>
  <c r="Q324" i="7"/>
  <c r="P267" i="7"/>
  <c r="Q267" i="7"/>
  <c r="P201" i="7"/>
  <c r="Q201" i="7"/>
  <c r="G118" i="68"/>
  <c r="P369" i="7"/>
  <c r="Q369" i="7"/>
  <c r="P66" i="7"/>
  <c r="Q66" i="7"/>
  <c r="P93" i="7"/>
  <c r="Q93" i="7"/>
  <c r="Q96" i="7"/>
  <c r="E59" i="68"/>
  <c r="E19" i="68"/>
  <c r="E18" i="68"/>
  <c r="G18" i="68"/>
  <c r="E23" i="68"/>
  <c r="E27" i="68"/>
  <c r="E26" i="68"/>
  <c r="E30" i="68"/>
  <c r="E34" i="68"/>
  <c r="E38" i="68"/>
  <c r="E44" i="68"/>
  <c r="E29" i="68"/>
  <c r="E48" i="68"/>
  <c r="E52" i="68"/>
  <c r="E63" i="68"/>
  <c r="E67" i="68"/>
  <c r="E70" i="68"/>
  <c r="E73" i="68"/>
  <c r="G73" i="68"/>
  <c r="H73" i="68"/>
  <c r="E76" i="68"/>
  <c r="E79" i="68"/>
  <c r="E82" i="68"/>
  <c r="E85" i="68"/>
  <c r="G85" i="68"/>
  <c r="H85" i="68"/>
  <c r="E66" i="68"/>
  <c r="P28" i="7"/>
  <c r="Q28" i="7"/>
  <c r="D59" i="68"/>
  <c r="D19" i="68"/>
  <c r="D18" i="68"/>
  <c r="D23" i="68"/>
  <c r="D26" i="68"/>
  <c r="D22" i="68"/>
  <c r="D30" i="68"/>
  <c r="D34" i="68"/>
  <c r="D38" i="68"/>
  <c r="D44" i="68"/>
  <c r="D48" i="68"/>
  <c r="D52" i="68"/>
  <c r="D63" i="68"/>
  <c r="D67" i="68"/>
  <c r="D70" i="68"/>
  <c r="D73" i="68"/>
  <c r="D76" i="68"/>
  <c r="D79" i="68"/>
  <c r="G79" i="68"/>
  <c r="H79" i="68"/>
  <c r="D82" i="68"/>
  <c r="D85" i="68"/>
  <c r="P42" i="7"/>
  <c r="Q42" i="7"/>
  <c r="Q41" i="7"/>
  <c r="P40" i="7"/>
  <c r="Q40" i="7"/>
  <c r="P39" i="7"/>
  <c r="Q39" i="7"/>
  <c r="P38" i="7"/>
  <c r="Q38" i="7"/>
  <c r="P37" i="7"/>
  <c r="Q37" i="7"/>
  <c r="P36" i="7"/>
  <c r="Q36" i="7"/>
  <c r="Q35" i="7"/>
  <c r="P34" i="7"/>
  <c r="Q34" i="7"/>
  <c r="P33" i="7"/>
  <c r="Q33" i="7"/>
  <c r="P32" i="7"/>
  <c r="Q32" i="7"/>
  <c r="P361" i="7"/>
  <c r="Q361" i="7"/>
  <c r="P360" i="7"/>
  <c r="Q360" i="7"/>
  <c r="P358" i="7"/>
  <c r="Q358" i="7"/>
  <c r="P357" i="7"/>
  <c r="Q357" i="7"/>
  <c r="P356" i="7"/>
  <c r="Q356" i="7"/>
  <c r="P355" i="7"/>
  <c r="Q355" i="7"/>
  <c r="P354" i="7"/>
  <c r="Q354" i="7"/>
  <c r="Q353" i="7"/>
  <c r="P352" i="7"/>
  <c r="Q352" i="7"/>
  <c r="E351" i="7"/>
  <c r="J351" i="7"/>
  <c r="E350" i="7"/>
  <c r="J350" i="7"/>
  <c r="E349" i="7"/>
  <c r="P349" i="7"/>
  <c r="J349" i="7"/>
  <c r="Q349" i="7"/>
  <c r="P348" i="7"/>
  <c r="Q348" i="7"/>
  <c r="J347" i="7"/>
  <c r="P347" i="7"/>
  <c r="Q347" i="7"/>
  <c r="P346" i="7"/>
  <c r="Q346" i="7"/>
  <c r="P345" i="7"/>
  <c r="Q345" i="7"/>
  <c r="P344" i="7"/>
  <c r="Q344" i="7"/>
  <c r="P343" i="7"/>
  <c r="Q343" i="7"/>
  <c r="P342" i="7"/>
  <c r="Q342" i="7"/>
  <c r="E341" i="7"/>
  <c r="P341" i="7"/>
  <c r="Q341" i="7"/>
  <c r="E340" i="7"/>
  <c r="J340" i="7"/>
  <c r="P340" i="7"/>
  <c r="Q340" i="7"/>
  <c r="E339" i="7"/>
  <c r="J339" i="7"/>
  <c r="P339" i="7"/>
  <c r="Q339" i="7"/>
  <c r="P338" i="7"/>
  <c r="Q338" i="7"/>
  <c r="P337" i="7"/>
  <c r="Q337" i="7"/>
  <c r="E336" i="7"/>
  <c r="J336" i="7"/>
  <c r="P336" i="7"/>
  <c r="Q336" i="7"/>
  <c r="E335" i="7"/>
  <c r="J335" i="7"/>
  <c r="P335" i="7"/>
  <c r="Q335" i="7"/>
  <c r="P334" i="7"/>
  <c r="Q334" i="7"/>
  <c r="E333" i="7"/>
  <c r="Q332" i="7"/>
  <c r="P327" i="7"/>
  <c r="Q327" i="7"/>
  <c r="E326" i="7"/>
  <c r="P326" i="7"/>
  <c r="Q326" i="7"/>
  <c r="P325" i="7"/>
  <c r="Q325" i="7"/>
  <c r="P323" i="7"/>
  <c r="Q323" i="7"/>
  <c r="P322" i="7"/>
  <c r="Q322" i="7"/>
  <c r="P321" i="7"/>
  <c r="Q321" i="7"/>
  <c r="E320" i="7"/>
  <c r="O320" i="7"/>
  <c r="J320" i="7"/>
  <c r="Q319" i="7"/>
  <c r="E318" i="7"/>
  <c r="P318" i="7"/>
  <c r="Q318" i="7"/>
  <c r="J318" i="7"/>
  <c r="E317" i="7"/>
  <c r="J317" i="7"/>
  <c r="Q316" i="7"/>
  <c r="P315" i="7"/>
  <c r="Q315" i="7"/>
  <c r="P314" i="7"/>
  <c r="Q314" i="7"/>
  <c r="P313" i="7"/>
  <c r="Q313" i="7"/>
  <c r="P312" i="7"/>
  <c r="Q312" i="7"/>
  <c r="P311" i="7"/>
  <c r="Q311" i="7"/>
  <c r="P310" i="7"/>
  <c r="Q310" i="7"/>
  <c r="P309" i="7"/>
  <c r="Q309" i="7"/>
  <c r="P308" i="7"/>
  <c r="Q308" i="7"/>
  <c r="P307" i="7"/>
  <c r="Q307" i="7"/>
  <c r="E306" i="7"/>
  <c r="J306" i="7"/>
  <c r="P306" i="7"/>
  <c r="Q306" i="7"/>
  <c r="E305" i="7"/>
  <c r="P305" i="7"/>
  <c r="Q305" i="7"/>
  <c r="J305" i="7"/>
  <c r="E304" i="7"/>
  <c r="P304" i="7"/>
  <c r="Q304" i="7"/>
  <c r="P303" i="7"/>
  <c r="Q303" i="7"/>
  <c r="P302" i="7"/>
  <c r="Q302" i="7"/>
  <c r="P301" i="7"/>
  <c r="Q301" i="7"/>
  <c r="P299" i="7"/>
  <c r="Q299" i="7"/>
  <c r="P298" i="7"/>
  <c r="Q298" i="7"/>
  <c r="P297" i="7"/>
  <c r="Q297" i="7"/>
  <c r="P296" i="7"/>
  <c r="Q296" i="7"/>
  <c r="P295" i="7"/>
  <c r="Q295" i="7"/>
  <c r="P141" i="7"/>
  <c r="Q141" i="7"/>
  <c r="F27" i="68"/>
  <c r="F26" i="68"/>
  <c r="F22" i="68"/>
  <c r="E259" i="7"/>
  <c r="P259" i="7"/>
  <c r="Q259" i="7"/>
  <c r="J259" i="7"/>
  <c r="Q258" i="7"/>
  <c r="E257" i="7"/>
  <c r="J257" i="7"/>
  <c r="P257" i="7"/>
  <c r="Q257" i="7"/>
  <c r="E256" i="7"/>
  <c r="J256" i="7"/>
  <c r="P256" i="7"/>
  <c r="Q256" i="7"/>
  <c r="E255" i="7"/>
  <c r="J255" i="7"/>
  <c r="P255" i="7"/>
  <c r="Q255" i="7"/>
  <c r="Q254" i="7"/>
  <c r="P253" i="7"/>
  <c r="Q253" i="7"/>
  <c r="P252" i="7"/>
  <c r="Q252" i="7"/>
  <c r="P251" i="7"/>
  <c r="Q251" i="7"/>
  <c r="Q249" i="7"/>
  <c r="P248" i="7"/>
  <c r="Q248" i="7"/>
  <c r="P247" i="7"/>
  <c r="Q247" i="7"/>
  <c r="P246" i="7"/>
  <c r="Q246" i="7"/>
  <c r="Q245" i="7"/>
  <c r="P244" i="7"/>
  <c r="Q244" i="7"/>
  <c r="P243" i="7"/>
  <c r="Q243" i="7"/>
  <c r="P242" i="7"/>
  <c r="Q242" i="7"/>
  <c r="Q241" i="7"/>
  <c r="P240" i="7"/>
  <c r="Q240" i="7"/>
  <c r="P239" i="7"/>
  <c r="Q239" i="7"/>
  <c r="P238" i="7"/>
  <c r="Q238" i="7"/>
  <c r="P237" i="7"/>
  <c r="Q237" i="7"/>
  <c r="P236" i="7"/>
  <c r="Q236" i="7"/>
  <c r="P235" i="7"/>
  <c r="Q235" i="7"/>
  <c r="P234" i="7"/>
  <c r="Q234" i="7"/>
  <c r="P233" i="7"/>
  <c r="Q233" i="7"/>
  <c r="P232" i="7"/>
  <c r="Q232" i="7"/>
  <c r="P231" i="7"/>
  <c r="Q231" i="7"/>
  <c r="P229" i="7"/>
  <c r="Q229" i="7"/>
  <c r="P228" i="7"/>
  <c r="Q228" i="7"/>
  <c r="P227" i="7"/>
  <c r="Q227" i="7"/>
  <c r="Q226" i="7"/>
  <c r="P225" i="7"/>
  <c r="Q225" i="7"/>
  <c r="P224" i="7"/>
  <c r="Q224" i="7"/>
  <c r="P223" i="7"/>
  <c r="Q223" i="7"/>
  <c r="P222" i="7"/>
  <c r="Q222" i="7"/>
  <c r="P221" i="7"/>
  <c r="Q221" i="7"/>
  <c r="P218" i="7"/>
  <c r="Q218" i="7"/>
  <c r="P217" i="7"/>
  <c r="Q217" i="7"/>
  <c r="P215" i="7"/>
  <c r="Q215" i="7"/>
  <c r="E214" i="7"/>
  <c r="P214" i="7"/>
  <c r="Q214" i="7"/>
  <c r="J214" i="7"/>
  <c r="E213" i="7"/>
  <c r="O213" i="7"/>
  <c r="J213" i="7"/>
  <c r="P213" i="7"/>
  <c r="Q213" i="7"/>
  <c r="P212" i="7"/>
  <c r="Q212" i="7"/>
  <c r="P211" i="7"/>
  <c r="Q211" i="7"/>
  <c r="E210" i="7"/>
  <c r="P210" i="7"/>
  <c r="Q210" i="7"/>
  <c r="E209" i="7"/>
  <c r="P209" i="7"/>
  <c r="Q209" i="7"/>
  <c r="E208" i="7"/>
  <c r="P208" i="7"/>
  <c r="Q208" i="7"/>
  <c r="E207" i="7"/>
  <c r="P207" i="7"/>
  <c r="Q207" i="7"/>
  <c r="E206" i="7"/>
  <c r="P206" i="7"/>
  <c r="J206" i="7"/>
  <c r="Q206" i="7"/>
  <c r="E205" i="7"/>
  <c r="P205" i="7"/>
  <c r="J205" i="7"/>
  <c r="Q205" i="7"/>
  <c r="P204" i="7"/>
  <c r="Q204" i="7"/>
  <c r="E203" i="7"/>
  <c r="J203" i="7"/>
  <c r="P203" i="7"/>
  <c r="Q203" i="7"/>
  <c r="E202" i="7"/>
  <c r="P202" i="7"/>
  <c r="Q202" i="7"/>
  <c r="J202" i="7"/>
  <c r="J200" i="7"/>
  <c r="P200" i="7"/>
  <c r="Q200" i="7"/>
  <c r="P198" i="7"/>
  <c r="Q198" i="7"/>
  <c r="P197" i="7"/>
  <c r="Q197" i="7"/>
  <c r="E196" i="7"/>
  <c r="J196" i="7"/>
  <c r="P196" i="7"/>
  <c r="Q196" i="7"/>
  <c r="E195" i="7"/>
  <c r="J195" i="7"/>
  <c r="P195" i="7"/>
  <c r="Q195" i="7"/>
  <c r="P194" i="7"/>
  <c r="Q194" i="7"/>
  <c r="E193" i="7"/>
  <c r="J193" i="7"/>
  <c r="P192" i="7"/>
  <c r="Q192" i="7"/>
  <c r="E191" i="7"/>
  <c r="J191" i="7"/>
  <c r="P191" i="7"/>
  <c r="Q191" i="7"/>
  <c r="E190" i="7"/>
  <c r="J190" i="7"/>
  <c r="P190" i="7"/>
  <c r="Q190" i="7"/>
  <c r="E189" i="7"/>
  <c r="J189" i="7"/>
  <c r="P189" i="7"/>
  <c r="Q189" i="7"/>
  <c r="E188" i="7"/>
  <c r="J188" i="7"/>
  <c r="P188" i="7"/>
  <c r="Q188" i="7"/>
  <c r="E187" i="7"/>
  <c r="J187" i="7"/>
  <c r="P187" i="7"/>
  <c r="Q187" i="7"/>
  <c r="E186" i="7"/>
  <c r="J186" i="7"/>
  <c r="P186" i="7"/>
  <c r="Q186" i="7"/>
  <c r="E185" i="7"/>
  <c r="L185" i="7"/>
  <c r="J185" i="7"/>
  <c r="P185" i="7"/>
  <c r="Q185" i="7"/>
  <c r="E184" i="7"/>
  <c r="P184" i="7"/>
  <c r="Q184" i="7"/>
  <c r="J184" i="7"/>
  <c r="E183" i="7"/>
  <c r="P183" i="7"/>
  <c r="Q183" i="7"/>
  <c r="E182" i="7"/>
  <c r="J182" i="7"/>
  <c r="P182" i="7"/>
  <c r="Q182" i="7"/>
  <c r="E181" i="7"/>
  <c r="J181" i="7"/>
  <c r="P181" i="7"/>
  <c r="Q181" i="7"/>
  <c r="E180" i="7"/>
  <c r="J180" i="7"/>
  <c r="P180" i="7"/>
  <c r="Q180" i="7"/>
  <c r="E179" i="7"/>
  <c r="P179" i="7"/>
  <c r="Q179" i="7"/>
  <c r="E178" i="7"/>
  <c r="J178" i="7"/>
  <c r="P178" i="7"/>
  <c r="Q178" i="7"/>
  <c r="E177" i="7"/>
  <c r="J177" i="7"/>
  <c r="P177" i="7"/>
  <c r="Q177" i="7"/>
  <c r="E176" i="7"/>
  <c r="P176" i="7"/>
  <c r="Q176" i="7"/>
  <c r="E175" i="7"/>
  <c r="P175" i="7"/>
  <c r="Q175" i="7"/>
  <c r="E174" i="7"/>
  <c r="P174" i="7"/>
  <c r="Q174" i="7"/>
  <c r="P173" i="7"/>
  <c r="Q173" i="7"/>
  <c r="P172" i="7"/>
  <c r="Q172" i="7"/>
  <c r="E171" i="7"/>
  <c r="J171" i="7"/>
  <c r="P171" i="7"/>
  <c r="Q171" i="7"/>
  <c r="Q170" i="7"/>
  <c r="P169" i="7"/>
  <c r="Q169" i="7"/>
  <c r="P168" i="7"/>
  <c r="Q168" i="7"/>
  <c r="P167" i="7"/>
  <c r="Q167" i="7"/>
  <c r="P166" i="7"/>
  <c r="Q166" i="7"/>
  <c r="Q165" i="7"/>
  <c r="P164" i="7"/>
  <c r="Q164" i="7"/>
  <c r="P163" i="7"/>
  <c r="Q163" i="7"/>
  <c r="P162" i="7"/>
  <c r="Q162" i="7"/>
  <c r="P161" i="7"/>
  <c r="Q161" i="7"/>
  <c r="P160" i="7"/>
  <c r="Q160" i="7"/>
  <c r="P159" i="7"/>
  <c r="Q159" i="7"/>
  <c r="P158" i="7"/>
  <c r="Q158" i="7"/>
  <c r="P157" i="7"/>
  <c r="Q157" i="7"/>
  <c r="P156" i="7"/>
  <c r="Q156" i="7"/>
  <c r="P155" i="7"/>
  <c r="Q155" i="7"/>
  <c r="P154" i="7"/>
  <c r="Q154" i="7"/>
  <c r="P153" i="7"/>
  <c r="Q153" i="7"/>
  <c r="P152" i="7"/>
  <c r="Q152" i="7"/>
  <c r="P151" i="7"/>
  <c r="Q151" i="7"/>
  <c r="P150" i="7"/>
  <c r="Q150" i="7"/>
  <c r="P149" i="7"/>
  <c r="Q149" i="7"/>
  <c r="P148" i="7"/>
  <c r="Q148" i="7"/>
  <c r="P147" i="7"/>
  <c r="Q147" i="7"/>
  <c r="P146" i="7"/>
  <c r="Q146" i="7"/>
  <c r="P144" i="7"/>
  <c r="Q144" i="7"/>
  <c r="P143" i="7"/>
  <c r="Q143" i="7"/>
  <c r="P142" i="7"/>
  <c r="Q142" i="7"/>
  <c r="P140" i="7"/>
  <c r="Q140" i="7"/>
  <c r="P139" i="7"/>
  <c r="Q139" i="7"/>
  <c r="P138" i="7"/>
  <c r="Q138" i="7"/>
  <c r="P137" i="7"/>
  <c r="Q137" i="7"/>
  <c r="E136" i="7"/>
  <c r="P136" i="7"/>
  <c r="J136" i="7"/>
  <c r="Q136" i="7"/>
  <c r="P134" i="7"/>
  <c r="Q134" i="7"/>
  <c r="P133" i="7"/>
  <c r="Q133" i="7"/>
  <c r="E132" i="7"/>
  <c r="P132" i="7"/>
  <c r="Q132" i="7"/>
  <c r="O132" i="7"/>
  <c r="J132" i="7"/>
  <c r="P131" i="7"/>
  <c r="Q131" i="7"/>
  <c r="E130" i="7"/>
  <c r="P130" i="7"/>
  <c r="Q130" i="7"/>
  <c r="E129" i="7"/>
  <c r="P129" i="7"/>
  <c r="Q129" i="7"/>
  <c r="E128" i="7"/>
  <c r="P128" i="7"/>
  <c r="Q128" i="7"/>
  <c r="Q127" i="7"/>
  <c r="E126" i="7"/>
  <c r="J126" i="7"/>
  <c r="P126" i="7"/>
  <c r="Q126" i="7"/>
  <c r="E125" i="7"/>
  <c r="J125" i="7"/>
  <c r="P125" i="7"/>
  <c r="Q125" i="7"/>
  <c r="E124" i="7"/>
  <c r="J124" i="7"/>
  <c r="P124" i="7"/>
  <c r="Q124" i="7"/>
  <c r="P123" i="7"/>
  <c r="Q123" i="7"/>
  <c r="P122" i="7"/>
  <c r="Q122" i="7"/>
  <c r="E121" i="7"/>
  <c r="J121" i="7"/>
  <c r="P121" i="7"/>
  <c r="Q121" i="7"/>
  <c r="P120" i="7"/>
  <c r="Q120" i="7"/>
  <c r="E119" i="7"/>
  <c r="J119" i="7"/>
  <c r="P119" i="7"/>
  <c r="Q119" i="7"/>
  <c r="E118" i="7"/>
  <c r="J118" i="7"/>
  <c r="P118" i="7"/>
  <c r="Q118" i="7"/>
  <c r="E117" i="7"/>
  <c r="J117" i="7"/>
  <c r="E116" i="7"/>
  <c r="J116" i="7"/>
  <c r="E115" i="7"/>
  <c r="J115" i="7"/>
  <c r="P115" i="7"/>
  <c r="Q115" i="7"/>
  <c r="P114" i="7"/>
  <c r="Q114" i="7"/>
  <c r="E113" i="7"/>
  <c r="J113" i="7"/>
  <c r="P113" i="7"/>
  <c r="Q113" i="7"/>
  <c r="E112" i="7"/>
  <c r="J112" i="7"/>
  <c r="P112" i="7"/>
  <c r="Q112" i="7"/>
  <c r="E111" i="7"/>
  <c r="P111" i="7"/>
  <c r="Q111" i="7"/>
  <c r="J111" i="7"/>
  <c r="E110" i="7"/>
  <c r="P110" i="7"/>
  <c r="Q110" i="7"/>
  <c r="J110" i="7"/>
  <c r="E109" i="7"/>
  <c r="J109" i="7"/>
  <c r="P109" i="7"/>
  <c r="Q109" i="7"/>
  <c r="E108" i="7"/>
  <c r="J108" i="7"/>
  <c r="P108" i="7"/>
  <c r="Q108" i="7"/>
  <c r="E107" i="7"/>
  <c r="P107" i="7"/>
  <c r="Q107" i="7"/>
  <c r="J107" i="7"/>
  <c r="Q106" i="7"/>
  <c r="E105" i="7"/>
  <c r="P105" i="7"/>
  <c r="Q105" i="7"/>
  <c r="E104" i="7"/>
  <c r="P104" i="7"/>
  <c r="Q104" i="7"/>
  <c r="E103" i="7"/>
  <c r="P103" i="7"/>
  <c r="Q103" i="7"/>
  <c r="E102" i="7"/>
  <c r="P102" i="7"/>
  <c r="Q102" i="7"/>
  <c r="E101" i="7"/>
  <c r="P101" i="7"/>
  <c r="Q101" i="7"/>
  <c r="P100" i="7"/>
  <c r="Q100" i="7"/>
  <c r="P99" i="7"/>
  <c r="Q99" i="7"/>
  <c r="P97" i="7"/>
  <c r="Q97" i="7"/>
  <c r="P95" i="7"/>
  <c r="Q95" i="7"/>
  <c r="P94" i="7"/>
  <c r="Q94" i="7"/>
  <c r="P92" i="7"/>
  <c r="Q92" i="7"/>
  <c r="P91" i="7"/>
  <c r="Q91" i="7"/>
  <c r="P90" i="7"/>
  <c r="Q90" i="7"/>
  <c r="P89" i="7"/>
  <c r="Q89" i="7"/>
  <c r="P88" i="7"/>
  <c r="Q88" i="7"/>
  <c r="P87" i="7"/>
  <c r="Q87" i="7"/>
  <c r="P86" i="7"/>
  <c r="Q86" i="7"/>
  <c r="P85" i="7"/>
  <c r="Q85" i="7"/>
  <c r="P84" i="7"/>
  <c r="Q84" i="7"/>
  <c r="P83" i="7"/>
  <c r="Q83" i="7"/>
  <c r="P82" i="7"/>
  <c r="Q82" i="7"/>
  <c r="P81" i="7"/>
  <c r="Q81" i="7"/>
  <c r="P80" i="7"/>
  <c r="Q80" i="7"/>
  <c r="P79" i="7"/>
  <c r="Q79" i="7"/>
  <c r="P78" i="7"/>
  <c r="Q78" i="7"/>
  <c r="P77" i="7"/>
  <c r="Q77" i="7"/>
  <c r="P76" i="7"/>
  <c r="Q76" i="7"/>
  <c r="P75" i="7"/>
  <c r="Q75" i="7"/>
  <c r="P74" i="7"/>
  <c r="Q74" i="7"/>
  <c r="P73" i="7"/>
  <c r="Q73" i="7"/>
  <c r="P72" i="7"/>
  <c r="Q72" i="7"/>
  <c r="P71" i="7"/>
  <c r="Q71" i="7"/>
  <c r="P70" i="7"/>
  <c r="Q70" i="7"/>
  <c r="P69" i="7"/>
  <c r="Q69" i="7"/>
  <c r="P68" i="7"/>
  <c r="Q68" i="7"/>
  <c r="P67" i="7"/>
  <c r="Q67" i="7"/>
  <c r="P63" i="7"/>
  <c r="Q63" i="7"/>
  <c r="P62" i="7"/>
  <c r="Q62" i="7"/>
  <c r="P61" i="7"/>
  <c r="P60" i="7"/>
  <c r="Q60" i="7"/>
  <c r="T352" i="7"/>
  <c r="T169" i="7"/>
  <c r="Q265" i="7"/>
  <c r="P264" i="7"/>
  <c r="Q264" i="7"/>
  <c r="Q285" i="7"/>
  <c r="P262" i="7"/>
  <c r="Q262" i="7"/>
  <c r="F59" i="68"/>
  <c r="F19" i="68"/>
  <c r="F18" i="68"/>
  <c r="F23" i="68"/>
  <c r="F30" i="68"/>
  <c r="F34" i="68"/>
  <c r="F29" i="68"/>
  <c r="F38" i="68"/>
  <c r="F44" i="68"/>
  <c r="F48" i="68"/>
  <c r="F52" i="68"/>
  <c r="F63" i="68"/>
  <c r="P30" i="7"/>
  <c r="P23" i="7"/>
  <c r="Q23" i="7"/>
  <c r="P25" i="7"/>
  <c r="P31" i="7"/>
  <c r="Q31" i="7"/>
  <c r="P266" i="7"/>
  <c r="Q266" i="7"/>
  <c r="Q294" i="7"/>
  <c r="G52" i="68"/>
  <c r="G30" i="68"/>
  <c r="H30" i="68"/>
  <c r="G122" i="68"/>
  <c r="H122" i="68"/>
  <c r="G44" i="68"/>
  <c r="H44" i="68"/>
  <c r="G55" i="68"/>
  <c r="H55" i="68"/>
  <c r="K415" i="7"/>
  <c r="K372" i="7"/>
  <c r="K185" i="7"/>
  <c r="E22" i="7"/>
  <c r="J22" i="7"/>
  <c r="G116" i="68"/>
  <c r="H116" i="68"/>
  <c r="G108" i="68"/>
  <c r="H108" i="68"/>
  <c r="E106" i="7"/>
  <c r="E127" i="7"/>
  <c r="J415" i="7"/>
  <c r="H185" i="7"/>
  <c r="G185" i="7"/>
  <c r="P44" i="7"/>
  <c r="Q44" i="7"/>
  <c r="E316" i="7"/>
  <c r="E279" i="7"/>
  <c r="J279" i="7"/>
  <c r="P279" i="7"/>
  <c r="Q279" i="7"/>
  <c r="E278" i="7"/>
  <c r="P278" i="7"/>
  <c r="Q278" i="7"/>
  <c r="E277" i="7"/>
  <c r="P277" i="7"/>
  <c r="Q277" i="7"/>
  <c r="J277" i="7"/>
  <c r="Q276" i="7"/>
  <c r="E275" i="7"/>
  <c r="P275" i="7"/>
  <c r="Q275" i="7"/>
  <c r="E271" i="7"/>
  <c r="P271" i="7"/>
  <c r="Q271" i="7"/>
  <c r="P270" i="7"/>
  <c r="Q270" i="7"/>
  <c r="E413" i="7"/>
  <c r="J413" i="7"/>
  <c r="P413" i="7"/>
  <c r="Q413" i="7"/>
  <c r="E412" i="7"/>
  <c r="J412" i="7"/>
  <c r="P412" i="7"/>
  <c r="Q412" i="7"/>
  <c r="E411" i="7"/>
  <c r="J411" i="7"/>
  <c r="P411" i="7"/>
  <c r="Q411" i="7"/>
  <c r="E410" i="7"/>
  <c r="J410" i="7"/>
  <c r="P410" i="7"/>
  <c r="Q410" i="7"/>
  <c r="E409" i="7"/>
  <c r="P409" i="7"/>
  <c r="Q409" i="7"/>
  <c r="E408" i="7"/>
  <c r="J408" i="7"/>
  <c r="P408" i="7"/>
  <c r="Q408" i="7"/>
  <c r="E407" i="7"/>
  <c r="P407" i="7"/>
  <c r="Q407" i="7"/>
  <c r="J407" i="7"/>
  <c r="E406" i="7"/>
  <c r="P406" i="7"/>
  <c r="Q406" i="7"/>
  <c r="J406" i="7"/>
  <c r="E405" i="7"/>
  <c r="P405" i="7"/>
  <c r="Q405" i="7"/>
  <c r="E404" i="7"/>
  <c r="P404" i="7"/>
  <c r="J404" i="7"/>
  <c r="E403" i="7"/>
  <c r="J403" i="7"/>
  <c r="P403" i="7"/>
  <c r="Q403" i="7"/>
  <c r="E402" i="7"/>
  <c r="J402" i="7"/>
  <c r="P402" i="7"/>
  <c r="Q402" i="7"/>
  <c r="E401" i="7"/>
  <c r="J401" i="7"/>
  <c r="P401" i="7"/>
  <c r="Q401" i="7"/>
  <c r="E400" i="7"/>
  <c r="J400" i="7"/>
  <c r="P400" i="7"/>
  <c r="E399" i="7"/>
  <c r="P399" i="7"/>
  <c r="J399" i="7"/>
  <c r="Q399" i="7"/>
  <c r="E398" i="7"/>
  <c r="P398" i="7"/>
  <c r="Q398" i="7"/>
  <c r="J398" i="7"/>
  <c r="E397" i="7"/>
  <c r="J397" i="7"/>
  <c r="E396" i="7"/>
  <c r="J396" i="7"/>
  <c r="E395" i="7"/>
  <c r="P395" i="7"/>
  <c r="Q395" i="7"/>
  <c r="J395" i="7"/>
  <c r="E394" i="7"/>
  <c r="P394" i="7"/>
  <c r="Q394" i="7"/>
  <c r="J394" i="7"/>
  <c r="E393" i="7"/>
  <c r="J393" i="7"/>
  <c r="P393" i="7"/>
  <c r="Q393" i="7"/>
  <c r="E392" i="7"/>
  <c r="J392" i="7"/>
  <c r="P392" i="7"/>
  <c r="Q392" i="7"/>
  <c r="E391" i="7"/>
  <c r="J391" i="7"/>
  <c r="P391" i="7"/>
  <c r="Q391" i="7"/>
  <c r="E390" i="7"/>
  <c r="J390" i="7"/>
  <c r="P390" i="7"/>
  <c r="Q390" i="7"/>
  <c r="E389" i="7"/>
  <c r="P389" i="7"/>
  <c r="Q389" i="7"/>
  <c r="J389" i="7"/>
  <c r="E388" i="7"/>
  <c r="J388" i="7"/>
  <c r="E387" i="7"/>
  <c r="J387" i="7"/>
  <c r="E386" i="7"/>
  <c r="J386" i="7"/>
  <c r="E385" i="7"/>
  <c r="J385" i="7"/>
  <c r="P385" i="7"/>
  <c r="Q385" i="7"/>
  <c r="E384" i="7"/>
  <c r="J384" i="7"/>
  <c r="P384" i="7"/>
  <c r="Q384" i="7"/>
  <c r="E383" i="7"/>
  <c r="J383" i="7"/>
  <c r="P383" i="7"/>
  <c r="Q383" i="7"/>
  <c r="E382" i="7"/>
  <c r="J382" i="7"/>
  <c r="P382" i="7"/>
  <c r="Q382" i="7"/>
  <c r="E381" i="7"/>
  <c r="P381" i="7"/>
  <c r="Q381" i="7"/>
  <c r="J381" i="7"/>
  <c r="E380" i="7"/>
  <c r="J380" i="7"/>
  <c r="E379" i="7"/>
  <c r="J379" i="7"/>
  <c r="E378" i="7"/>
  <c r="J378" i="7"/>
  <c r="E377" i="7"/>
  <c r="J377" i="7"/>
  <c r="P377" i="7"/>
  <c r="Q377" i="7"/>
  <c r="E376" i="7"/>
  <c r="J376" i="7"/>
  <c r="P376" i="7"/>
  <c r="Q376" i="7"/>
  <c r="E375" i="7"/>
  <c r="J375" i="7"/>
  <c r="P375" i="7"/>
  <c r="Q375" i="7"/>
  <c r="E374" i="7"/>
  <c r="J374" i="7"/>
  <c r="P374" i="7"/>
  <c r="Q374" i="7"/>
  <c r="E373" i="7"/>
  <c r="J373" i="7"/>
  <c r="E372" i="7"/>
  <c r="P372" i="7"/>
  <c r="L372" i="7"/>
  <c r="J372" i="7"/>
  <c r="Q372" i="7"/>
  <c r="E371" i="7"/>
  <c r="O371" i="7"/>
  <c r="J371" i="7"/>
  <c r="E370" i="7"/>
  <c r="P370" i="7"/>
  <c r="Q370" i="7"/>
  <c r="J370" i="7"/>
  <c r="P364" i="7"/>
  <c r="Q364" i="7"/>
  <c r="P363" i="7"/>
  <c r="Q363" i="7"/>
  <c r="P362" i="7"/>
  <c r="Q362" i="7"/>
  <c r="E368" i="7"/>
  <c r="J368" i="7"/>
  <c r="P368" i="7"/>
  <c r="Q368" i="7"/>
  <c r="E367" i="7"/>
  <c r="J367" i="7"/>
  <c r="P367" i="7"/>
  <c r="Q367" i="7"/>
  <c r="E366" i="7"/>
  <c r="J366" i="7"/>
  <c r="P365" i="7"/>
  <c r="Q365" i="7"/>
  <c r="P268" i="7"/>
  <c r="Q268" i="7"/>
  <c r="P263" i="7"/>
  <c r="Q263" i="7"/>
  <c r="E260" i="7"/>
  <c r="J260" i="7"/>
  <c r="P260" i="7"/>
  <c r="Q260" i="7"/>
  <c r="P287" i="7"/>
  <c r="Q287" i="7"/>
  <c r="P284" i="7"/>
  <c r="Q284" i="7"/>
  <c r="P283" i="7"/>
  <c r="Q283" i="7"/>
  <c r="E281" i="7"/>
  <c r="J281" i="7"/>
  <c r="P282" i="7"/>
  <c r="Q282" i="7"/>
  <c r="E290" i="7"/>
  <c r="J290" i="7"/>
  <c r="P290" i="7"/>
  <c r="Q290" i="7"/>
  <c r="E289" i="7"/>
  <c r="P289" i="7"/>
  <c r="Q289" i="7"/>
  <c r="E59" i="7"/>
  <c r="P59" i="7"/>
  <c r="Q59" i="7"/>
  <c r="E58" i="7"/>
  <c r="P58" i="7"/>
  <c r="Q58" i="7"/>
  <c r="E57" i="7"/>
  <c r="P57" i="7"/>
  <c r="Q57" i="7"/>
  <c r="E56" i="7"/>
  <c r="P56" i="7"/>
  <c r="Q56" i="7"/>
  <c r="E55" i="7"/>
  <c r="P55" i="7"/>
  <c r="Q55" i="7"/>
  <c r="E54" i="7"/>
  <c r="P54" i="7"/>
  <c r="Q54" i="7"/>
  <c r="E53" i="7"/>
  <c r="P53" i="7"/>
  <c r="Q53" i="7"/>
  <c r="E52" i="7"/>
  <c r="P52" i="7"/>
  <c r="Q52" i="7"/>
  <c r="Q51" i="7"/>
  <c r="P50" i="7"/>
  <c r="Q50" i="7"/>
  <c r="P48" i="7"/>
  <c r="Q48" i="7"/>
  <c r="Q46" i="7"/>
  <c r="P45" i="7"/>
  <c r="Q45" i="7"/>
  <c r="P27" i="7"/>
  <c r="Q27" i="7"/>
  <c r="Q25" i="7"/>
  <c r="Q30" i="7"/>
  <c r="G19" i="68"/>
  <c r="H19" i="68"/>
  <c r="G20" i="68"/>
  <c r="H20" i="68"/>
  <c r="G21" i="68"/>
  <c r="H21" i="68"/>
  <c r="G23" i="68"/>
  <c r="H23" i="68"/>
  <c r="G24" i="68"/>
  <c r="H24" i="68"/>
  <c r="G25" i="68"/>
  <c r="H25" i="68"/>
  <c r="G26" i="68"/>
  <c r="H26" i="68"/>
  <c r="G27" i="68"/>
  <c r="H27" i="68"/>
  <c r="G28" i="68"/>
  <c r="H28" i="68"/>
  <c r="G31" i="68"/>
  <c r="H31" i="68"/>
  <c r="G32" i="68"/>
  <c r="H32" i="68"/>
  <c r="G33" i="68"/>
  <c r="H33" i="68"/>
  <c r="G35" i="68"/>
  <c r="H35" i="68"/>
  <c r="G36" i="68"/>
  <c r="H36" i="68"/>
  <c r="G37" i="68"/>
  <c r="H37" i="68"/>
  <c r="G38" i="68"/>
  <c r="H38" i="68"/>
  <c r="G39" i="68"/>
  <c r="H39" i="68"/>
  <c r="G40" i="68"/>
  <c r="H40" i="68"/>
  <c r="G41" i="68"/>
  <c r="H41" i="68"/>
  <c r="G42" i="68"/>
  <c r="H42" i="68"/>
  <c r="G43" i="68"/>
  <c r="H43" i="68"/>
  <c r="G45" i="68"/>
  <c r="H45" i="68"/>
  <c r="G46" i="68"/>
  <c r="H46" i="68"/>
  <c r="G47" i="68"/>
  <c r="H47" i="68"/>
  <c r="G48" i="68"/>
  <c r="H48" i="68"/>
  <c r="G49" i="68"/>
  <c r="H49" i="68"/>
  <c r="G50" i="68"/>
  <c r="H50" i="68"/>
  <c r="G51" i="68"/>
  <c r="H51" i="68"/>
  <c r="G53" i="68"/>
  <c r="H53" i="68"/>
  <c r="G54" i="68"/>
  <c r="H54" i="68"/>
  <c r="G56" i="68"/>
  <c r="H56" i="68"/>
  <c r="G57" i="68"/>
  <c r="H57" i="68"/>
  <c r="G58" i="68"/>
  <c r="H58" i="68"/>
  <c r="G62" i="68"/>
  <c r="G60" i="68"/>
  <c r="G61" i="68"/>
  <c r="H61" i="68"/>
  <c r="G63" i="68"/>
  <c r="H63" i="68"/>
  <c r="G64" i="68"/>
  <c r="H64" i="68"/>
  <c r="G65" i="68"/>
  <c r="H65" i="68"/>
  <c r="G76" i="68"/>
  <c r="H76" i="68"/>
  <c r="F67" i="68"/>
  <c r="F70" i="68"/>
  <c r="F73" i="68"/>
  <c r="F76" i="68"/>
  <c r="F79" i="68"/>
  <c r="F82" i="68"/>
  <c r="F85" i="68"/>
  <c r="G67" i="68"/>
  <c r="H67" i="68"/>
  <c r="G68" i="68"/>
  <c r="H68" i="68"/>
  <c r="G69" i="68"/>
  <c r="H69" i="68"/>
  <c r="G70" i="68"/>
  <c r="H70" i="68"/>
  <c r="G71" i="68"/>
  <c r="H71" i="68"/>
  <c r="G72" i="68"/>
  <c r="H72" i="68"/>
  <c r="G74" i="68"/>
  <c r="H74" i="68"/>
  <c r="G75" i="68"/>
  <c r="H75" i="68"/>
  <c r="G77" i="68"/>
  <c r="H77" i="68"/>
  <c r="G78" i="68"/>
  <c r="H78" i="68"/>
  <c r="G80" i="68"/>
  <c r="H80" i="68"/>
  <c r="G81" i="68"/>
  <c r="H81" i="68"/>
  <c r="G82" i="68"/>
  <c r="H82" i="68"/>
  <c r="G83" i="68"/>
  <c r="H83" i="68"/>
  <c r="G84" i="68"/>
  <c r="H84" i="68"/>
  <c r="G86" i="68"/>
  <c r="H86" i="68"/>
  <c r="G87" i="68"/>
  <c r="H87" i="68"/>
  <c r="H89" i="68"/>
  <c r="G93" i="68"/>
  <c r="H93" i="68"/>
  <c r="G94" i="68"/>
  <c r="H94" i="68"/>
  <c r="G95" i="68"/>
  <c r="H95" i="68"/>
  <c r="G96" i="68"/>
  <c r="H96" i="68"/>
  <c r="G97" i="68"/>
  <c r="H97" i="68"/>
  <c r="G98" i="68"/>
  <c r="H98" i="68"/>
  <c r="G99" i="68"/>
  <c r="H99" i="68"/>
  <c r="G100" i="68"/>
  <c r="H100" i="68"/>
  <c r="G101" i="68"/>
  <c r="H101" i="68"/>
  <c r="G104" i="68"/>
  <c r="H104" i="68"/>
  <c r="G105" i="68"/>
  <c r="H105" i="68"/>
  <c r="G106" i="68"/>
  <c r="H106" i="68"/>
  <c r="G107" i="68"/>
  <c r="H107" i="68"/>
  <c r="G109" i="68"/>
  <c r="H109" i="68"/>
  <c r="G110" i="68"/>
  <c r="H110" i="68"/>
  <c r="G111" i="68"/>
  <c r="H111" i="68"/>
  <c r="G112" i="68"/>
  <c r="H112" i="68"/>
  <c r="G115" i="68"/>
  <c r="H115" i="68"/>
  <c r="G121" i="68"/>
  <c r="G119" i="68"/>
  <c r="H119" i="68"/>
  <c r="G123" i="68"/>
  <c r="H123" i="68"/>
  <c r="G124" i="68"/>
  <c r="H124" i="68"/>
  <c r="G125" i="68"/>
  <c r="H125" i="68"/>
  <c r="D134" i="68"/>
  <c r="E135" i="68"/>
  <c r="E136" i="68"/>
  <c r="E137" i="68"/>
  <c r="D138" i="68"/>
  <c r="E138" i="68"/>
  <c r="F138" i="68"/>
  <c r="G138" i="68"/>
  <c r="D139" i="68"/>
  <c r="E139" i="68"/>
  <c r="F139" i="68"/>
  <c r="E51" i="7"/>
  <c r="E258" i="7"/>
  <c r="O415" i="7"/>
  <c r="N415" i="7"/>
  <c r="M415" i="7"/>
  <c r="L415" i="7"/>
  <c r="H415" i="7"/>
  <c r="G415"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521" i="7"/>
  <c r="Q520" i="7"/>
  <c r="Q519" i="7"/>
  <c r="Q518" i="7"/>
  <c r="Q517" i="7"/>
  <c r="Q516" i="7"/>
  <c r="Q515" i="7"/>
  <c r="Q514" i="7"/>
  <c r="Q513" i="7"/>
  <c r="Q512" i="7"/>
  <c r="Q511" i="7"/>
  <c r="Q510" i="7"/>
  <c r="Q509" i="7"/>
  <c r="Q508" i="7"/>
  <c r="Q507" i="7"/>
  <c r="Q506" i="7"/>
  <c r="Q505" i="7"/>
  <c r="Q504" i="7"/>
  <c r="Q503" i="7"/>
  <c r="Q502" i="7"/>
  <c r="Q501" i="7"/>
  <c r="Q500" i="7"/>
  <c r="Q499" i="7"/>
  <c r="Q498" i="7"/>
  <c r="Q497" i="7"/>
  <c r="Q496" i="7"/>
  <c r="Q495" i="7"/>
  <c r="Q494" i="7"/>
  <c r="Q493" i="7"/>
  <c r="Q492" i="7"/>
  <c r="Q491" i="7"/>
  <c r="Q490" i="7"/>
  <c r="Q489" i="7"/>
  <c r="Q488" i="7"/>
  <c r="Q487" i="7"/>
  <c r="Q486" i="7"/>
  <c r="Q485" i="7"/>
  <c r="Q484" i="7"/>
  <c r="Q483" i="7"/>
  <c r="Q482" i="7"/>
  <c r="Q481" i="7"/>
  <c r="Q480" i="7"/>
  <c r="Q479" i="7"/>
  <c r="Q478" i="7"/>
  <c r="Q477" i="7"/>
  <c r="Q476" i="7"/>
  <c r="Q475" i="7"/>
  <c r="Q474" i="7"/>
  <c r="Q473" i="7"/>
  <c r="Q472" i="7"/>
  <c r="Q471" i="7"/>
  <c r="Q470" i="7"/>
  <c r="Q469" i="7"/>
  <c r="Q468" i="7"/>
  <c r="Q467" i="7"/>
  <c r="Q466" i="7"/>
  <c r="Q465" i="7"/>
  <c r="Q464" i="7"/>
  <c r="Q463" i="7"/>
  <c r="Q462" i="7"/>
  <c r="Q461" i="7"/>
  <c r="Q460" i="7"/>
  <c r="Q459" i="7"/>
  <c r="Q458" i="7"/>
  <c r="Q457" i="7"/>
  <c r="Q456" i="7"/>
  <c r="Q455" i="7"/>
  <c r="Q454" i="7"/>
  <c r="Q453" i="7"/>
  <c r="Q452" i="7"/>
  <c r="Q451" i="7"/>
  <c r="Q450"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P366" i="7"/>
  <c r="Q366" i="7"/>
  <c r="P378" i="7"/>
  <c r="Q378" i="7"/>
  <c r="P386" i="7"/>
  <c r="Q386" i="7"/>
  <c r="Q400" i="7"/>
  <c r="Q404" i="7"/>
  <c r="P49" i="7"/>
  <c r="Q49" i="7"/>
  <c r="P47" i="7"/>
  <c r="Q47" i="7"/>
  <c r="P43" i="7"/>
  <c r="Q43" i="7"/>
  <c r="P371" i="7"/>
  <c r="Q371" i="7"/>
  <c r="P280" i="7"/>
  <c r="Q280" i="7"/>
  <c r="H18" i="68"/>
  <c r="G91" i="68"/>
  <c r="H91" i="68"/>
  <c r="G120" i="68"/>
  <c r="H120" i="68"/>
  <c r="P286" i="7"/>
  <c r="Q286" i="7"/>
  <c r="P29" i="7"/>
  <c r="Q29" i="7"/>
  <c r="Q288" i="7"/>
  <c r="P193" i="7"/>
  <c r="Q193" i="7"/>
  <c r="P116" i="7"/>
  <c r="Q116" i="7"/>
  <c r="H118" i="68"/>
  <c r="G117" i="68"/>
  <c r="E102" i="68"/>
  <c r="G102" i="68"/>
  <c r="H102" i="68"/>
  <c r="G103" i="68"/>
  <c r="H103" i="68"/>
  <c r="P380" i="7"/>
  <c r="Q380" i="7"/>
  <c r="F17" i="68"/>
  <c r="P220" i="7"/>
  <c r="Q220" i="7"/>
  <c r="P351" i="7"/>
  <c r="Q351" i="7"/>
  <c r="D66" i="68"/>
  <c r="G66" i="68"/>
  <c r="H66" i="68"/>
  <c r="G22" i="68"/>
  <c r="H22" i="68"/>
  <c r="P397" i="7"/>
  <c r="Q397" i="7"/>
  <c r="Q61" i="7"/>
  <c r="P317" i="7"/>
  <c r="Q317" i="7"/>
  <c r="P320" i="7"/>
  <c r="Q320" i="7"/>
  <c r="P333" i="7"/>
  <c r="Q333" i="7"/>
  <c r="E415" i="7"/>
  <c r="D90" i="68"/>
  <c r="F66" i="68"/>
  <c r="G59" i="68"/>
  <c r="H60" i="68"/>
  <c r="P281" i="7"/>
  <c r="Q281" i="7"/>
  <c r="P379" i="7"/>
  <c r="Q379" i="7"/>
  <c r="P388" i="7"/>
  <c r="Q388" i="7"/>
  <c r="G92" i="68"/>
  <c r="H92" i="68"/>
  <c r="P22" i="7"/>
  <c r="Q22" i="7"/>
  <c r="P117" i="7"/>
  <c r="Q117" i="7"/>
  <c r="D29" i="68"/>
  <c r="G29" i="68"/>
  <c r="H29" i="68"/>
  <c r="G34" i="68"/>
  <c r="H34" i="68"/>
  <c r="S332" i="7"/>
  <c r="P414" i="7"/>
  <c r="P373" i="7"/>
  <c r="Q373" i="7"/>
  <c r="P387" i="7"/>
  <c r="Q387" i="7"/>
  <c r="P396" i="7"/>
  <c r="Q396" i="7"/>
  <c r="P350" i="7"/>
  <c r="Q350" i="7"/>
  <c r="D17" i="68"/>
  <c r="E22" i="68"/>
  <c r="E17" i="68"/>
  <c r="E88" i="68"/>
  <c r="J339" i="69"/>
  <c r="P230" i="7"/>
  <c r="Q230" i="7"/>
  <c r="G352" i="69"/>
  <c r="K352" i="69"/>
  <c r="H339" i="69"/>
  <c r="F117" i="68"/>
  <c r="J447" i="69"/>
  <c r="J506" i="69"/>
  <c r="G506" i="69"/>
  <c r="K506" i="69"/>
  <c r="D117" i="68"/>
  <c r="E216" i="7"/>
  <c r="P216" i="7"/>
  <c r="Q216" i="7"/>
  <c r="L64" i="7"/>
  <c r="J64" i="7"/>
  <c r="I339" i="69"/>
  <c r="G356" i="69"/>
  <c r="K356" i="69"/>
  <c r="D113" i="68"/>
  <c r="E114" i="68"/>
  <c r="F114" i="68"/>
  <c r="F113" i="68"/>
  <c r="F90" i="68"/>
  <c r="F126" i="68"/>
  <c r="F127" i="68"/>
  <c r="P274" i="7"/>
  <c r="Q274" i="7"/>
  <c r="H412" i="69"/>
  <c r="G412" i="69"/>
  <c r="K412" i="69"/>
  <c r="J303" i="69"/>
  <c r="J414" i="7"/>
  <c r="N64" i="7"/>
  <c r="H440" i="69"/>
  <c r="G440" i="69"/>
  <c r="K440" i="69"/>
  <c r="G23" i="69"/>
  <c r="K23" i="69"/>
  <c r="E64" i="7"/>
  <c r="P272" i="7"/>
  <c r="Q272" i="7"/>
  <c r="P269" i="7"/>
  <c r="Q269" i="7"/>
  <c r="P292" i="7"/>
  <c r="Q292" i="7"/>
  <c r="O414" i="7"/>
  <c r="E113" i="68"/>
  <c r="G114" i="68"/>
  <c r="H114" i="68"/>
  <c r="D88" i="68"/>
  <c r="G88" i="68"/>
  <c r="G17" i="68"/>
  <c r="I17" i="68"/>
  <c r="P64" i="7"/>
  <c r="Q64" i="7"/>
  <c r="G113" i="68"/>
  <c r="P697" i="7"/>
  <c r="Q414" i="7"/>
  <c r="D126" i="68"/>
  <c r="G90" i="68"/>
  <c r="H90" i="68"/>
  <c r="F88" i="68"/>
  <c r="E90" i="68"/>
  <c r="G339" i="69"/>
  <c r="K339" i="69"/>
  <c r="P415" i="7"/>
  <c r="Q415" i="7"/>
  <c r="G126" i="68"/>
  <c r="G127" i="68"/>
  <c r="G141" i="68"/>
  <c r="D127" i="68"/>
  <c r="E126" i="68"/>
  <c r="E127" i="68"/>
  <c r="E141" i="68"/>
  <c r="D143" i="68"/>
  <c r="D142" i="68"/>
  <c r="D141" i="68"/>
</calcChain>
</file>

<file path=xl/comments1.xml><?xml version="1.0" encoding="utf-8"?>
<comments xmlns="http://schemas.openxmlformats.org/spreadsheetml/2006/main">
  <authors>
    <author>budget-tanya</author>
  </authors>
  <commentList>
    <comment ref="E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E62" authorId="0">
      <text>
        <r>
          <rPr>
            <b/>
            <sz val="9"/>
            <color indexed="81"/>
            <rFont val="Tahoma"/>
            <family val="2"/>
            <charset val="204"/>
          </rPr>
          <t>budget-tanya:</t>
        </r>
        <r>
          <rPr>
            <sz val="9"/>
            <color indexed="81"/>
            <rFont val="Tahoma"/>
            <family val="2"/>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<sst xmlns="http://schemas.openxmlformats.org/spreadsheetml/2006/main" count="2717" uniqueCount="1232">
  <si>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</si>
  <si>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</si>
  <si>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</si>
  <si>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</si>
  <si>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</si>
  <si>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</si>
  <si>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</si>
  <si>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</si>
  <si>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</si>
  <si>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</si>
  <si>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</si>
  <si>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</si>
  <si>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1090 (091212)</t>
  </si>
  <si>
    <t xml:space="preserve">з них на: </t>
  </si>
  <si>
    <t>0714030</t>
  </si>
  <si>
    <t>0717300</t>
  </si>
  <si>
    <t>0717322</t>
  </si>
  <si>
    <t>0717670</t>
  </si>
  <si>
    <t>0719710</t>
  </si>
  <si>
    <t>0719410</t>
  </si>
  <si>
    <t>0719770</t>
  </si>
  <si>
    <t>заходів соціального спрямування</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</si>
  <si>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</si>
  <si>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</si>
  <si>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</si>
  <si>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</si>
  <si>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</si>
  <si>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</si>
  <si>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</si>
  <si>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</si>
  <si>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</si>
  <si>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</si>
  <si>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</si>
  <si>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</si>
  <si>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</si>
  <si>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</si>
  <si>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</si>
  <si>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Надання пільгових довгострокових кредитів молодим сім’ям та одиноким молодим громадянам на будівництво/придбання житла </t>
  </si>
  <si>
    <t>Комплексна програма надання житлових кредитів окремим категоріям громадян у Львівській області на 2021-2025 роки</t>
  </si>
  <si>
    <t>1618831</t>
  </si>
  <si>
    <t>8831</t>
  </si>
  <si>
    <t>1060 (250911)</t>
  </si>
  <si>
    <t xml:space="preserve">Надання довгострокових кредитів індивідуальним забудовникам житла на селі </t>
  </si>
  <si>
    <t>Програма розвитку мережі й утримання автомобільних доріг, організації та безпеки дорожнього руху на 2021-2025 роки</t>
  </si>
  <si>
    <t>№ 24/0/5-22 ВА від 11.04.2022, № 240/0/5-22 ВА від 09.08.2022</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</si>
  <si>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</si>
  <si>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</si>
  <si>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</si>
  <si>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</si>
  <si>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</si>
  <si>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</si>
  <si>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</si>
  <si>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xml:space="preserve">від </t>
  </si>
  <si>
    <t>Бюджет Старосамбірської міської територіальної громади</t>
  </si>
  <si>
    <t>Бюджет Стрийської міської територіальної громади</t>
  </si>
  <si>
    <t>Програма розвитку освіти Львівської області на 2021-2025 роки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</si>
  <si>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</si>
  <si>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</si>
  <si>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</si>
  <si>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</si>
  <si>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</si>
  <si>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</si>
  <si>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</si>
  <si>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</si>
  <si>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</si>
  <si>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</si>
  <si>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</si>
  <si>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</si>
  <si>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</si>
  <si>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</si>
  <si>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</si>
  <si>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</si>
  <si>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</si>
  <si>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</si>
  <si>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</si>
  <si>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у сфері соціального захисту і соціального забезпечення</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</si>
  <si>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</si>
  <si>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</si>
  <si>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</si>
  <si>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</si>
  <si>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</si>
  <si>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</si>
  <si>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</si>
  <si>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</si>
  <si>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</si>
  <si>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</si>
  <si>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</si>
  <si>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</si>
  <si>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</si>
  <si>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</si>
  <si>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</si>
  <si>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</si>
  <si>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</si>
  <si>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</si>
  <si>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</si>
  <si>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</si>
  <si>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</si>
  <si>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</si>
  <si>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</si>
  <si>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</si>
  <si>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</si>
  <si>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</si>
  <si>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</si>
  <si>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</si>
  <si>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</si>
  <si>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</si>
  <si>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</si>
  <si>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</si>
  <si>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</si>
  <si>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</si>
  <si>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</si>
  <si>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</si>
  <si>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</si>
  <si>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</si>
  <si>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</si>
  <si>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</si>
  <si>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</si>
  <si>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</si>
  <si>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</si>
  <si>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</si>
  <si>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</si>
  <si>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</si>
  <si>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</si>
  <si>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</si>
  <si>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</si>
  <si>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</si>
  <si>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</si>
  <si>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</si>
  <si>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</si>
  <si>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</si>
  <si>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</si>
  <si>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Позики, надані постачальниками</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</si>
  <si>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</si>
  <si>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</si>
  <si>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</si>
  <si>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</si>
  <si>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</si>
  <si>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0619800</t>
  </si>
  <si>
    <t>3519770</t>
  </si>
  <si>
    <t>№ 61 від 18.02.2021 року, № 337 від 23.12.2021 року</t>
  </si>
  <si>
    <t>№ 72 від 23.02.2021 року, № 321 від 23.12.2021 року</t>
  </si>
  <si>
    <t>№ 336 від 23.12.2021 року</t>
  </si>
  <si>
    <t>0719800</t>
  </si>
  <si>
    <t>апарату обласної ради</t>
  </si>
  <si>
    <t>Департамент паливно-енергетичного комплексу, енергоефективності та житлово-комунального господарства</t>
  </si>
  <si>
    <t>№ 547 від 05.12.2017</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</si>
  <si>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</si>
  <si>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</si>
  <si>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</si>
  <si>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</si>
  <si>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</si>
  <si>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0611025</t>
  </si>
  <si>
    <t>1025</t>
  </si>
  <si>
    <t>Різниця між вартісною оцінкою вищезазначених статей і ціною при погашенні зобов'язань</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</si>
  <si>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</si>
  <si>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</si>
  <si>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</si>
  <si>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</si>
  <si>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</si>
  <si>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</si>
  <si>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</si>
  <si>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</si>
  <si>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</si>
  <si>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</si>
  <si>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</si>
  <si>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</si>
  <si>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</si>
  <si>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</si>
  <si>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</si>
  <si>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</si>
  <si>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</si>
  <si>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</si>
  <si>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</si>
  <si>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</si>
  <si>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</si>
  <si>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</si>
  <si>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</si>
  <si>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</si>
  <si>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</si>
  <si>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Утримання та розвиток автомобільних доріг загального користування та дорожньої інфраструктури за рахунок субвенції з державного бюджету</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</si>
  <si>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</si>
  <si>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</si>
  <si>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Департамент комунікацій та внутрішньої  політики</t>
  </si>
  <si>
    <t>Обласна програма "Молодь Львівщини" на 2021-2023 роки</t>
  </si>
  <si>
    <t>Регіональна програма сприяння розвитку інформаційного простору та громадянського суспільства у Львівській області на 2021-2023 роки</t>
  </si>
  <si>
    <t>Позики, одержані з державних фондів</t>
  </si>
  <si>
    <t xml:space="preserve">Зміни в додаток 2 до розпорядження начальника обласної військової адміністрації  від 30.11.2022  №651/0/5-22ВА "Про обласний бюджет Львівської області на 2023 рік "Фінансування  обласного бюджету на 2023 рік"                                </t>
  </si>
  <si>
    <t>Зміни в додаток 3 до розпорядження начальника обласної військової адміністрації  від 30.11.2022  №651/0/5-22ВА "Про обласний бюджет Львівської області на 2023 рік "Розподіл видатків обласного бюджету на 2023 рік"</t>
  </si>
  <si>
    <t xml:space="preserve">Додаток 5
до розпорядження начальника обласної військової адміністрації </t>
  </si>
  <si>
    <t>Зміни в додаток 7 до розпорядження начальника обласної військової адміністрації  від 30.11.2022  №651/0/5-22ВА "Про обласний бюджет Львівської області на 2023 рік "Розподіл витрат обласного бюджету на реалізацію обласних програм у 2023 році"</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</si>
  <si>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</si>
  <si>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</si>
  <si>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</si>
  <si>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</si>
  <si>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</si>
  <si>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</si>
  <si>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</si>
  <si>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</si>
  <si>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</si>
  <si>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</si>
  <si>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Надання загальної середньої освіти міжшкільними ресурсними центрами</t>
  </si>
  <si>
    <t>0717640</t>
  </si>
  <si>
    <t>1319770</t>
  </si>
  <si>
    <t>№ 24//0/5-22 ВА від 11.04.2022</t>
  </si>
  <si>
    <t>№ 20/0/5-22 ВА від 07.04.2022</t>
  </si>
  <si>
    <t>№ 24/0/5-22 ВА від 11.04.2022</t>
  </si>
  <si>
    <t>1911142</t>
  </si>
  <si>
    <t>1019800</t>
  </si>
  <si>
    <t>2717321</t>
  </si>
  <si>
    <t>2719770</t>
  </si>
  <si>
    <t xml:space="preserve">№ 19/0/5-22 ВА від 07.04.2022 </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</si>
  <si>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</si>
  <si>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</si>
  <si>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</si>
  <si>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</si>
  <si>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</si>
  <si>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</si>
  <si>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</si>
  <si>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</si>
  <si>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</si>
  <si>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</si>
  <si>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 xml:space="preserve">Код </t>
  </si>
  <si>
    <t>Назва</t>
  </si>
  <si>
    <t>1300000</t>
  </si>
  <si>
    <t>1500000</t>
  </si>
  <si>
    <t>3102</t>
  </si>
  <si>
    <t>070701</t>
  </si>
  <si>
    <t>8320</t>
  </si>
  <si>
    <t>8330</t>
  </si>
  <si>
    <t>8340</t>
  </si>
  <si>
    <t>0813131</t>
  </si>
  <si>
    <t>Фінансова підтримка кінематографії</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</si>
  <si>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</si>
  <si>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</si>
  <si>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</si>
  <si>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Фінансова підтримка засобів масової інформації</t>
  </si>
  <si>
    <t>Позики, надані міжнародними організаціями економічного розвитку</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</si>
  <si>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</si>
  <si>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</si>
  <si>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</si>
  <si>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</si>
  <si>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</si>
  <si>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</si>
  <si>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</si>
  <si>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</si>
  <si>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</si>
  <si>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</si>
  <si>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</si>
  <si>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</si>
  <si>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</si>
  <si>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</si>
  <si>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</si>
  <si>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</si>
  <si>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</si>
  <si>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</si>
  <si>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</si>
  <si>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</si>
  <si>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</si>
  <si>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</si>
  <si>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</si>
  <si>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Комплексна програма регіонального розвитку Львівщини на 2021-2025 роки</t>
  </si>
  <si>
    <t>Програма охорони навколишнього природного середовища  на 2021-2025 роки</t>
  </si>
  <si>
    <t>Комплексна програма цивільного захисту та підтримки правоохоронних органів Львівської області на 2021-2023 роки</t>
  </si>
  <si>
    <t>№ 22 Дод №3 від 22.12.2020 року</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</si>
  <si>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</si>
  <si>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</si>
  <si>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Програма підтримки та розвитку транспорту і зв"язку у Львівській області на 2022-2025 роки</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</si>
  <si>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</si>
  <si>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</si>
  <si>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</si>
  <si>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</si>
  <si>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</si>
  <si>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</si>
  <si>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</si>
  <si>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</si>
  <si>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</si>
  <si>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</si>
  <si>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</si>
  <si>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</si>
  <si>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</si>
  <si>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</si>
  <si>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</si>
  <si>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</si>
  <si>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</si>
  <si>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</si>
  <si>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</si>
  <si>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</si>
  <si>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</si>
  <si>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</si>
  <si>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</si>
  <si>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</si>
  <si>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</si>
  <si>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</si>
  <si>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</si>
  <si>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</si>
  <si>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</si>
  <si>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</si>
  <si>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</si>
  <si>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</si>
  <si>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</si>
  <si>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</si>
  <si>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</si>
  <si>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</si>
  <si>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</si>
  <si>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</si>
  <si>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</si>
  <si>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</si>
  <si>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</si>
  <si>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</si>
  <si>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</si>
  <si>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</si>
  <si>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</si>
  <si>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</si>
  <si>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</si>
  <si>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</si>
  <si>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</si>
  <si>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</si>
  <si>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</si>
  <si>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</si>
  <si>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</si>
  <si>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64 від 18.02.2021 року зі змінами</t>
  </si>
  <si>
    <t>№ 69 від 23.02.2021 року зі змінами</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</si>
  <si>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</si>
  <si>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</si>
  <si>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</si>
  <si>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</si>
  <si>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r>
      <t xml:space="preserve">Комплексна програма </t>
    </r>
    <r>
      <rPr>
        <sz val="12"/>
        <rFont val="Times New Roman"/>
        <family val="1"/>
        <charset val="204"/>
      </rPr>
      <t>«</t>
    </r>
    <r>
      <rPr>
        <sz val="12"/>
        <rFont val="Times New Roman Cyr"/>
        <charset val="204"/>
      </rPr>
      <t>Безпечна Львівщина</t>
    </r>
    <r>
      <rPr>
        <sz val="12"/>
        <rFont val="Times New Roman"/>
        <family val="1"/>
        <charset val="204"/>
      </rPr>
      <t>»</t>
    </r>
    <r>
      <rPr>
        <sz val="12"/>
        <rFont val="Times New Roman Cyr"/>
        <charset val="204"/>
      </rPr>
      <t xml:space="preserve"> на 2021-2025 роки</t>
    </r>
  </si>
  <si>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</si>
  <si>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</si>
  <si>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r>
      <t>Комплексна програма підтримки галузі охорони здоров</t>
    </r>
    <r>
      <rPr>
        <sz val="12"/>
        <rFont val="Times New Roman"/>
        <family val="1"/>
        <charset val="204"/>
      </rPr>
      <t>ʼ</t>
    </r>
    <r>
      <rPr>
        <sz val="12"/>
        <rFont val="Times New Roman Cyr"/>
        <family val="1"/>
        <charset val="204"/>
      </rPr>
      <t>я  Львівської області на 2021-2025 роки</t>
    </r>
  </si>
  <si>
    <t>заходи організацій депортованих українців</t>
  </si>
  <si>
    <t>Управління туризму та курортів</t>
  </si>
  <si>
    <t>24</t>
  </si>
  <si>
    <t>6=(гр.3+гр.4)</t>
  </si>
  <si>
    <t>5021</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</si>
  <si>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</si>
  <si>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</si>
  <si>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</si>
  <si>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</si>
  <si>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</si>
  <si>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</si>
  <si>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</si>
  <si>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</si>
  <si>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</si>
  <si>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</si>
  <si>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</si>
  <si>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</si>
  <si>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</si>
  <si>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</si>
  <si>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</si>
  <si>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</si>
  <si>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</si>
  <si>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</si>
  <si>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Регіональна програма інформатизації "Електронна Львівщина" на 2018-2020 роки</t>
  </si>
  <si>
    <t>Інша  заходи, пов"язані з економічною діяльністю</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</si>
  <si>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</si>
  <si>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</si>
  <si>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</si>
  <si>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</si>
  <si>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</si>
  <si>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</si>
  <si>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</si>
  <si>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</si>
  <si>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</si>
  <si>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</si>
  <si>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</si>
  <si>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</si>
  <si>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 68 від 23.02.2021 року зі змінами</t>
  </si>
  <si>
    <t>№ 84 від 16.03.2021 року зі змінами</t>
  </si>
  <si>
    <t>№ 333 від 23.12.2021 року зі змінами</t>
  </si>
  <si>
    <t>№ 67 від 23.02.2021 року зі змінами</t>
  </si>
  <si>
    <t>№ 66 від 23.02.2021 року зі змінами</t>
  </si>
  <si>
    <t>№ 70 від 23.02.2021 року зі змінами</t>
  </si>
  <si>
    <t>№ 56 від 18.02.2021 року зі змінами</t>
  </si>
  <si>
    <t>Програма покращення якості надання публічних послуг органами виконавчої влади на 2023 рік</t>
  </si>
  <si>
    <t>Програма підтримки бізнесу у Львівській області на період воєнного стану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</si>
  <si>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</si>
  <si>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</si>
  <si>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</si>
  <si>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</si>
  <si>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 62 від 18.02.2021 року, № 335 від 23.12.2021 року</t>
  </si>
  <si>
    <t>№ 60 від 18.02.2021 року, № 320 від 23.12.2021 року</t>
  </si>
  <si>
    <t>Програма реалізації пріоритетних інфрастуктурних проєктів у Львівській області</t>
  </si>
  <si>
    <t>Повернення коштів з депозитів або пред"явлення цінних паперів</t>
  </si>
  <si>
    <t>виплату стипендій обдарованим спортсменам Львівщини</t>
  </si>
  <si>
    <t xml:space="preserve">природоохоронних заходів </t>
  </si>
  <si>
    <t>Кошти, що передаються iз загального фонду бюджету до бюджету розвитку (спецiального фонду) </t>
  </si>
  <si>
    <t>Департамент з питань цивільного захисту</t>
  </si>
  <si>
    <t>0813102</t>
  </si>
  <si>
    <t>0813140</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</si>
  <si>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</si>
  <si>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</si>
  <si>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</si>
  <si>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</si>
  <si>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</si>
  <si>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</si>
  <si>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</si>
  <si>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</si>
  <si>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</si>
  <si>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</si>
  <si>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</si>
  <si>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</si>
  <si>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</si>
  <si>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 65 від 23.02.2021 року, № 311 від 23.12.2021 року</t>
  </si>
  <si>
    <t>№ 54  від 18.02.2021 року, № 318 від 23.12.2021 року</t>
  </si>
  <si>
    <t>№ 53 від 18.02.2021 року, № 313 від 23.12.2021 року</t>
  </si>
  <si>
    <t>№ 73 від 23.02.2021 року, № 328 від 23.12.2021 року</t>
  </si>
  <si>
    <t>№ 74 від 23.02.2021 року, № 326 від 23.12.2021 року</t>
  </si>
  <si>
    <t>Додаток  3</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</si>
  <si>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</si>
  <si>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</si>
  <si>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</si>
  <si>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</si>
  <si>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</si>
  <si>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</si>
  <si>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</si>
  <si>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</si>
  <si>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</si>
  <si>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</si>
  <si>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</si>
  <si>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</si>
  <si>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</si>
  <si>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</si>
  <si>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</si>
  <si>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</si>
  <si>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</si>
  <si>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</si>
  <si>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</si>
  <si>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</si>
  <si>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</si>
  <si>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 17/0/5-22ВА від 07.04.2022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</si>
  <si>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</si>
  <si>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</si>
  <si>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</si>
  <si>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</si>
  <si>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</si>
  <si>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</si>
  <si>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</si>
  <si>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</si>
  <si>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</si>
  <si>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</si>
  <si>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розвитку фізичної культури та спорту Львівщини на період до 2023 року</t>
  </si>
  <si>
    <t>реалізацію обласної програми "Молодь Львівщини" на 2016-2020 роки</t>
  </si>
  <si>
    <t xml:space="preserve"> програм у галузі сільського господарства</t>
  </si>
  <si>
    <t>з них:</t>
  </si>
  <si>
    <t>0611090, 0611150, 0611161</t>
  </si>
  <si>
    <t>0819270</t>
  </si>
  <si>
    <t>Резервний фонд місцевого бюджету</t>
  </si>
  <si>
    <t>3718710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</si>
  <si>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</si>
  <si>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</si>
  <si>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</si>
  <si>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</si>
  <si>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</si>
  <si>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</si>
  <si>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</si>
  <si>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</si>
  <si>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Інші програми та заходи у сфері охорони здоров’я</t>
  </si>
  <si>
    <t>1919730</t>
  </si>
  <si>
    <t>9730</t>
  </si>
  <si>
    <t>обласної військової адміністрації</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</si>
  <si>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</si>
  <si>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</si>
  <si>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</si>
  <si>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</si>
  <si>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</si>
  <si>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</si>
  <si>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</si>
  <si>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0762 (080208)</t>
  </si>
  <si>
    <t>0724 (080209)</t>
  </si>
  <si>
    <t>0740 (080704)</t>
  </si>
  <si>
    <t>реалізацію регіональної програми підтримки місцевих засобів масової інформації</t>
  </si>
  <si>
    <t>продовження додатка 5</t>
  </si>
  <si>
    <t>0813050</t>
  </si>
  <si>
    <t>0813070</t>
  </si>
  <si>
    <t>0813080</t>
  </si>
  <si>
    <t>0513 (240603)</t>
  </si>
  <si>
    <t>2318420</t>
  </si>
  <si>
    <t>2717150</t>
  </si>
  <si>
    <t>2717320</t>
  </si>
  <si>
    <t>7320</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</si>
  <si>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</si>
  <si>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</si>
  <si>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</si>
  <si>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</si>
  <si>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</si>
  <si>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</si>
  <si>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</si>
  <si>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</si>
  <si>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</si>
  <si>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</si>
  <si>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</si>
  <si>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</si>
  <si>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</si>
  <si>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</si>
  <si>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</si>
  <si>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</si>
  <si>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</si>
  <si>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</si>
  <si>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</si>
  <si>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</si>
  <si>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</si>
  <si>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</si>
  <si>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</si>
  <si>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</si>
  <si>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</si>
  <si>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Комплексна програма підтримки внутрішньо переміщених осіб на період дії воєнного стану в Україні</t>
  </si>
  <si>
    <t>1020</t>
  </si>
  <si>
    <t>Внутрішні запозичення</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</si>
  <si>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</si>
  <si>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</si>
  <si>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</si>
  <si>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</si>
  <si>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</si>
  <si>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</si>
  <si>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</si>
  <si>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</si>
  <si>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</si>
  <si>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Бюджет Козівської сільської територіальної громади</t>
  </si>
  <si>
    <t>Бюджет Новояворівської міської територіальної громади</t>
  </si>
  <si>
    <t>0210191</t>
  </si>
  <si>
    <t>0219800</t>
  </si>
  <si>
    <t>0217530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</si>
  <si>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</si>
  <si>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</si>
  <si>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</si>
  <si>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</si>
  <si>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</si>
  <si>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</si>
  <si>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</si>
  <si>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</si>
  <si>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</si>
  <si>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</si>
  <si>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</si>
  <si>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</si>
  <si>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</si>
  <si>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</si>
  <si>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</si>
  <si>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</si>
  <si>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</si>
  <si>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</si>
  <si>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</si>
  <si>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</si>
  <si>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</si>
  <si>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</si>
  <si>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</si>
  <si>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</si>
  <si>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</si>
  <si>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</si>
  <si>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</si>
  <si>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</si>
  <si>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</si>
  <si>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</si>
  <si>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</si>
  <si>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</si>
  <si>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</si>
  <si>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</si>
  <si>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</si>
  <si>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</si>
  <si>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</si>
  <si>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</si>
  <si>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</si>
  <si>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Комплексна програма розвитку фізичної культури та спорту Львівщини на 2021- 2025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</si>
  <si>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</si>
  <si>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</si>
  <si>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</si>
  <si>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</si>
  <si>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</si>
  <si>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</si>
  <si>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</si>
  <si>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</si>
  <si>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</si>
  <si>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</si>
  <si>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</si>
  <si>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</si>
  <si>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</si>
  <si>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</si>
  <si>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</si>
  <si>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</si>
  <si>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</si>
  <si>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</si>
  <si>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</si>
  <si>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</si>
  <si>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</si>
  <si>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</si>
  <si>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</si>
  <si>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</si>
  <si>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</si>
  <si>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</si>
  <si>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</si>
  <si>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</si>
  <si>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</si>
  <si>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</si>
  <si>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Субвенція на утримання об’єктів спільного користування чи ліквідацію негативних наслідків діяльності об’єктів спільного користування</t>
  </si>
  <si>
    <t>№ 85 від 16.03.2021 року</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</si>
  <si>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</si>
  <si>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</si>
  <si>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</si>
  <si>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</si>
  <si>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</si>
  <si>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</si>
  <si>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</si>
  <si>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</si>
  <si>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</si>
  <si>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</si>
  <si>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</si>
  <si>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</si>
  <si>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</si>
  <si>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</si>
  <si>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</si>
  <si>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</si>
  <si>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</si>
  <si>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</si>
  <si>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</si>
  <si>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</si>
  <si>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</si>
  <si>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</si>
  <si>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</si>
  <si>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</si>
  <si>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</si>
  <si>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</si>
  <si>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</si>
  <si>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</si>
  <si>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</si>
  <si>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</si>
  <si>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</si>
  <si>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</si>
  <si>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</si>
  <si>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</si>
  <si>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</si>
  <si>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</si>
  <si>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</si>
  <si>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</si>
  <si>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</si>
  <si>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</si>
  <si>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</si>
  <si>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</si>
  <si>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Позики, надані органами управління іноземних держав</t>
  </si>
  <si>
    <t>Позики, надані іноземними комерційними банками</t>
  </si>
  <si>
    <t xml:space="preserve"> Повернення коштів з депозитів або пред"явлення цінних паперів</t>
  </si>
  <si>
    <t>Заходи з енергозбереження</t>
  </si>
  <si>
    <t>Коригування</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</si>
  <si>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</si>
  <si>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0731 (150114, 150119)</t>
  </si>
  <si>
    <t>0443 (150202)</t>
  </si>
  <si>
    <t>4080</t>
  </si>
  <si>
    <t>Інші заклади та заходи в галузі культури і мистецтва</t>
  </si>
  <si>
    <t>Охорона, збереження і популяризація історико-культурної спадщини у Львівській області на 2021-2025 роки</t>
  </si>
  <si>
    <t>Регіональна програма розвитку містобудівного кадастру та просторового планування на 2021-2025 роки</t>
  </si>
  <si>
    <t>1618821</t>
  </si>
  <si>
    <t>8821</t>
  </si>
  <si>
    <t>1060 (250908)</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</si>
  <si>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</si>
  <si>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</si>
  <si>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</si>
  <si>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</si>
  <si>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</si>
  <si>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</si>
  <si>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</si>
  <si>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</si>
  <si>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</si>
  <si>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</si>
  <si>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</si>
  <si>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</si>
  <si>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</si>
  <si>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</si>
  <si>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</si>
  <si>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</si>
  <si>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</si>
  <si>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1317693</t>
  </si>
  <si>
    <t>Регіональна програма з міжнародного і транскордонного співробітництва, європейської інтеграції на 2021-2025 роки</t>
  </si>
  <si>
    <t>Програма розвитку туризму та курортів у Львівській області на 2021-2025 роки</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</si>
  <si>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</si>
  <si>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</si>
  <si>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Програма підвищення конкурентоспроможності Львівської області на 2021-2025 роки</t>
  </si>
  <si>
    <t>Програма підтримки співробітництва територіальних громад у Львівській області на 2019-2020 роки</t>
  </si>
  <si>
    <t>0180 (250366)</t>
  </si>
  <si>
    <t>9540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</si>
  <si>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</si>
  <si>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</si>
  <si>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</si>
  <si>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</si>
  <si>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</si>
  <si>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</si>
  <si>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</si>
  <si>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</si>
  <si>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</si>
  <si>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</si>
  <si>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</si>
  <si>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1517323</t>
  </si>
  <si>
    <t xml:space="preserve">Служба у справах дітей </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</si>
  <si>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</si>
  <si>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</si>
  <si>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</si>
  <si>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</si>
  <si>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</si>
  <si>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</si>
  <si>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</si>
  <si>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</si>
  <si>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</si>
  <si>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</si>
  <si>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</si>
  <si>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</si>
  <si>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</si>
  <si>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</si>
  <si>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</si>
  <si>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</si>
  <si>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</si>
  <si>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</si>
  <si>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</si>
  <si>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</si>
  <si>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</si>
  <si>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</si>
  <si>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</si>
  <si>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</si>
  <si>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</si>
  <si>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</si>
  <si>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</si>
  <si>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</si>
  <si>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</si>
  <si>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 xml:space="preserve">0990 </t>
  </si>
  <si>
    <t>0611142</t>
  </si>
  <si>
    <t>1142</t>
  </si>
  <si>
    <t>Разом по бюджетах ТГ</t>
  </si>
  <si>
    <t>Обласний бюджет Львівської області</t>
  </si>
  <si>
    <t>Проведення навчально-тренувальних зборів і змагань з олімпійських видів спорту</t>
  </si>
  <si>
    <t>3719130</t>
  </si>
  <si>
    <t>9130</t>
  </si>
  <si>
    <t xml:space="preserve">0180 </t>
  </si>
  <si>
    <t>№ 32/0/5-22 ВА від 19.04.2022 року</t>
  </si>
  <si>
    <t>Програма виконання судових рішень та виконавчих документів на 2022-2025 роки</t>
  </si>
  <si>
    <t>№  336 від 23.12.2021 року</t>
  </si>
  <si>
    <t>виконання заходів (підтримку сільських аматорських колективів-150 тис.грн.)</t>
  </si>
  <si>
    <t>090412</t>
  </si>
  <si>
    <t>Одержано</t>
  </si>
  <si>
    <t>Повернено</t>
  </si>
  <si>
    <t>Надання загальної середньої освіти за рахунок коштів місцевого бюджету</t>
  </si>
  <si>
    <t>реалізацію програми "Стратегія подолання материнської та дитячої смертності у Львівській області на 2007-2011 роки"</t>
  </si>
  <si>
    <t>Комплексна програма соціальної підтримки окремих категорій громадян Львівської області на 2021-2025 роки</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</si>
  <si>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</si>
  <si>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</si>
  <si>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</si>
  <si>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</si>
  <si>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</si>
  <si>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</si>
  <si>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</si>
  <si>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</si>
  <si>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</si>
  <si>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</si>
  <si>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</si>
  <si>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</si>
  <si>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</si>
  <si>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</si>
  <si>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</si>
  <si>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</si>
  <si>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</si>
  <si>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</si>
  <si>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</si>
  <si>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</si>
  <si>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</si>
  <si>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</si>
  <si>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</si>
  <si>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</si>
  <si>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</si>
  <si>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Усього видатків</t>
  </si>
  <si>
    <t>грн</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</si>
  <si>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</si>
  <si>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</si>
  <si>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</si>
  <si>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</si>
  <si>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</si>
  <si>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 1096 від 19.11.2020 року</t>
  </si>
  <si>
    <t>080</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</si>
  <si>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</si>
  <si>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</si>
  <si>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</si>
  <si>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</si>
  <si>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</si>
  <si>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</si>
  <si>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</si>
  <si>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 71 від 23.02.2021 року зі змінами</t>
  </si>
  <si>
    <t>№ 59 від 18.02.2021 року зі змінами</t>
  </si>
  <si>
    <t>№ 58 від 18.02.2021 року зі змінами</t>
  </si>
  <si>
    <t>№ 57 від 18.02.2021 року зі змінами</t>
  </si>
  <si>
    <t>№ 72 від 23.02.2021 року зі змінами</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</si>
  <si>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</si>
  <si>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</si>
  <si>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</si>
  <si>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</si>
  <si>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</si>
  <si>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</si>
  <si>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</si>
  <si>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</si>
  <si>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</si>
  <si>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</si>
  <si>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</si>
  <si>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</si>
  <si>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</si>
  <si>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</si>
  <si>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</si>
  <si>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</si>
  <si>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</si>
  <si>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</si>
  <si>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</si>
  <si>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</si>
  <si>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</si>
  <si>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</si>
  <si>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</si>
  <si>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</si>
  <si>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</si>
  <si>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</si>
  <si>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</si>
  <si>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</si>
  <si>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</si>
  <si>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</si>
  <si>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</si>
  <si>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</si>
  <si>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</si>
  <si>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</si>
  <si>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</si>
  <si>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</si>
  <si>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</si>
  <si>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</si>
  <si>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Фінансування бюджету за типом боргового зобов'язання</t>
  </si>
  <si>
    <t>1090 (091106)</t>
  </si>
  <si>
    <t>фінансування програми розроблення містобудівної документації у Львівській області</t>
  </si>
  <si>
    <t>Додаток  6</t>
  </si>
  <si>
    <t>Підготовка кадрів закладами професійної (професійно-технічної) освіти та іншими закладами освіти</t>
  </si>
  <si>
    <t>Комплексна програма підтримки та розвитку сільського господарства у Львівській області на 2021-2025 роки</t>
  </si>
  <si>
    <t>2418861</t>
  </si>
  <si>
    <t>Надання бюджетних позичок суб'єктам господарювання</t>
  </si>
  <si>
    <t>Надання кредиту</t>
  </si>
  <si>
    <t>Комплексна програма підтримки та розвитку агропромислового виробництва Львівської області на 2016-2020 роки</t>
  </si>
  <si>
    <t>№ 106 від 01.03.2016</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</si>
  <si>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</si>
  <si>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</si>
  <si>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</si>
  <si>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</si>
  <si>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</si>
  <si>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</si>
  <si>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</si>
  <si>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</si>
  <si>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</si>
  <si>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</si>
  <si>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</si>
  <si>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</si>
  <si>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</si>
  <si>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</si>
  <si>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</si>
  <si>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</si>
  <si>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</si>
  <si>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</si>
  <si>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</si>
  <si>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</si>
  <si>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</si>
  <si>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</si>
  <si>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</si>
  <si>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</si>
  <si>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</si>
  <si>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</si>
  <si>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</si>
  <si>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</si>
  <si>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</si>
  <si>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0320 (210110)</t>
  </si>
  <si>
    <t>0470 (180107)</t>
  </si>
  <si>
    <t>0827 (110203)</t>
  </si>
  <si>
    <t>0922 (070302)</t>
  </si>
  <si>
    <t>0922 (070307)</t>
  </si>
  <si>
    <t>0960 (070401)</t>
  </si>
  <si>
    <t>0930 (070501)</t>
  </si>
  <si>
    <t>0941 (070601)</t>
  </si>
  <si>
    <t>7693</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</si>
  <si>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</si>
  <si>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</si>
  <si>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</si>
  <si>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</si>
  <si>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</si>
  <si>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</si>
  <si>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</si>
  <si>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1115012</t>
  </si>
  <si>
    <t>1115031</t>
  </si>
  <si>
    <t>1115062</t>
  </si>
  <si>
    <t>1115033</t>
  </si>
  <si>
    <t>1115061</t>
  </si>
  <si>
    <t>1115032</t>
  </si>
  <si>
    <t>1115053</t>
  </si>
  <si>
    <t>1115041</t>
  </si>
  <si>
    <t>1115042</t>
  </si>
  <si>
    <t>1117300</t>
  </si>
  <si>
    <t>1119770</t>
  </si>
  <si>
    <t>0700000</t>
  </si>
  <si>
    <t>07</t>
  </si>
  <si>
    <t>0711120</t>
  </si>
  <si>
    <t>0712010</t>
  </si>
  <si>
    <t>Керуючий справами обласної ради</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</si>
  <si>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</si>
  <si>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</si>
  <si>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</si>
  <si>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</si>
  <si>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</si>
  <si>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</si>
  <si>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</si>
  <si>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</si>
  <si>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</si>
  <si>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</si>
  <si>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</si>
  <si>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</si>
  <si>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</si>
  <si>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</si>
  <si>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</si>
  <si>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</si>
  <si>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</si>
  <si>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</si>
  <si>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</si>
  <si>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</si>
  <si>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</si>
  <si>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</si>
  <si>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</si>
  <si>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</si>
  <si>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</si>
  <si>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</si>
  <si>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</si>
  <si>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</si>
  <si>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</si>
  <si>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</si>
  <si>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</si>
  <si>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</si>
  <si>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</si>
  <si>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</si>
  <si>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</si>
  <si>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</si>
  <si>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</si>
  <si>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</si>
  <si>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</si>
  <si>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</si>
  <si>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</si>
  <si>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</si>
  <si>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</si>
  <si>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</si>
  <si>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</si>
  <si>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</si>
  <si>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</si>
  <si>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0443 (180410)</t>
  </si>
  <si>
    <t>2717693</t>
  </si>
  <si>
    <t>1014040</t>
  </si>
  <si>
    <t>Спеціальні приймальники-розподільники</t>
  </si>
  <si>
    <t>061007</t>
  </si>
  <si>
    <t>0540 (240604)</t>
  </si>
  <si>
    <t>8313</t>
  </si>
  <si>
    <t>7610</t>
  </si>
  <si>
    <t>0180 (250324)</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</si>
  <si>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</si>
  <si>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</si>
  <si>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</si>
  <si>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</si>
  <si>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</si>
  <si>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</si>
  <si>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</si>
  <si>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</si>
  <si>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</si>
  <si>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</si>
  <si>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</si>
  <si>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</si>
  <si>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</si>
  <si>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</si>
  <si>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</si>
  <si>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</si>
  <si>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</si>
  <si>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</si>
  <si>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</si>
  <si>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</si>
  <si>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</si>
  <si>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</si>
  <si>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</si>
  <si>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</si>
  <si>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</si>
  <si>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</si>
  <si>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</si>
  <si>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</si>
  <si>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</si>
  <si>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</si>
  <si>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</si>
  <si>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</si>
  <si>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</si>
  <si>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</si>
  <si>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Управління молоді та спорту</t>
  </si>
  <si>
    <t>1113133</t>
  </si>
  <si>
    <t>1113241</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</si>
  <si>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</si>
  <si>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</si>
  <si>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</si>
  <si>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</si>
  <si>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</si>
  <si>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</si>
  <si>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</si>
  <si>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</si>
  <si>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</si>
  <si>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</si>
  <si>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Разом</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</si>
  <si>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</si>
  <si>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</si>
  <si>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</si>
  <si>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</si>
  <si>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</si>
  <si>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</si>
  <si>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</si>
  <si>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</si>
  <si>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</si>
  <si>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</si>
  <si>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</si>
  <si>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</si>
  <si>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</si>
  <si>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</si>
  <si>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</si>
  <si>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</si>
  <si>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</si>
  <si>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</si>
  <si>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</si>
  <si>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</si>
  <si>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</si>
  <si>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Фінансування за рахунок позик банківських установ</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</si>
  <si>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</si>
  <si>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</si>
  <si>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</si>
  <si>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</si>
  <si>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</si>
  <si>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</si>
  <si>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</si>
  <si>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</si>
  <si>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</si>
  <si>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</si>
  <si>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</si>
  <si>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</si>
  <si>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</si>
  <si>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</si>
  <si>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 з/п</t>
  </si>
  <si>
    <t>Код бюджету</t>
  </si>
  <si>
    <t>Найменування бюджетів</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</si>
  <si>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</si>
  <si>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</si>
  <si>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</si>
  <si>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</si>
  <si>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</si>
  <si>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</si>
  <si>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</si>
  <si>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</si>
  <si>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</si>
  <si>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</si>
  <si>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</si>
  <si>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</si>
  <si>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</si>
  <si>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</si>
  <si>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</si>
  <si>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</si>
  <si>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</si>
  <si>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</si>
  <si>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</si>
  <si>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</si>
  <si>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</si>
  <si>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</si>
  <si>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</si>
  <si>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</si>
  <si>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</si>
  <si>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</si>
  <si>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</si>
  <si>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</si>
  <si>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</si>
  <si>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</si>
  <si>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</si>
  <si>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</si>
  <si>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</si>
  <si>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</si>
  <si>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</si>
  <si>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</si>
  <si>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</si>
  <si>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</si>
  <si>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0813242</t>
  </si>
  <si>
    <t>3241</t>
  </si>
  <si>
    <t>3242</t>
  </si>
  <si>
    <t>Забезпечення діяльності музеїв і виставок</t>
  </si>
  <si>
    <t>4050</t>
  </si>
  <si>
    <t>№ 17/0/5-22ВА від 07.04.2022 року зі змінами</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</si>
  <si>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</si>
  <si>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</si>
  <si>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</si>
  <si>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</si>
  <si>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</si>
  <si>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</si>
  <si>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</si>
  <si>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</si>
  <si>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</si>
  <si>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</si>
  <si>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</si>
  <si>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</si>
  <si>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</si>
  <si>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</si>
  <si>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</si>
  <si>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</si>
  <si>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</si>
  <si>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</si>
  <si>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</si>
  <si>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</si>
  <si>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 xml:space="preserve">до розпорядження начальника </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</si>
  <si>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</si>
  <si>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</si>
  <si>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</si>
  <si>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</si>
  <si>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</si>
  <si>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</si>
  <si>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</si>
  <si>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</si>
  <si>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</si>
  <si>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</si>
  <si>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</si>
  <si>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</si>
  <si>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</si>
  <si>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</si>
  <si>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</si>
  <si>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</si>
  <si>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</si>
  <si>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</si>
  <si>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</si>
  <si>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</si>
  <si>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</si>
  <si>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</si>
  <si>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</si>
  <si>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</si>
  <si>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</si>
  <si>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</si>
  <si>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</si>
  <si>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</si>
  <si>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</si>
  <si>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</si>
  <si>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</si>
  <si>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</si>
  <si>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</si>
  <si>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</si>
  <si>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</si>
  <si>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</si>
  <si>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t>
  </si>
  <si>
    <t>Зміни в додаток 5 до розпорядження начальника обласної військової адміністрації  від 30.11.2022  №651/0/5-22ВА "Про обласний бюджет Львівської області на 2023 рік" "Міжбюджетні трансферти обласного бюджету на 2023 рік"</t>
  </si>
  <si>
    <t>гривень</t>
  </si>
  <si>
    <t xml:space="preserve">Разом трансферти з обласного бюджету </t>
  </si>
  <si>
    <t>Код ТКВКМБ 9770 КЕКВ 3220</t>
  </si>
  <si>
    <t xml:space="preserve"> 
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</si>
  <si>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Департамент охорони здоровʼя</t>
  </si>
  <si>
    <t>Забезпечення діяльності інших закладів у сфері охорони здоровʼя</t>
  </si>
  <si>
    <t>Здійснення заходів та реалізація проектів на виконання Державної цільової соціальної програми «Молодь України»</t>
  </si>
  <si>
    <t>Інші заходи у сфері звʼязку, телекомунікації та інформатики</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</si>
  <si>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</si>
  <si>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</si>
  <si>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552 вд 05.12.2017</t>
  </si>
  <si>
    <t>0813190</t>
  </si>
  <si>
    <t>3190</t>
  </si>
  <si>
    <t>1090 (091214)</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</si>
  <si>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</si>
  <si>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</si>
  <si>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</si>
  <si>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Комплексна програма розвитку культури Львівщини на 2021-2025 роки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</si>
  <si>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</si>
  <si>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</si>
  <si>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</si>
  <si>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</si>
  <si>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</si>
  <si>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</si>
  <si>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</si>
  <si>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</si>
  <si>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</si>
  <si>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</si>
  <si>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</si>
  <si>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</si>
  <si>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</si>
  <si>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</si>
  <si>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</si>
  <si>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</si>
  <si>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</si>
  <si>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</si>
  <si>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</si>
  <si>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</si>
  <si>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</si>
  <si>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</si>
  <si>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</si>
  <si>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</si>
  <si>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</si>
  <si>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</si>
  <si>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</si>
  <si>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</si>
  <si>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0443 (150114)</t>
  </si>
  <si>
    <t>1517361</t>
  </si>
  <si>
    <t>7361</t>
  </si>
  <si>
    <t xml:space="preserve">0490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</si>
  <si>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</si>
  <si>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</si>
  <si>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0712151</t>
  </si>
  <si>
    <t>0712152</t>
  </si>
  <si>
    <t>2151</t>
  </si>
  <si>
    <t>2152</t>
  </si>
  <si>
    <t>№              від                       року</t>
  </si>
  <si>
    <t>Комплексна програма підтримки сільського господарства Львівської області в період воєнного стану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</si>
  <si>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</si>
  <si>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0810 (130204)</t>
  </si>
  <si>
    <t>0810 (130205)</t>
  </si>
  <si>
    <t>0733 (080203)</t>
  </si>
  <si>
    <t>1617693</t>
  </si>
  <si>
    <t>пільгове медичне обслуговування громадян, які постраждали внаслідок Чорнобильської катастрофи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</si>
  <si>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</si>
  <si>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</si>
  <si>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</si>
  <si>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</si>
  <si>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</si>
  <si>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</si>
  <si>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</si>
  <si>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</si>
  <si>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</si>
  <si>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</si>
  <si>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</si>
  <si>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</si>
  <si>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</si>
  <si>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</si>
  <si>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</si>
  <si>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0821 (110102)</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</si>
  <si>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</si>
  <si>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</si>
  <si>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</si>
  <si>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</si>
  <si>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Бюджет Кам’янка-Бузької міської територіальної громади</t>
  </si>
  <si>
    <t>Бюджет Радехівської міської територіальної громади</t>
  </si>
  <si>
    <t>7461</t>
  </si>
  <si>
    <t>7462</t>
  </si>
  <si>
    <t>Додаток  4</t>
  </si>
  <si>
    <t>1354000000</t>
  </si>
  <si>
    <t>Трансферти іншим бюджетам за спеціальним фондом 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</si>
</sst>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_₴_-;\-* #,##0.00_₴_-;_-* &quot;-&quot;??_₴_-;_-@_-"/>
    <numFmt numFmtId="165" formatCode="#,##0\ &quot;грн.&quot;;\-#,##0\ &quot;грн.&quot;"/>
    <numFmt numFmtId="169" formatCode="_-* #,##0.00\ _г_р_н_._-;\-* #,##0.00\ _г_р_н_._-;_-* &quot;-&quot;??\ _г_р_н_._-;_-@_-"/>
    <numFmt numFmtId="170" formatCode="#,##0.0"/>
    <numFmt numFmtId="171" formatCode="0.0"/>
    <numFmt numFmtId="172" formatCode="_-* #,##0\ &quot;р.&quot;_-;\-* #,##0\ &quot;р.&quot;_-;_-* &quot;-&quot;\ &quot;р.&quot;_-;_-@_-"/>
    <numFmt numFmtId="173" formatCode="_-* #,##0\ _р_._-;\-* #,##0\ _р_._-;_-* &quot;-&quot;\ _р_._-;_-@_-"/>
    <numFmt numFmtId="174" formatCode="_-* #,##0.00\ &quot;р.&quot;_-;\-* #,##0.00\ &quot;р.&quot;_-;_-* &quot;-&quot;??\ &quot;р.&quot;_-;_-@_-"/>
    <numFmt numFmtId="175" formatCode="_-* #,##0.00\ _р_._-;\-* #,##0.00\ _р_._-;_-* &quot;-&quot;??\ _р_._-;_-@_-"/>
    <numFmt numFmtId="176" formatCode="_(&quot;$&quot;* #,##0_);_(&quot;$&quot;* \(#,##0\);_(&quot;$&quot;* &quot;-&quot;_);_(@_)"/>
    <numFmt numFmtId="177" formatCode="_(&quot;$&quot;* #,##0.00_);_(&quot;$&quot;* \(#,##0.00\);_(&quot;$&quot;* &quot;-&quot;??_);_(@_)"/>
    <numFmt numFmtId="178" formatCode="#,##0\ &quot;z?&quot;;[Red]\-#,##0\ &quot;z?&quot;"/>
    <numFmt numFmtId="179" formatCode="#,##0.00\ &quot;z?&quot;;[Red]\-#,##0.00\ &quot;z?&quot;"/>
    <numFmt numFmtId="180" formatCode="_-* #,##0\ _z_?_-;\-* #,##0\ _z_?_-;_-* &quot;-&quot;\ _z_?_-;_-@_-"/>
    <numFmt numFmtId="181" formatCode="_-* #,##0.00\ _z_?_-;\-* #,##0.00\ _z_?_-;_-* &quot;-&quot;??\ _z_?_-;_-@_-"/>
    <numFmt numFmtId="182" formatCode="#,##0.\-"/>
    <numFmt numFmtId="183" formatCode="#,##0.000"/>
    <numFmt numFmtId="184" formatCode="_-* #,##0.00_-;\-* #,##0.00_-;_-* &quot;-&quot;??_-;_-@_-"/>
  </numFmts>
  <fonts count="17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family val="2"/>
      <charset val="204"/>
    </font>
    <font>
      <sz val="9"/>
      <color indexed="81"/>
      <name val="Tahoma"/>
      <family val="2"/>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family val="1"/>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4"/>
      <name val="Arial Cyr"/>
      <charset val="204"/>
    </font>
    <font>
      <b/>
      <i/>
      <sz val="14"/>
      <name val="Arial Cyr"/>
      <charset val="204"/>
    </font>
    <font>
      <b/>
      <i/>
      <sz val="12"/>
      <name val="Arial Cyr"/>
      <charset val="204"/>
    </font>
    <font>
      <b/>
      <sz val="10"/>
      <name val="Arial Cyr"/>
      <charset val="204"/>
    </font>
    <font>
      <b/>
      <i/>
      <sz val="14"/>
      <name val="Times New Roman"/>
      <family val="1"/>
      <charset val="204"/>
    </font>
    <font>
      <sz val="14"/>
      <color indexed="55"/>
      <name val="Times New Roman"/>
      <family val="1"/>
      <charset val="204"/>
    </font>
    <font>
      <b/>
      <sz val="15"/>
      <color indexed="55"/>
      <name val="Times New Roman Cyr"/>
      <family val="1"/>
      <charset val="204"/>
    </font>
    <font>
      <sz val="12"/>
      <color indexed="55"/>
      <name val="Times New Roman Cyr"/>
      <family val="1"/>
      <charset val="204"/>
    </font>
    <font>
      <b/>
      <sz val="14"/>
      <color indexed="55"/>
      <name val="Times New Roman"/>
      <family val="1"/>
      <charset val="204"/>
    </font>
    <font>
      <sz val="8"/>
      <name val="Arial Cyr"/>
      <charset val="204"/>
    </font>
    <font>
      <sz val="1"/>
      <color indexed="8"/>
      <name val="Courier"/>
      <family val="1"/>
      <charset val="204"/>
    </font>
    <font>
      <sz val="10"/>
      <color indexed="8"/>
      <name val="Arial"/>
      <family val="2"/>
      <charset val="204"/>
    </font>
    <font>
      <sz val="12"/>
      <name val="Arial Cyr"/>
      <charset val="204"/>
    </font>
    <font>
      <u/>
      <sz val="12"/>
      <name val="Times New Roman"/>
      <family val="1"/>
      <charset val="204"/>
    </font>
    <font>
      <b/>
      <sz val="13"/>
      <name val="Times New Roman"/>
      <family val="1"/>
      <charset val="204"/>
    </font>
    <font>
      <u/>
      <sz val="13"/>
      <name val="Times New Roman"/>
      <family val="1"/>
      <charset val="204"/>
    </font>
    <font>
      <sz val="13"/>
      <name val="Arial Cyr"/>
      <charset val="204"/>
    </font>
    <font>
      <sz val="13"/>
      <name val="Times New Roman"/>
      <family val="1"/>
      <charset val="204"/>
    </font>
    <font>
      <b/>
      <i/>
      <sz val="13"/>
      <name val="Times New Roman"/>
      <family val="1"/>
      <charset val="204"/>
    </font>
    <font>
      <i/>
      <sz val="13"/>
      <name val="Times New Roman"/>
      <family val="1"/>
      <charset val="204"/>
    </font>
    <font>
      <sz val="14"/>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53"/>
      </patternFill>
    </fill>
    <fill>
      <patternFill patternType="solid">
        <fgColor indexed="55"/>
      </patternFill>
    </fill>
    <fill>
      <patternFill patternType="solid">
        <fgColor indexed="9"/>
        <bgColor indexed="64"/>
      </patternFill>
    </fill>
  </fills>
  <borders count="25">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83">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23" fillId="0" borderId="0">
      <protection locked="0"/>
    </xf>
    <xf numFmtId="0" fontId="123" fillId="0" borderId="1">
      <protection locked="0"/>
    </xf>
    <xf numFmtId="0" fontId="14" fillId="0" borderId="0">
      <protection locked="0"/>
    </xf>
    <xf numFmtId="0" fontId="14" fillId="0" borderId="1">
      <protection locked="0"/>
    </xf>
    <xf numFmtId="0" fontId="146" fillId="0" borderId="0">
      <protection locked="0"/>
    </xf>
    <xf numFmtId="0" fontId="146"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35" fillId="0" borderId="0">
      <protection locked="0"/>
    </xf>
    <xf numFmtId="0" fontId="13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35" fillId="0" borderId="0">
      <protection locked="0"/>
    </xf>
    <xf numFmtId="0" fontId="13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64" fillId="0" borderId="0">
      <protection locked="0"/>
    </xf>
    <xf numFmtId="0" fontId="164" fillId="0" borderId="1">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23" fillId="0" borderId="0">
      <protection locked="0"/>
    </xf>
    <xf numFmtId="0" fontId="123" fillId="0" borderId="0">
      <protection locked="0"/>
    </xf>
    <xf numFmtId="0" fontId="14" fillId="0" borderId="0">
      <protection locked="0"/>
    </xf>
    <xf numFmtId="0" fontId="14" fillId="0" borderId="0">
      <protection locked="0"/>
    </xf>
    <xf numFmtId="0" fontId="146" fillId="0" borderId="0">
      <protection locked="0"/>
    </xf>
    <xf numFmtId="0" fontId="146"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35" fillId="0" borderId="0">
      <protection locked="0"/>
    </xf>
    <xf numFmtId="0" fontId="13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35" fillId="0" borderId="0">
      <protection locked="0"/>
    </xf>
    <xf numFmtId="0" fontId="13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64" fillId="0" borderId="0">
      <protection locked="0"/>
    </xf>
    <xf numFmtId="0" fontId="14" fillId="0" borderId="0">
      <protection locked="0"/>
    </xf>
    <xf numFmtId="0" fontId="17" fillId="0" borderId="0">
      <protection locked="0"/>
    </xf>
    <xf numFmtId="0" fontId="17" fillId="0" borderId="0">
      <protection locked="0"/>
    </xf>
    <xf numFmtId="0" fontId="109" fillId="2" borderId="0" applyNumberFormat="0" applyBorder="0" applyAlignment="0" applyProtection="0"/>
    <xf numFmtId="0" fontId="109" fillId="2" borderId="0" applyNumberFormat="0" applyBorder="0" applyAlignment="0" applyProtection="0"/>
    <xf numFmtId="0" fontId="109" fillId="3" borderId="0" applyNumberFormat="0" applyBorder="0" applyAlignment="0" applyProtection="0"/>
    <xf numFmtId="0" fontId="109" fillId="3" borderId="0" applyNumberFormat="0" applyBorder="0" applyAlignment="0" applyProtection="0"/>
    <xf numFmtId="0" fontId="109" fillId="4" borderId="0" applyNumberFormat="0" applyBorder="0" applyAlignment="0" applyProtection="0"/>
    <xf numFmtId="0" fontId="109" fillId="4" borderId="0" applyNumberFormat="0" applyBorder="0" applyAlignment="0" applyProtection="0"/>
    <xf numFmtId="0" fontId="109" fillId="5" borderId="0" applyNumberFormat="0" applyBorder="0" applyAlignment="0" applyProtection="0"/>
    <xf numFmtId="0" fontId="109" fillId="5" borderId="0" applyNumberFormat="0" applyBorder="0" applyAlignment="0" applyProtection="0"/>
    <xf numFmtId="0" fontId="109" fillId="6" borderId="0" applyNumberFormat="0" applyBorder="0" applyAlignment="0" applyProtection="0"/>
    <xf numFmtId="0" fontId="109" fillId="6" borderId="0" applyNumberFormat="0" applyBorder="0" applyAlignment="0" applyProtection="0"/>
    <xf numFmtId="0" fontId="109" fillId="7" borderId="0" applyNumberFormat="0" applyBorder="0" applyAlignment="0" applyProtection="0"/>
    <xf numFmtId="0" fontId="109" fillId="7" borderId="0" applyNumberFormat="0" applyBorder="0" applyAlignment="0" applyProtection="0"/>
    <xf numFmtId="0" fontId="109" fillId="2" borderId="0" applyNumberFormat="0" applyBorder="0" applyAlignment="0" applyProtection="0"/>
    <xf numFmtId="0" fontId="109" fillId="3" borderId="0" applyNumberFormat="0" applyBorder="0" applyAlignment="0" applyProtection="0"/>
    <xf numFmtId="0" fontId="109" fillId="4" borderId="0" applyNumberFormat="0" applyBorder="0" applyAlignment="0" applyProtection="0"/>
    <xf numFmtId="0" fontId="109" fillId="5" borderId="0" applyNumberFormat="0" applyBorder="0" applyAlignment="0" applyProtection="0"/>
    <xf numFmtId="0" fontId="109" fillId="6" borderId="0" applyNumberFormat="0" applyBorder="0" applyAlignment="0" applyProtection="0"/>
    <xf numFmtId="0" fontId="109" fillId="7" borderId="0" applyNumberFormat="0" applyBorder="0" applyAlignment="0" applyProtection="0"/>
    <xf numFmtId="0" fontId="109" fillId="6" borderId="0" applyNumberFormat="0" applyBorder="0" applyAlignment="0" applyProtection="0"/>
    <xf numFmtId="0" fontId="109" fillId="7" borderId="0" applyNumberFormat="0" applyBorder="0" applyAlignment="0" applyProtection="0"/>
    <xf numFmtId="0" fontId="109" fillId="8" borderId="0" applyNumberFormat="0" applyBorder="0" applyAlignment="0" applyProtection="0"/>
    <xf numFmtId="0" fontId="109" fillId="9" borderId="0" applyNumberFormat="0" applyBorder="0" applyAlignment="0" applyProtection="0"/>
    <xf numFmtId="0" fontId="109" fillId="2" borderId="0" applyNumberFormat="0" applyBorder="0" applyAlignment="0" applyProtection="0"/>
    <xf numFmtId="0" fontId="109" fillId="4" borderId="0" applyNumberFormat="0" applyBorder="0" applyAlignment="0" applyProtection="0"/>
    <xf numFmtId="0" fontId="109" fillId="10" borderId="0" applyNumberFormat="0" applyBorder="0" applyAlignment="0" applyProtection="0"/>
    <xf numFmtId="0" fontId="109" fillId="10" borderId="0" applyNumberFormat="0" applyBorder="0" applyAlignment="0" applyProtection="0"/>
    <xf numFmtId="0" fontId="109" fillId="11" borderId="0" applyNumberFormat="0" applyBorder="0" applyAlignment="0" applyProtection="0"/>
    <xf numFmtId="0" fontId="109" fillId="11" borderId="0" applyNumberFormat="0" applyBorder="0" applyAlignment="0" applyProtection="0"/>
    <xf numFmtId="0" fontId="109" fillId="12" borderId="0" applyNumberFormat="0" applyBorder="0" applyAlignment="0" applyProtection="0"/>
    <xf numFmtId="0" fontId="109" fillId="12" borderId="0" applyNumberFormat="0" applyBorder="0" applyAlignment="0" applyProtection="0"/>
    <xf numFmtId="0" fontId="109" fillId="5" borderId="0" applyNumberFormat="0" applyBorder="0" applyAlignment="0" applyProtection="0"/>
    <xf numFmtId="0" fontId="109" fillId="5" borderId="0" applyNumberFormat="0" applyBorder="0" applyAlignment="0" applyProtection="0"/>
    <xf numFmtId="0" fontId="109" fillId="10" borderId="0" applyNumberFormat="0" applyBorder="0" applyAlignment="0" applyProtection="0"/>
    <xf numFmtId="0" fontId="109" fillId="10" borderId="0" applyNumberFormat="0" applyBorder="0" applyAlignment="0" applyProtection="0"/>
    <xf numFmtId="0" fontId="109" fillId="13" borderId="0" applyNumberFormat="0" applyBorder="0" applyAlignment="0" applyProtection="0"/>
    <xf numFmtId="0" fontId="109" fillId="13" borderId="0" applyNumberFormat="0" applyBorder="0" applyAlignment="0" applyProtection="0"/>
    <xf numFmtId="0" fontId="109" fillId="10" borderId="0" applyNumberFormat="0" applyBorder="0" applyAlignment="0" applyProtection="0"/>
    <xf numFmtId="0" fontId="109" fillId="11" borderId="0" applyNumberFormat="0" applyBorder="0" applyAlignment="0" applyProtection="0"/>
    <xf numFmtId="0" fontId="109" fillId="12" borderId="0" applyNumberFormat="0" applyBorder="0" applyAlignment="0" applyProtection="0"/>
    <xf numFmtId="0" fontId="109" fillId="5" borderId="0" applyNumberFormat="0" applyBorder="0" applyAlignment="0" applyProtection="0"/>
    <xf numFmtId="0" fontId="109" fillId="10" borderId="0" applyNumberFormat="0" applyBorder="0" applyAlignment="0" applyProtection="0"/>
    <xf numFmtId="0" fontId="109" fillId="13" borderId="0" applyNumberFormat="0" applyBorder="0" applyAlignment="0" applyProtection="0"/>
    <xf numFmtId="0" fontId="109" fillId="10" borderId="0" applyNumberFormat="0" applyBorder="0" applyAlignment="0" applyProtection="0"/>
    <xf numFmtId="0" fontId="109" fillId="7" borderId="0" applyNumberFormat="0" applyBorder="0" applyAlignment="0" applyProtection="0"/>
    <xf numFmtId="0" fontId="109" fillId="14" borderId="0" applyNumberFormat="0" applyBorder="0" applyAlignment="0" applyProtection="0"/>
    <xf numFmtId="0" fontId="109" fillId="15" borderId="0" applyNumberFormat="0" applyBorder="0" applyAlignment="0" applyProtection="0"/>
    <xf numFmtId="0" fontId="109" fillId="10" borderId="0" applyNumberFormat="0" applyBorder="0" applyAlignment="0" applyProtection="0"/>
    <xf numFmtId="0" fontId="109" fillId="15" borderId="0" applyNumberFormat="0" applyBorder="0" applyAlignment="0" applyProtection="0"/>
    <xf numFmtId="0" fontId="110" fillId="16" borderId="0" applyNumberFormat="0" applyBorder="0" applyAlignment="0" applyProtection="0"/>
    <xf numFmtId="0" fontId="110" fillId="16"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7" borderId="0" applyNumberFormat="0" applyBorder="0" applyAlignment="0" applyProtection="0"/>
    <xf numFmtId="0" fontId="110" fillId="17" borderId="0" applyNumberFormat="0" applyBorder="0" applyAlignment="0" applyProtection="0"/>
    <xf numFmtId="0" fontId="110" fillId="18" borderId="0" applyNumberFormat="0" applyBorder="0" applyAlignment="0" applyProtection="0"/>
    <xf numFmtId="0" fontId="110" fillId="18"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6"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7" borderId="0" applyNumberFormat="0" applyBorder="0" applyAlignment="0" applyProtection="0"/>
    <xf numFmtId="0" fontId="110" fillId="18" borderId="0" applyNumberFormat="0" applyBorder="0" applyAlignment="0" applyProtection="0"/>
    <xf numFmtId="0" fontId="110" fillId="19" borderId="0" applyNumberFormat="0" applyBorder="0" applyAlignment="0" applyProtection="0"/>
    <xf numFmtId="0" fontId="110" fillId="10" borderId="0" applyNumberFormat="0" applyBorder="0" applyAlignment="0" applyProtection="0"/>
    <xf numFmtId="0" fontId="110" fillId="7" borderId="0" applyNumberFormat="0" applyBorder="0" applyAlignment="0" applyProtection="0"/>
    <xf numFmtId="0" fontId="110" fillId="14" borderId="0" applyNumberFormat="0" applyBorder="0" applyAlignment="0" applyProtection="0"/>
    <xf numFmtId="0" fontId="110" fillId="15" borderId="0" applyNumberFormat="0" applyBorder="0" applyAlignment="0" applyProtection="0"/>
    <xf numFmtId="0" fontId="110" fillId="18" borderId="0" applyNumberFormat="0" applyBorder="0" applyAlignment="0" applyProtection="0"/>
    <xf numFmtId="0" fontId="110" fillId="20" borderId="0" applyNumberFormat="0" applyBorder="0" applyAlignment="0" applyProtection="0"/>
    <xf numFmtId="178" fontId="18" fillId="0" borderId="0" applyFont="0" applyFill="0" applyBorder="0" applyAlignment="0" applyProtection="0"/>
    <xf numFmtId="17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73" fontId="21" fillId="0" borderId="0" applyFont="0" applyFill="0" applyBorder="0" applyAlignment="0" applyProtection="0"/>
    <xf numFmtId="175" fontId="21" fillId="0" borderId="0" applyFont="0" applyFill="0" applyBorder="0" applyAlignment="0" applyProtection="0"/>
    <xf numFmtId="172" fontId="21" fillId="0" borderId="0" applyFont="0" applyFill="0" applyBorder="0" applyAlignment="0" applyProtection="0"/>
    <xf numFmtId="174" fontId="21" fillId="0" borderId="0" applyFont="0" applyFill="0" applyBorder="0" applyAlignment="0" applyProtection="0"/>
    <xf numFmtId="16" fontId="19" fillId="0" borderId="0"/>
    <xf numFmtId="180" fontId="18" fillId="0" borderId="0" applyFont="0" applyFill="0" applyBorder="0" applyAlignment="0" applyProtection="0"/>
    <xf numFmtId="181" fontId="18" fillId="0" borderId="0" applyFont="0" applyFill="0" applyBorder="0" applyAlignment="0" applyProtection="0"/>
    <xf numFmtId="182" fontId="22" fillId="21" borderId="0"/>
    <xf numFmtId="0" fontId="23" fillId="22" borderId="0"/>
    <xf numFmtId="182" fontId="24" fillId="0" borderId="0"/>
    <xf numFmtId="0" fontId="18" fillId="0" borderId="0"/>
    <xf numFmtId="10" fontId="20" fillId="14" borderId="0" applyFill="0" applyBorder="0" applyProtection="0">
      <alignment horizontal="center"/>
    </xf>
    <xf numFmtId="10" fontId="20" fillId="0" borderId="0"/>
    <xf numFmtId="10" fontId="25" fillId="14" borderId="0" applyFill="0" applyBorder="0" applyProtection="0">
      <alignment horizontal="center"/>
    </xf>
    <xf numFmtId="0" fontId="20" fillId="0" borderId="0"/>
    <xf numFmtId="0" fontId="21" fillId="0" borderId="0"/>
    <xf numFmtId="0" fontId="1" fillId="0" borderId="0"/>
    <xf numFmtId="0" fontId="1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4" borderId="0"/>
    <xf numFmtId="176" fontId="18" fillId="0" borderId="0" applyFont="0" applyFill="0" applyBorder="0" applyAlignment="0" applyProtection="0"/>
    <xf numFmtId="177" fontId="18" fillId="0" borderId="0" applyFont="0" applyFill="0" applyBorder="0" applyAlignment="0" applyProtection="0"/>
    <xf numFmtId="0" fontId="111" fillId="7" borderId="2" applyNumberFormat="0" applyAlignment="0" applyProtection="0"/>
    <xf numFmtId="0" fontId="111" fillId="7" borderId="2" applyNumberFormat="0" applyAlignment="0" applyProtection="0"/>
    <xf numFmtId="0" fontId="112" fillId="4" borderId="0" applyNumberFormat="0" applyBorder="0" applyAlignment="0" applyProtection="0"/>
    <xf numFmtId="0" fontId="112" fillId="4" borderId="0" applyNumberFormat="0" applyBorder="0" applyAlignment="0" applyProtection="0"/>
    <xf numFmtId="0" fontId="113" fillId="0" borderId="3" applyNumberFormat="0" applyFill="0" applyAlignment="0" applyProtection="0"/>
    <xf numFmtId="0" fontId="114" fillId="0" borderId="4" applyNumberFormat="0" applyFill="0" applyAlignment="0" applyProtection="0"/>
    <xf numFmtId="0" fontId="115" fillId="0" borderId="5" applyNumberFormat="0" applyFill="0" applyAlignment="0" applyProtection="0"/>
    <xf numFmtId="0" fontId="115" fillId="0" borderId="0" applyNumberFormat="0" applyFill="0" applyBorder="0" applyAlignment="0" applyProtection="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 fillId="0" borderId="0"/>
    <xf numFmtId="0" fontId="1" fillId="0" borderId="0"/>
    <xf numFmtId="0" fontId="109" fillId="0" borderId="0"/>
    <xf numFmtId="0" fontId="109" fillId="0" borderId="0"/>
    <xf numFmtId="0" fontId="12" fillId="0" borderId="0"/>
    <xf numFmtId="0" fontId="1" fillId="0" borderId="0"/>
    <xf numFmtId="0" fontId="122" fillId="0" borderId="0"/>
    <xf numFmtId="0" fontId="1" fillId="0" borderId="0"/>
    <xf numFmtId="0" fontId="109" fillId="0" borderId="0"/>
    <xf numFmtId="0" fontId="109" fillId="0" borderId="0"/>
    <xf numFmtId="0" fontId="1" fillId="0" borderId="0"/>
    <xf numFmtId="0" fontId="1" fillId="0" borderId="0"/>
    <xf numFmtId="0" fontId="1" fillId="0" borderId="0"/>
    <xf numFmtId="0" fontId="122" fillId="0" borderId="0"/>
    <xf numFmtId="0" fontId="165" fillId="0" borderId="0">
      <alignment vertical="top"/>
    </xf>
    <xf numFmtId="0" fontId="122" fillId="0" borderId="0"/>
    <xf numFmtId="0" fontId="122" fillId="0" borderId="0"/>
    <xf numFmtId="0" fontId="122" fillId="0" borderId="0"/>
    <xf numFmtId="0" fontId="122" fillId="0" borderId="0"/>
    <xf numFmtId="0" fontId="116" fillId="0" borderId="6" applyNumberFormat="0" applyFill="0" applyAlignment="0" applyProtection="0"/>
    <xf numFmtId="0" fontId="110" fillId="18" borderId="0" applyNumberFormat="0" applyBorder="0" applyAlignment="0" applyProtection="0"/>
    <xf numFmtId="0" fontId="110" fillId="24" borderId="0" applyNumberFormat="0" applyBorder="0" applyAlignment="0" applyProtection="0"/>
    <xf numFmtId="0" fontId="110" fillId="25" borderId="0" applyNumberFormat="0" applyBorder="0" applyAlignment="0" applyProtection="0"/>
    <xf numFmtId="0" fontId="110" fillId="13" borderId="0" applyNumberFormat="0" applyBorder="0" applyAlignment="0" applyProtection="0"/>
    <xf numFmtId="0" fontId="110" fillId="23" borderId="0" applyNumberFormat="0" applyBorder="0" applyAlignment="0" applyProtection="0"/>
    <xf numFmtId="0" fontId="110" fillId="20" borderId="0" applyNumberFormat="0" applyBorder="0" applyAlignment="0" applyProtection="0"/>
    <xf numFmtId="0" fontId="117" fillId="25" borderId="7" applyNumberFormat="0" applyAlignment="0" applyProtection="0"/>
    <xf numFmtId="0" fontId="117" fillId="25" borderId="7" applyNumberFormat="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9" fillId="15" borderId="0" applyNumberFormat="0" applyBorder="0" applyAlignment="0" applyProtection="0"/>
    <xf numFmtId="0" fontId="1" fillId="0" borderId="0"/>
    <xf numFmtId="0" fontId="109" fillId="0" borderId="0"/>
    <xf numFmtId="0" fontId="9" fillId="0" borderId="0"/>
    <xf numFmtId="0" fontId="1" fillId="0" borderId="0"/>
    <xf numFmtId="0" fontId="116" fillId="0" borderId="6" applyNumberFormat="0" applyFill="0" applyAlignment="0" applyProtection="0"/>
    <xf numFmtId="0" fontId="16" fillId="0" borderId="0"/>
    <xf numFmtId="0" fontId="120" fillId="0" borderId="0" applyNumberFormat="0" applyFill="0" applyBorder="0" applyAlignment="0" applyProtection="0"/>
    <xf numFmtId="0" fontId="120" fillId="0" borderId="0" applyNumberFormat="0" applyFill="0" applyBorder="0" applyAlignment="0" applyProtection="0"/>
    <xf numFmtId="173" fontId="121" fillId="0" borderId="0" applyFont="0" applyFill="0" applyBorder="0" applyAlignment="0" applyProtection="0"/>
    <xf numFmtId="175" fontId="121" fillId="0" borderId="0" applyFont="0" applyFill="0" applyBorder="0" applyAlignment="0" applyProtection="0"/>
    <xf numFmtId="169" fontId="1" fillId="0" borderId="0" applyFont="0" applyFill="0" applyBorder="0" applyAlignment="0" applyProtection="0"/>
    <xf numFmtId="183" fontId="1" fillId="0" borderId="0" applyFont="0" applyFill="0" applyBorder="0" applyAlignment="0" applyProtection="0"/>
    <xf numFmtId="169" fontId="1" fillId="0" borderId="0" applyFont="0" applyFill="0" applyBorder="0" applyAlignment="0" applyProtection="0"/>
    <xf numFmtId="165" fontId="1" fillId="0" borderId="0" applyFont="0" applyFill="0" applyBorder="0" applyAlignment="0" applyProtection="0"/>
    <xf numFmtId="164" fontId="109" fillId="0" borderId="0" applyFont="0" applyFill="0" applyBorder="0" applyAlignment="0" applyProtection="0"/>
    <xf numFmtId="184" fontId="109" fillId="0" borderId="0" applyFont="0" applyFill="0" applyBorder="0" applyAlignment="0" applyProtection="0"/>
    <xf numFmtId="0" fontId="112" fillId="4" borderId="0" applyNumberFormat="0" applyBorder="0" applyAlignment="0" applyProtection="0"/>
    <xf numFmtId="0" fontId="14" fillId="0" borderId="0">
      <protection locked="0"/>
    </xf>
  </cellStyleXfs>
  <cellXfs count="747">
    <xf numFmtId="0" fontId="0" fillId="0" borderId="0" xfId="0"/>
    <xf numFmtId="0" fontId="46" fillId="26" borderId="0" xfId="0" applyFont="1" applyFill="1" applyAlignment="1">
      <alignment horizontal="center" wrapText="1"/>
    </xf>
    <xf numFmtId="0" fontId="85" fillId="26" borderId="0" xfId="0" applyFont="1" applyFill="1" applyAlignment="1">
      <alignment horizontal="center" wrapText="1"/>
    </xf>
    <xf numFmtId="0" fontId="49" fillId="26" borderId="8" xfId="0" applyFont="1" applyFill="1" applyBorder="1" applyAlignment="1">
      <alignment horizontal="center" vertical="center" wrapText="1"/>
    </xf>
    <xf numFmtId="0" fontId="87" fillId="26" borderId="8" xfId="0" applyFont="1" applyFill="1" applyBorder="1" applyAlignment="1">
      <alignment horizontal="center" vertical="center" wrapText="1"/>
    </xf>
    <xf numFmtId="0" fontId="85" fillId="26" borderId="0" xfId="0" applyFont="1" applyFill="1" applyAlignment="1">
      <alignment horizontal="left" wrapText="1"/>
    </xf>
    <xf numFmtId="0" fontId="88" fillId="26" borderId="8" xfId="0" applyFont="1" applyFill="1" applyBorder="1" applyAlignment="1">
      <alignment horizontal="center" vertical="center" wrapText="1"/>
    </xf>
    <xf numFmtId="0" fontId="93" fillId="26" borderId="0" xfId="0" applyFont="1" applyFill="1" applyAlignment="1">
      <alignment horizontal="center" wrapText="1"/>
    </xf>
    <xf numFmtId="0" fontId="102" fillId="26" borderId="9" xfId="0" applyFont="1" applyFill="1" applyBorder="1" applyAlignment="1">
      <alignment horizontal="center" vertical="top" wrapText="1"/>
    </xf>
    <xf numFmtId="0" fontId="88" fillId="26" borderId="8" xfId="0" applyFont="1" applyFill="1" applyBorder="1" applyAlignment="1">
      <alignment horizontal="center" vertical="top" wrapText="1"/>
    </xf>
    <xf numFmtId="0" fontId="85" fillId="26" borderId="0" xfId="0" applyFont="1" applyFill="1" applyAlignment="1">
      <alignment horizontal="left" vertical="center" wrapText="1"/>
    </xf>
    <xf numFmtId="0" fontId="12" fillId="26" borderId="9" xfId="0" applyFont="1" applyFill="1" applyBorder="1" applyAlignment="1">
      <alignment horizontal="center" vertical="top" wrapText="1"/>
    </xf>
    <xf numFmtId="0" fontId="83" fillId="26" borderId="0" xfId="0" applyFont="1" applyFill="1" applyAlignment="1">
      <alignment horizontal="left" wrapText="1"/>
    </xf>
    <xf numFmtId="0" fontId="87" fillId="26" borderId="8" xfId="0" applyFont="1" applyFill="1" applyBorder="1" applyAlignment="1">
      <alignment horizontal="center" vertical="top" wrapText="1"/>
    </xf>
    <xf numFmtId="0" fontId="88" fillId="26" borderId="8" xfId="0" applyFont="1" applyFill="1" applyBorder="1" applyAlignment="1">
      <alignment horizontal="center" vertical="center" wrapText="1"/>
    </xf>
    <xf numFmtId="0" fontId="81"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70" fontId="4" fillId="26" borderId="9"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2"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70" fontId="31" fillId="26" borderId="0" xfId="0" applyNumberFormat="1" applyFont="1" applyFill="1" applyBorder="1"/>
    <xf numFmtId="0" fontId="47" fillId="26" borderId="0" xfId="0" applyFont="1" applyFill="1"/>
    <xf numFmtId="0" fontId="12" fillId="26" borderId="0" xfId="0" applyFont="1" applyFill="1"/>
    <xf numFmtId="170" fontId="40"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alignment wrapText="1"/>
    </xf>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70" fontId="55" fillId="26" borderId="0" xfId="0" applyNumberFormat="1" applyFont="1" applyFill="1" applyBorder="1"/>
    <xf numFmtId="170" fontId="54" fillId="26" borderId="0" xfId="0" applyNumberFormat="1" applyFont="1" applyFill="1" applyBorder="1" applyAlignment="1"/>
    <xf numFmtId="170" fontId="56" fillId="26" borderId="0" xfId="0" applyNumberFormat="1" applyFont="1" applyFill="1" applyBorder="1"/>
    <xf numFmtId="0" fontId="57" fillId="26" borderId="0" xfId="0" applyFont="1" applyFill="1" applyBorder="1"/>
    <xf numFmtId="170" fontId="58" fillId="26" borderId="0" xfId="0" applyNumberFormat="1" applyFont="1" applyFill="1" applyBorder="1" applyAlignment="1">
      <alignment horizontal="center"/>
    </xf>
    <xf numFmtId="170" fontId="58" fillId="26" borderId="0" xfId="0" applyNumberFormat="1" applyFont="1" applyFill="1" applyBorder="1"/>
    <xf numFmtId="0" fontId="55" fillId="26" borderId="0" xfId="0" applyFont="1" applyFill="1" applyBorder="1" applyAlignment="1">
      <alignment horizontal="center"/>
    </xf>
    <xf numFmtId="170"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70"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70" fontId="54" fillId="26" borderId="0" xfId="0" applyNumberFormat="1" applyFont="1" applyFill="1" applyBorder="1" applyAlignment="1">
      <alignment vertical="top" wrapText="1"/>
    </xf>
    <xf numFmtId="170" fontId="55" fillId="26" borderId="0" xfId="0" applyNumberFormat="1" applyFont="1" applyFill="1" applyBorder="1" applyAlignment="1">
      <alignment vertical="center" wrapText="1"/>
    </xf>
    <xf numFmtId="170" fontId="55" fillId="26" borderId="0" xfId="0" applyNumberFormat="1" applyFont="1" applyFill="1" applyBorder="1" applyAlignment="1">
      <alignment vertical="top" wrapText="1"/>
    </xf>
    <xf numFmtId="0" fontId="64" fillId="26" borderId="0" xfId="0" applyFont="1" applyFill="1"/>
    <xf numFmtId="0" fontId="65" fillId="26" borderId="0" xfId="0" applyFont="1" applyFill="1"/>
    <xf numFmtId="0" fontId="43" fillId="26" borderId="0" xfId="0" applyFont="1" applyFill="1" applyAlignment="1">
      <alignment horizontal="center" vertical="center"/>
    </xf>
    <xf numFmtId="0" fontId="55"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70" fontId="54" fillId="26" borderId="0" xfId="0" applyNumberFormat="1"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4" fillId="26" borderId="0" xfId="0" applyFont="1" applyFill="1" applyAlignment="1">
      <alignment vertical="center"/>
    </xf>
    <xf numFmtId="170" fontId="54" fillId="26" borderId="9" xfId="0" applyNumberFormat="1" applyFont="1" applyFill="1" applyBorder="1" applyAlignment="1">
      <alignment vertical="top" wrapText="1"/>
    </xf>
    <xf numFmtId="0" fontId="6" fillId="26" borderId="0" xfId="0" applyFont="1" applyFill="1" applyAlignment="1">
      <alignment horizontal="center" vertical="center"/>
    </xf>
    <xf numFmtId="17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70" fontId="72" fillId="26" borderId="0" xfId="0" applyNumberFormat="1" applyFont="1" applyFill="1" applyBorder="1" applyAlignment="1">
      <alignment vertical="justify"/>
    </xf>
    <xf numFmtId="170" fontId="67" fillId="26" borderId="0" xfId="0" applyNumberFormat="1" applyFont="1" applyFill="1" applyBorder="1" applyAlignment="1">
      <alignment vertical="justify" wrapText="1"/>
    </xf>
    <xf numFmtId="170"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70" fontId="6" fillId="26" borderId="0" xfId="0" applyNumberFormat="1" applyFont="1" applyFill="1" applyBorder="1"/>
    <xf numFmtId="170" fontId="27" fillId="26" borderId="0" xfId="0" applyNumberFormat="1" applyFont="1" applyFill="1" applyBorder="1" applyAlignment="1">
      <alignment horizontal="center"/>
    </xf>
    <xf numFmtId="170" fontId="4" fillId="26" borderId="0" xfId="0" applyNumberFormat="1" applyFont="1" applyFill="1" applyBorder="1" applyAlignment="1">
      <alignment horizontal="centerContinuous" vertical="center" wrapText="1"/>
    </xf>
    <xf numFmtId="170" fontId="27" fillId="26" borderId="0" xfId="0" applyNumberFormat="1" applyFont="1" applyFill="1" applyBorder="1" applyAlignment="1">
      <alignment horizontal="center" vertical="justify"/>
    </xf>
    <xf numFmtId="170" fontId="4" fillId="26" borderId="0" xfId="0" applyNumberFormat="1" applyFont="1" applyFill="1" applyBorder="1" applyAlignment="1">
      <alignment horizontal="center" vertical="center" wrapText="1"/>
    </xf>
    <xf numFmtId="170" fontId="4" fillId="26" borderId="0" xfId="0" applyNumberFormat="1" applyFont="1" applyFill="1" applyBorder="1" applyAlignment="1">
      <alignment vertical="center" wrapText="1"/>
    </xf>
    <xf numFmtId="170" fontId="27" fillId="26" borderId="0" xfId="0" applyNumberFormat="1" applyFont="1" applyFill="1" applyBorder="1"/>
    <xf numFmtId="170" fontId="28" fillId="26" borderId="0" xfId="0" applyNumberFormat="1" applyFont="1" applyFill="1" applyBorder="1"/>
    <xf numFmtId="170"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7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70" fontId="10" fillId="26" borderId="0" xfId="0" applyNumberFormat="1" applyFont="1" applyFill="1" applyBorder="1"/>
    <xf numFmtId="17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71" fontId="27" fillId="26" borderId="0" xfId="0" applyNumberFormat="1" applyFont="1" applyFill="1" applyBorder="1"/>
    <xf numFmtId="170" fontId="27" fillId="0" borderId="0" xfId="0" applyNumberFormat="1" applyFont="1" applyFill="1" applyBorder="1" applyAlignment="1">
      <alignment horizontal="center"/>
    </xf>
    <xf numFmtId="170" fontId="6" fillId="26" borderId="0" xfId="0" applyNumberFormat="1" applyFont="1" applyFill="1" applyBorder="1" applyAlignment="1">
      <alignment vertical="center" wrapText="1"/>
    </xf>
    <xf numFmtId="0" fontId="78" fillId="26" borderId="0" xfId="0" applyFont="1" applyFill="1" applyAlignment="1">
      <alignment horizontal="center"/>
    </xf>
    <xf numFmtId="0" fontId="9" fillId="26" borderId="8" xfId="0" applyFont="1" applyFill="1" applyBorder="1" applyAlignment="1">
      <alignment horizontal="center" vertical="center" wrapText="1"/>
    </xf>
    <xf numFmtId="0" fontId="84" fillId="26" borderId="8" xfId="0" applyFont="1" applyFill="1" applyBorder="1" applyAlignment="1">
      <alignment horizontal="center" vertical="center" wrapText="1"/>
    </xf>
    <xf numFmtId="4" fontId="39" fillId="26"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6" borderId="8" xfId="0" applyNumberFormat="1" applyFont="1" applyFill="1" applyBorder="1" applyAlignment="1">
      <alignment horizontal="right" vertical="center" wrapText="1"/>
    </xf>
    <xf numFmtId="4" fontId="39" fillId="26" borderId="8" xfId="0" applyNumberFormat="1" applyFont="1" applyFill="1" applyBorder="1" applyAlignment="1">
      <alignment horizontal="right" vertical="center" wrapText="1"/>
    </xf>
    <xf numFmtId="4" fontId="37" fillId="26" borderId="8" xfId="0" applyNumberFormat="1" applyFont="1" applyFill="1" applyBorder="1" applyAlignment="1">
      <alignment horizontal="right" vertical="center" wrapText="1"/>
    </xf>
    <xf numFmtId="4" fontId="37" fillId="26" borderId="8" xfId="0" applyNumberFormat="1" applyFont="1" applyFill="1" applyBorder="1" applyAlignment="1">
      <alignment vertical="center" wrapText="1"/>
    </xf>
    <xf numFmtId="4" fontId="4" fillId="26" borderId="8" xfId="0" applyNumberFormat="1" applyFont="1" applyFill="1" applyBorder="1" applyAlignment="1">
      <alignment horizontal="right" vertical="center" wrapText="1"/>
    </xf>
    <xf numFmtId="4" fontId="74" fillId="26"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73" fillId="26" borderId="8" xfId="0" applyNumberFormat="1" applyFont="1" applyFill="1" applyBorder="1" applyAlignment="1">
      <alignment vertical="top" wrapText="1"/>
    </xf>
    <xf numFmtId="4" fontId="73" fillId="26" borderId="8" xfId="0" applyNumberFormat="1" applyFont="1" applyFill="1" applyBorder="1" applyAlignment="1">
      <alignment vertical="center" wrapText="1"/>
    </xf>
    <xf numFmtId="4" fontId="51" fillId="26" borderId="8" xfId="0" applyNumberFormat="1" applyFont="1" applyFill="1" applyBorder="1" applyAlignment="1">
      <alignment horizontal="right" vertical="center" wrapText="1"/>
    </xf>
    <xf numFmtId="170" fontId="89" fillId="26" borderId="8" xfId="0" applyNumberFormat="1" applyFont="1" applyFill="1" applyBorder="1" applyAlignment="1">
      <alignment horizontal="left" vertical="center" wrapText="1"/>
    </xf>
    <xf numFmtId="4" fontId="89" fillId="26" borderId="8" xfId="0" applyNumberFormat="1" applyFont="1" applyFill="1" applyBorder="1" applyAlignment="1">
      <alignment horizontal="right" vertical="center" wrapText="1"/>
    </xf>
    <xf numFmtId="0" fontId="86" fillId="26" borderId="0" xfId="0" applyFont="1" applyFill="1" applyAlignment="1">
      <alignment horizontal="center" wrapText="1"/>
    </xf>
    <xf numFmtId="49" fontId="37" fillId="26" borderId="8" xfId="0" applyNumberFormat="1" applyFont="1" applyFill="1" applyBorder="1" applyAlignment="1">
      <alignment horizontal="center" vertical="center" wrapText="1"/>
    </xf>
    <xf numFmtId="49" fontId="37" fillId="26" borderId="8" xfId="0" applyNumberFormat="1" applyFont="1" applyFill="1" applyBorder="1" applyAlignment="1">
      <alignment horizontal="center" vertical="top" wrapText="1"/>
    </xf>
    <xf numFmtId="49" fontId="9" fillId="26" borderId="8" xfId="0" applyNumberFormat="1" applyFont="1" applyFill="1" applyBorder="1" applyAlignment="1">
      <alignment horizontal="center" vertical="center" wrapText="1"/>
    </xf>
    <xf numFmtId="49" fontId="36" fillId="26" borderId="8" xfId="0" applyNumberFormat="1" applyFont="1" applyFill="1" applyBorder="1" applyAlignment="1">
      <alignment horizontal="center" vertical="center" wrapText="1"/>
    </xf>
    <xf numFmtId="49" fontId="73" fillId="26" borderId="8" xfId="0" applyNumberFormat="1" applyFont="1" applyFill="1" applyBorder="1" applyAlignment="1">
      <alignment horizontal="center" vertical="center" wrapText="1"/>
    </xf>
    <xf numFmtId="49" fontId="76" fillId="26" borderId="8" xfId="0" applyNumberFormat="1" applyFont="1" applyFill="1" applyBorder="1" applyAlignment="1">
      <alignment horizontal="center" vertical="center" wrapText="1"/>
    </xf>
    <xf numFmtId="49" fontId="39" fillId="26" borderId="8" xfId="0" applyNumberFormat="1" applyFont="1" applyFill="1" applyBorder="1" applyAlignment="1">
      <alignment horizontal="center" vertical="center" wrapText="1"/>
    </xf>
    <xf numFmtId="49" fontId="9" fillId="26" borderId="8" xfId="0" applyNumberFormat="1" applyFont="1" applyFill="1" applyBorder="1" applyAlignment="1">
      <alignment horizontal="center" vertical="top" wrapText="1"/>
    </xf>
    <xf numFmtId="49" fontId="74" fillId="26" borderId="8" xfId="0" applyNumberFormat="1" applyFont="1" applyFill="1" applyBorder="1" applyAlignment="1">
      <alignment horizontal="center" vertical="center" wrapText="1"/>
    </xf>
    <xf numFmtId="49" fontId="12" fillId="26" borderId="8" xfId="0" applyNumberFormat="1" applyFont="1" applyFill="1" applyBorder="1" applyAlignment="1">
      <alignment horizontal="center" vertical="center" wrapText="1"/>
    </xf>
    <xf numFmtId="49" fontId="5" fillId="26" borderId="8" xfId="0" applyNumberFormat="1" applyFont="1" applyFill="1" applyBorder="1" applyAlignment="1">
      <alignment horizontal="center" vertical="top" wrapText="1"/>
    </xf>
    <xf numFmtId="49" fontId="73" fillId="26" borderId="8" xfId="0" applyNumberFormat="1" applyFont="1" applyFill="1" applyBorder="1" applyAlignment="1">
      <alignment horizontal="center" vertical="top" wrapText="1"/>
    </xf>
    <xf numFmtId="49" fontId="87" fillId="26" borderId="8" xfId="0" applyNumberFormat="1" applyFont="1" applyFill="1" applyBorder="1" applyAlignment="1">
      <alignment horizontal="center" vertical="center" wrapText="1"/>
    </xf>
    <xf numFmtId="49" fontId="4" fillId="26" borderId="8" xfId="0" applyNumberFormat="1" applyFont="1" applyFill="1" applyBorder="1" applyAlignment="1">
      <alignment horizontal="center" vertical="top" wrapText="1"/>
    </xf>
    <xf numFmtId="49" fontId="8" fillId="26" borderId="8" xfId="0" applyNumberFormat="1" applyFont="1" applyFill="1" applyBorder="1" applyAlignment="1">
      <alignment horizontal="center" vertical="top" wrapText="1"/>
    </xf>
    <xf numFmtId="49" fontId="4" fillId="26" borderId="8" xfId="0" applyNumberFormat="1" applyFont="1" applyFill="1" applyBorder="1" applyAlignment="1">
      <alignment horizontal="center" vertical="center" wrapText="1"/>
    </xf>
    <xf numFmtId="4" fontId="4" fillId="26" borderId="8" xfId="0" applyNumberFormat="1" applyFont="1" applyFill="1" applyBorder="1" applyAlignment="1">
      <alignment vertical="top" wrapText="1"/>
    </xf>
    <xf numFmtId="4" fontId="9" fillId="26" borderId="8" xfId="0" applyNumberFormat="1" applyFont="1" applyFill="1" applyBorder="1" applyAlignment="1">
      <alignment vertical="center" wrapText="1"/>
    </xf>
    <xf numFmtId="4" fontId="39" fillId="26" borderId="8" xfId="0" applyNumberFormat="1" applyFont="1" applyFill="1" applyBorder="1" applyAlignment="1">
      <alignment horizontal="center" vertical="center" wrapText="1"/>
    </xf>
    <xf numFmtId="49" fontId="39" fillId="26" borderId="8" xfId="0" applyNumberFormat="1" applyFont="1" applyFill="1" applyBorder="1" applyAlignment="1">
      <alignment horizontal="center" vertical="top" wrapText="1"/>
    </xf>
    <xf numFmtId="4" fontId="39" fillId="26" borderId="8" xfId="0" applyNumberFormat="1" applyFont="1" applyFill="1" applyBorder="1" applyAlignment="1">
      <alignment vertical="top" wrapText="1"/>
    </xf>
    <xf numFmtId="0" fontId="82" fillId="26" borderId="0" xfId="0" applyFont="1" applyFill="1" applyAlignment="1">
      <alignment horizontal="center" wrapText="1"/>
    </xf>
    <xf numFmtId="0" fontId="1" fillId="26" borderId="0" xfId="0" applyFont="1" applyFill="1"/>
    <xf numFmtId="0" fontId="45" fillId="26" borderId="0" xfId="0" applyFont="1" applyFill="1" applyAlignment="1">
      <alignment horizontal="center" wrapText="1"/>
    </xf>
    <xf numFmtId="0" fontId="12" fillId="26" borderId="0" xfId="0" applyFont="1" applyFill="1" applyAlignment="1">
      <alignment wrapText="1"/>
    </xf>
    <xf numFmtId="0" fontId="64" fillId="26" borderId="0" xfId="0" applyFont="1" applyFill="1" applyAlignment="1">
      <alignment wrapText="1"/>
    </xf>
    <xf numFmtId="0" fontId="12" fillId="26" borderId="0" xfId="0" applyFont="1" applyFill="1" applyAlignment="1"/>
    <xf numFmtId="0" fontId="64" fillId="26" borderId="0" xfId="0" applyFont="1" applyFill="1" applyAlignment="1"/>
    <xf numFmtId="170" fontId="12" fillId="26" borderId="0" xfId="0" applyNumberFormat="1" applyFont="1" applyFill="1"/>
    <xf numFmtId="0" fontId="96" fillId="26" borderId="10" xfId="0" applyFont="1" applyFill="1" applyBorder="1" applyAlignment="1" applyProtection="1">
      <alignment horizontal="center"/>
    </xf>
    <xf numFmtId="0" fontId="96" fillId="26" borderId="10" xfId="0" applyFont="1" applyFill="1" applyBorder="1" applyAlignment="1" applyProtection="1">
      <alignment vertical="center" wrapText="1"/>
    </xf>
    <xf numFmtId="170" fontId="94" fillId="26" borderId="10" xfId="0" applyNumberFormat="1" applyFont="1" applyFill="1" applyBorder="1" applyAlignment="1">
      <alignment horizontal="center" wrapText="1"/>
    </xf>
    <xf numFmtId="0" fontId="96" fillId="26" borderId="11" xfId="0" applyFont="1" applyFill="1" applyBorder="1" applyAlignment="1" applyProtection="1">
      <alignment horizontal="center"/>
    </xf>
    <xf numFmtId="0" fontId="94" fillId="26" borderId="11" xfId="0" applyFont="1" applyFill="1" applyBorder="1" applyAlignment="1" applyProtection="1">
      <alignment vertical="center" wrapText="1"/>
    </xf>
    <xf numFmtId="170" fontId="94" fillId="26" borderId="11" xfId="0" applyNumberFormat="1" applyFont="1" applyFill="1" applyBorder="1" applyAlignment="1">
      <alignment horizontal="center" wrapText="1"/>
    </xf>
    <xf numFmtId="0" fontId="94" fillId="26" borderId="11" xfId="0" applyFont="1" applyFill="1" applyBorder="1" applyAlignment="1" applyProtection="1">
      <alignment horizontal="center"/>
    </xf>
    <xf numFmtId="0" fontId="97" fillId="26" borderId="11" xfId="0" applyFont="1" applyFill="1" applyBorder="1" applyAlignment="1" applyProtection="1">
      <alignment vertical="center" wrapText="1"/>
    </xf>
    <xf numFmtId="0" fontId="96" fillId="26" borderId="11" xfId="0" applyFont="1" applyFill="1" applyBorder="1" applyAlignment="1" applyProtection="1">
      <alignment vertical="center" wrapText="1"/>
    </xf>
    <xf numFmtId="170" fontId="94" fillId="26" borderId="11" xfId="0" applyNumberFormat="1" applyFont="1" applyFill="1" applyBorder="1" applyAlignment="1">
      <alignment horizontal="center"/>
    </xf>
    <xf numFmtId="0" fontId="45" fillId="26" borderId="11" xfId="0" applyFont="1" applyFill="1" applyBorder="1" applyAlignment="1" applyProtection="1">
      <alignment horizontal="center"/>
    </xf>
    <xf numFmtId="0" fontId="45" fillId="26" borderId="11" xfId="0" applyFont="1" applyFill="1" applyBorder="1" applyAlignment="1" applyProtection="1">
      <alignment horizontal="left" vertical="center" wrapText="1"/>
    </xf>
    <xf numFmtId="170" fontId="45" fillId="26" borderId="11" xfId="0" applyNumberFormat="1" applyFont="1" applyFill="1" applyBorder="1" applyAlignment="1"/>
    <xf numFmtId="170" fontId="45" fillId="26" borderId="11" xfId="0" applyNumberFormat="1" applyFont="1" applyFill="1" applyBorder="1" applyAlignment="1">
      <alignment wrapText="1"/>
    </xf>
    <xf numFmtId="0" fontId="12" fillId="26" borderId="11" xfId="0" applyFont="1" applyFill="1" applyBorder="1" applyAlignment="1" applyProtection="1">
      <alignment horizontal="center"/>
    </xf>
    <xf numFmtId="0" fontId="12" fillId="26" borderId="11" xfId="0" applyFont="1" applyFill="1" applyBorder="1" applyAlignment="1" applyProtection="1">
      <alignment vertical="center" wrapText="1"/>
    </xf>
    <xf numFmtId="170" fontId="12" fillId="26" borderId="11" xfId="0" applyNumberFormat="1" applyFont="1" applyFill="1" applyBorder="1" applyAlignment="1"/>
    <xf numFmtId="0" fontId="94" fillId="26" borderId="12" xfId="0" applyFont="1" applyFill="1" applyBorder="1" applyAlignment="1" applyProtection="1">
      <alignment horizontal="center"/>
    </xf>
    <xf numFmtId="170" fontId="94" fillId="26" borderId="12" xfId="0" applyNumberFormat="1" applyFont="1" applyFill="1" applyBorder="1" applyAlignment="1">
      <alignment horizontal="center"/>
    </xf>
    <xf numFmtId="170" fontId="94" fillId="26" borderId="12" xfId="0" applyNumberFormat="1" applyFont="1" applyFill="1" applyBorder="1" applyAlignment="1">
      <alignment horizontal="center" wrapText="1"/>
    </xf>
    <xf numFmtId="0" fontId="98" fillId="26" borderId="0" xfId="0" applyFont="1" applyFill="1" applyAlignment="1">
      <alignment horizontal="left" indent="2"/>
    </xf>
    <xf numFmtId="170" fontId="94" fillId="26" borderId="10" xfId="0" applyNumberFormat="1" applyFont="1" applyFill="1" applyBorder="1" applyAlignment="1">
      <alignment horizontal="center"/>
    </xf>
    <xf numFmtId="0" fontId="98" fillId="26" borderId="0" xfId="0" applyFont="1" applyFill="1" applyBorder="1"/>
    <xf numFmtId="0" fontId="94" fillId="26" borderId="12" xfId="0" applyFont="1" applyFill="1" applyBorder="1" applyAlignment="1" applyProtection="1">
      <alignment vertical="center" wrapText="1"/>
    </xf>
    <xf numFmtId="0" fontId="96" fillId="26" borderId="11" xfId="0" applyFont="1" applyFill="1" applyBorder="1" applyAlignment="1" applyProtection="1">
      <alignment horizontal="center" vertical="center" wrapText="1"/>
    </xf>
    <xf numFmtId="0" fontId="99" fillId="26" borderId="0" xfId="0" applyFont="1" applyFill="1"/>
    <xf numFmtId="0" fontId="100" fillId="26" borderId="0" xfId="0" applyFont="1" applyFill="1"/>
    <xf numFmtId="0" fontId="101" fillId="26" borderId="0" xfId="0" applyFont="1" applyFill="1"/>
    <xf numFmtId="0" fontId="96" fillId="26" borderId="10" xfId="0" applyFont="1" applyFill="1" applyBorder="1" applyAlignment="1" applyProtection="1">
      <alignment horizontal="center"/>
      <protection hidden="1"/>
    </xf>
    <xf numFmtId="0" fontId="96" fillId="26" borderId="12" xfId="0" applyFont="1" applyFill="1" applyBorder="1" applyAlignment="1" applyProtection="1">
      <alignment horizontal="center"/>
      <protection hidden="1"/>
    </xf>
    <xf numFmtId="0" fontId="96" fillId="26" borderId="12" xfId="0" applyFont="1" applyFill="1" applyBorder="1" applyAlignment="1" applyProtection="1">
      <alignment vertical="center" wrapText="1"/>
    </xf>
    <xf numFmtId="0" fontId="94" fillId="26" borderId="11" xfId="0" applyFont="1" applyFill="1" applyBorder="1" applyAlignment="1" applyProtection="1">
      <alignment horizontal="center"/>
      <protection hidden="1"/>
    </xf>
    <xf numFmtId="0" fontId="94" fillId="26" borderId="12" xfId="0" applyFont="1" applyFill="1" applyBorder="1" applyAlignment="1" applyProtection="1">
      <alignment horizontal="center"/>
      <protection hidden="1"/>
    </xf>
    <xf numFmtId="0" fontId="50" fillId="26" borderId="0" xfId="506" applyFont="1" applyFill="1" applyBorder="1" applyAlignment="1" applyProtection="1">
      <alignment horizontal="left" vertical="center" wrapText="1"/>
      <protection hidden="1"/>
    </xf>
    <xf numFmtId="170" fontId="50" fillId="26" borderId="0" xfId="567" applyNumberFormat="1" applyFont="1" applyFill="1" applyBorder="1" applyAlignment="1" applyProtection="1">
      <alignment vertical="center"/>
    </xf>
    <xf numFmtId="170" fontId="47" fillId="26" borderId="0" xfId="0" applyNumberFormat="1" applyFont="1" applyFill="1"/>
    <xf numFmtId="183" fontId="47" fillId="26" borderId="0" xfId="0" applyNumberFormat="1" applyFont="1" applyFill="1"/>
    <xf numFmtId="0" fontId="39" fillId="26" borderId="8" xfId="0" applyFont="1" applyFill="1" applyBorder="1" applyAlignment="1">
      <alignment horizontal="center" vertical="center" wrapText="1"/>
    </xf>
    <xf numFmtId="0" fontId="39" fillId="26" borderId="8" xfId="0" applyFont="1" applyFill="1" applyBorder="1" applyAlignment="1">
      <alignment horizontal="center" vertical="center"/>
    </xf>
    <xf numFmtId="0" fontId="46" fillId="26" borderId="0" xfId="0" applyFont="1" applyFill="1" applyAlignment="1">
      <alignment horizontal="center" wrapText="1"/>
    </xf>
    <xf numFmtId="0" fontId="46" fillId="26" borderId="8" xfId="0" applyFont="1" applyFill="1" applyBorder="1" applyAlignment="1" applyProtection="1">
      <alignment horizontal="center"/>
    </xf>
    <xf numFmtId="0" fontId="46" fillId="26" borderId="8" xfId="0" applyFont="1" applyFill="1" applyBorder="1" applyAlignment="1" applyProtection="1">
      <alignment horizontal="center" vertical="center" wrapText="1"/>
    </xf>
    <xf numFmtId="4" fontId="46" fillId="26" borderId="8" xfId="0" applyNumberFormat="1" applyFont="1" applyFill="1" applyBorder="1" applyAlignment="1">
      <alignment horizontal="right" vertical="center" wrapText="1"/>
    </xf>
    <xf numFmtId="0" fontId="97" fillId="26" borderId="12" xfId="0" applyFont="1" applyFill="1" applyBorder="1" applyAlignment="1" applyProtection="1">
      <alignment vertical="center" wrapText="1"/>
    </xf>
    <xf numFmtId="0" fontId="46" fillId="26" borderId="8" xfId="0" applyFont="1" applyFill="1" applyBorder="1" applyAlignment="1" applyProtection="1">
      <alignment horizontal="center" vertical="center"/>
    </xf>
    <xf numFmtId="0" fontId="46" fillId="26" borderId="8" xfId="0" applyFont="1" applyFill="1" applyBorder="1" applyAlignment="1" applyProtection="1">
      <alignment vertical="center" wrapText="1"/>
    </xf>
    <xf numFmtId="4" fontId="87" fillId="26" borderId="8" xfId="0" applyNumberFormat="1" applyFont="1" applyFill="1" applyBorder="1" applyAlignment="1">
      <alignment horizontal="right"/>
    </xf>
    <xf numFmtId="4" fontId="87" fillId="26" borderId="8" xfId="0" applyNumberFormat="1" applyFont="1" applyFill="1" applyBorder="1" applyAlignment="1">
      <alignment horizontal="right" wrapText="1"/>
    </xf>
    <xf numFmtId="0" fontId="87" fillId="26" borderId="8" xfId="0" applyFont="1" applyFill="1" applyBorder="1" applyAlignment="1" applyProtection="1">
      <alignment horizontal="center"/>
    </xf>
    <xf numFmtId="0" fontId="87" fillId="26" borderId="8" xfId="0" applyFont="1" applyFill="1" applyBorder="1" applyAlignment="1" applyProtection="1">
      <alignment vertical="center" wrapText="1"/>
    </xf>
    <xf numFmtId="4" fontId="87" fillId="26" borderId="8" xfId="0" applyNumberFormat="1" applyFont="1" applyFill="1" applyBorder="1" applyAlignment="1">
      <alignment horizontal="right" vertical="center"/>
    </xf>
    <xf numFmtId="4" fontId="87" fillId="26" borderId="8" xfId="0" applyNumberFormat="1" applyFont="1" applyFill="1" applyBorder="1" applyAlignment="1">
      <alignment horizontal="right" vertical="center" wrapText="1"/>
    </xf>
    <xf numFmtId="0" fontId="87" fillId="26" borderId="8" xfId="0" applyFont="1" applyFill="1" applyBorder="1" applyAlignment="1" applyProtection="1">
      <alignment horizontal="center" vertical="center"/>
    </xf>
    <xf numFmtId="0" fontId="46" fillId="26" borderId="8" xfId="0" applyFont="1" applyFill="1" applyBorder="1" applyAlignment="1" applyProtection="1">
      <alignment horizontal="left" vertical="center" wrapText="1"/>
    </xf>
    <xf numFmtId="4" fontId="46" fillId="26" borderId="8" xfId="0" applyNumberFormat="1" applyFont="1" applyFill="1" applyBorder="1" applyAlignment="1">
      <alignment horizontal="right"/>
    </xf>
    <xf numFmtId="4" fontId="46" fillId="26" borderId="8" xfId="0" applyNumberFormat="1" applyFont="1" applyFill="1" applyBorder="1" applyAlignment="1">
      <alignment horizontal="right" wrapText="1"/>
    </xf>
    <xf numFmtId="0" fontId="87" fillId="26" borderId="8" xfId="0" applyFont="1" applyFill="1" applyBorder="1" applyAlignment="1" applyProtection="1">
      <alignment horizontal="left" wrapText="1"/>
    </xf>
    <xf numFmtId="0" fontId="49" fillId="26" borderId="8" xfId="0" applyFont="1" applyFill="1" applyBorder="1" applyAlignment="1" applyProtection="1">
      <alignment horizontal="center" vertical="top" wrapText="1"/>
    </xf>
    <xf numFmtId="0" fontId="49" fillId="26" borderId="8" xfId="0" applyFont="1" applyFill="1" applyBorder="1" applyAlignment="1" applyProtection="1">
      <alignment horizontal="left" vertical="top" wrapText="1"/>
    </xf>
    <xf numFmtId="0" fontId="96" fillId="26" borderId="9" xfId="0" applyFont="1" applyFill="1" applyBorder="1" applyAlignment="1" applyProtection="1">
      <alignment horizontal="center"/>
      <protection hidden="1"/>
    </xf>
    <xf numFmtId="0" fontId="96" fillId="26" borderId="9" xfId="0" applyFont="1" applyFill="1" applyBorder="1" applyAlignment="1" applyProtection="1">
      <alignment vertical="center" wrapText="1"/>
    </xf>
    <xf numFmtId="170" fontId="94" fillId="26" borderId="9" xfId="0" applyNumberFormat="1" applyFont="1" applyFill="1" applyBorder="1" applyAlignment="1">
      <alignment horizontal="center"/>
    </xf>
    <xf numFmtId="170" fontId="94" fillId="26" borderId="9" xfId="0" applyNumberFormat="1" applyFont="1" applyFill="1" applyBorder="1" applyAlignment="1">
      <alignment horizontal="center" wrapText="1"/>
    </xf>
    <xf numFmtId="0" fontId="46" fillId="26" borderId="8" xfId="0" applyFont="1" applyFill="1" applyBorder="1" applyAlignment="1" applyProtection="1">
      <alignment horizontal="center"/>
      <protection hidden="1"/>
    </xf>
    <xf numFmtId="0" fontId="87" fillId="26" borderId="8" xfId="0" applyFont="1" applyFill="1" applyBorder="1" applyAlignment="1" applyProtection="1">
      <alignment horizontal="center"/>
      <protection hidden="1"/>
    </xf>
    <xf numFmtId="0" fontId="94" fillId="26" borderId="9" xfId="0" applyFont="1" applyFill="1" applyBorder="1" applyAlignment="1" applyProtection="1">
      <alignment horizontal="center"/>
    </xf>
    <xf numFmtId="0" fontId="94" fillId="26" borderId="9" xfId="0" applyFont="1" applyFill="1" applyBorder="1" applyAlignment="1" applyProtection="1">
      <alignment vertical="center" wrapText="1"/>
    </xf>
    <xf numFmtId="0" fontId="87" fillId="26" borderId="8" xfId="0" applyFont="1" applyFill="1" applyBorder="1" applyProtection="1"/>
    <xf numFmtId="0" fontId="46" fillId="26" borderId="8" xfId="0" applyFont="1" applyFill="1" applyBorder="1" applyAlignment="1" applyProtection="1">
      <alignment horizontal="left" vertical="center" wrapText="1"/>
      <protection hidden="1"/>
    </xf>
    <xf numFmtId="0" fontId="103" fillId="26" borderId="8" xfId="0" applyFont="1" applyFill="1" applyBorder="1"/>
    <xf numFmtId="0" fontId="50" fillId="26" borderId="8" xfId="506" applyFont="1" applyFill="1" applyBorder="1" applyAlignment="1" applyProtection="1">
      <alignment horizontal="left" vertical="center" wrapText="1"/>
      <protection hidden="1"/>
    </xf>
    <xf numFmtId="4" fontId="50" fillId="26" borderId="8" xfId="567" applyNumberFormat="1" applyFont="1" applyFill="1" applyBorder="1" applyAlignment="1" applyProtection="1">
      <alignment horizontal="right" vertical="center"/>
    </xf>
    <xf numFmtId="0" fontId="103" fillId="26" borderId="0" xfId="0" applyFont="1" applyFill="1" applyBorder="1"/>
    <xf numFmtId="170" fontId="50" fillId="0" borderId="0" xfId="567" applyNumberFormat="1" applyFont="1" applyFill="1" applyBorder="1" applyAlignment="1" applyProtection="1">
      <alignment vertical="center"/>
    </xf>
    <xf numFmtId="170" fontId="1" fillId="0" borderId="0" xfId="0" applyNumberFormat="1" applyFont="1" applyFill="1"/>
    <xf numFmtId="170" fontId="41" fillId="26" borderId="0" xfId="0" applyNumberFormat="1" applyFont="1" applyFill="1"/>
    <xf numFmtId="0" fontId="66" fillId="26" borderId="0" xfId="0" applyFont="1" applyFill="1" applyBorder="1" applyAlignment="1">
      <alignment horizontal="left"/>
    </xf>
    <xf numFmtId="0" fontId="46" fillId="26" borderId="0" xfId="0" applyFont="1" applyFill="1" applyBorder="1" applyAlignment="1">
      <alignment horizontal="left"/>
    </xf>
    <xf numFmtId="0" fontId="104" fillId="26" borderId="0" xfId="0" applyFont="1" applyFill="1"/>
    <xf numFmtId="49" fontId="87" fillId="0" borderId="8" xfId="0" applyNumberFormat="1" applyFont="1" applyBorder="1" applyAlignment="1">
      <alignment horizontal="center" vertical="center"/>
    </xf>
    <xf numFmtId="4" fontId="9" fillId="26" borderId="8" xfId="0" applyNumberFormat="1" applyFont="1" applyFill="1" applyBorder="1" applyAlignment="1">
      <alignment horizontal="center" vertical="center" wrapText="1"/>
    </xf>
    <xf numFmtId="49" fontId="107" fillId="26"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6" borderId="8" xfId="0" applyNumberFormat="1" applyFont="1" applyFill="1" applyBorder="1" applyAlignment="1">
      <alignment vertical="top" wrapText="1"/>
    </xf>
    <xf numFmtId="0" fontId="107" fillId="26" borderId="8" xfId="0" applyFont="1" applyFill="1" applyBorder="1" applyAlignment="1">
      <alignment horizontal="center" vertical="center" wrapText="1"/>
    </xf>
    <xf numFmtId="49" fontId="87" fillId="26" borderId="8" xfId="0" applyNumberFormat="1" applyFont="1" applyFill="1" applyBorder="1" applyAlignment="1">
      <alignment horizontal="center" vertical="center"/>
    </xf>
    <xf numFmtId="49" fontId="88" fillId="26" borderId="8" xfId="0" applyNumberFormat="1" applyFont="1" applyFill="1" applyBorder="1" applyAlignment="1">
      <alignment horizontal="center" vertical="center" wrapText="1"/>
    </xf>
    <xf numFmtId="49" fontId="39" fillId="26" borderId="8" xfId="0" applyNumberFormat="1" applyFont="1" applyFill="1" applyBorder="1" applyAlignment="1">
      <alignment horizontal="center" vertical="center"/>
    </xf>
    <xf numFmtId="0" fontId="76" fillId="26" borderId="8" xfId="0" applyFont="1" applyFill="1" applyBorder="1" applyAlignment="1">
      <alignment horizontal="center" vertical="center" wrapText="1"/>
    </xf>
    <xf numFmtId="0" fontId="76" fillId="0" borderId="8" xfId="0" applyFont="1" applyBorder="1" applyAlignment="1">
      <alignment horizontal="center" vertical="center" wrapText="1"/>
    </xf>
    <xf numFmtId="0" fontId="87" fillId="26" borderId="8" xfId="0" applyFont="1" applyFill="1" applyBorder="1" applyAlignment="1">
      <alignment horizontal="center" vertical="center" wrapText="1"/>
    </xf>
    <xf numFmtId="0" fontId="3" fillId="26" borderId="8" xfId="0" applyFont="1" applyFill="1" applyBorder="1" applyAlignment="1">
      <alignment horizontal="center" vertical="center" wrapText="1"/>
    </xf>
    <xf numFmtId="4" fontId="92" fillId="26" borderId="8" xfId="0" applyNumberFormat="1" applyFont="1" applyFill="1" applyBorder="1" applyAlignment="1">
      <alignment vertical="top" wrapText="1"/>
    </xf>
    <xf numFmtId="4" fontId="4" fillId="26" borderId="8" xfId="0" applyNumberFormat="1" applyFont="1" applyFill="1" applyBorder="1"/>
    <xf numFmtId="4" fontId="39" fillId="26" borderId="8" xfId="0" applyNumberFormat="1" applyFont="1" applyFill="1" applyBorder="1" applyAlignment="1">
      <alignment horizontal="right" vertical="top" wrapText="1"/>
    </xf>
    <xf numFmtId="4" fontId="4" fillId="26" borderId="8" xfId="0" applyNumberFormat="1" applyFont="1" applyFill="1" applyBorder="1" applyAlignment="1">
      <alignment horizontal="right" vertical="top" wrapText="1"/>
    </xf>
    <xf numFmtId="4" fontId="73" fillId="26" borderId="8" xfId="0" applyNumberFormat="1" applyFont="1" applyFill="1" applyBorder="1" applyAlignment="1">
      <alignment horizontal="right" vertical="top" wrapText="1"/>
    </xf>
    <xf numFmtId="4" fontId="37" fillId="26" borderId="8" xfId="0" applyNumberFormat="1" applyFont="1" applyFill="1" applyBorder="1" applyAlignment="1">
      <alignment vertical="top" wrapText="1"/>
    </xf>
    <xf numFmtId="4" fontId="9" fillId="26" borderId="8" xfId="0" applyNumberFormat="1" applyFont="1" applyFill="1" applyBorder="1" applyAlignment="1">
      <alignment vertical="top" wrapText="1"/>
    </xf>
    <xf numFmtId="4" fontId="91" fillId="26" borderId="8" xfId="0" applyNumberFormat="1" applyFont="1" applyFill="1" applyBorder="1" applyAlignment="1">
      <alignment vertical="center" wrapText="1"/>
    </xf>
    <xf numFmtId="4" fontId="91" fillId="0" borderId="8" xfId="0" applyNumberFormat="1" applyFont="1" applyFill="1" applyBorder="1" applyAlignment="1">
      <alignment horizontal="right" vertical="center" wrapText="1"/>
    </xf>
    <xf numFmtId="4" fontId="91" fillId="0" borderId="8" xfId="0" applyNumberFormat="1" applyFont="1" applyFill="1" applyBorder="1" applyAlignment="1">
      <alignment vertical="center" wrapText="1"/>
    </xf>
    <xf numFmtId="170" fontId="39" fillId="26" borderId="8" xfId="0" applyNumberFormat="1" applyFont="1" applyFill="1" applyBorder="1" applyAlignment="1">
      <alignment horizontal="center" vertical="center" wrapText="1"/>
    </xf>
    <xf numFmtId="170" fontId="3" fillId="26" borderId="8" xfId="0" applyNumberFormat="1" applyFont="1" applyFill="1" applyBorder="1" applyAlignment="1">
      <alignment horizontal="center" vertical="center" wrapText="1"/>
    </xf>
    <xf numFmtId="170" fontId="73" fillId="26" borderId="8" xfId="0" applyNumberFormat="1" applyFont="1" applyFill="1" applyBorder="1" applyAlignment="1">
      <alignment horizontal="center" vertical="center" wrapText="1"/>
    </xf>
    <xf numFmtId="0" fontId="76" fillId="26" borderId="8" xfId="0" applyFont="1" applyFill="1" applyBorder="1" applyAlignment="1">
      <alignment horizontal="center" vertical="top" wrapText="1"/>
    </xf>
    <xf numFmtId="170" fontId="37" fillId="26" borderId="8" xfId="0" applyNumberFormat="1" applyFont="1" applyFill="1" applyBorder="1" applyAlignment="1">
      <alignment horizontal="center" vertical="center" wrapText="1"/>
    </xf>
    <xf numFmtId="170" fontId="87" fillId="26" borderId="8" xfId="0" applyNumberFormat="1" applyFont="1" applyFill="1" applyBorder="1" applyAlignment="1">
      <alignment horizontal="center" vertical="center" wrapText="1"/>
    </xf>
    <xf numFmtId="170" fontId="11" fillId="26" borderId="8" xfId="0" applyNumberFormat="1" applyFont="1" applyFill="1" applyBorder="1" applyAlignment="1">
      <alignment horizontal="center" vertical="center" wrapText="1"/>
    </xf>
    <xf numFmtId="170" fontId="89" fillId="26" borderId="8" xfId="0" applyNumberFormat="1" applyFont="1" applyFill="1" applyBorder="1" applyAlignment="1">
      <alignment horizontal="center" vertical="center" wrapText="1"/>
    </xf>
    <xf numFmtId="0" fontId="75" fillId="26" borderId="8" xfId="0" applyFont="1" applyFill="1" applyBorder="1" applyAlignment="1">
      <alignment horizontal="center" vertical="center" wrapText="1"/>
    </xf>
    <xf numFmtId="170" fontId="4" fillId="26" borderId="8" xfId="0" applyNumberFormat="1" applyFont="1" applyFill="1" applyBorder="1" applyAlignment="1">
      <alignment horizontal="center" vertical="center" wrapText="1"/>
    </xf>
    <xf numFmtId="0" fontId="36" fillId="26"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6" borderId="8" xfId="0" applyFont="1" applyFill="1" applyBorder="1" applyAlignment="1">
      <alignment horizontal="center" vertical="top" wrapText="1"/>
    </xf>
    <xf numFmtId="170" fontId="73" fillId="0" borderId="8" xfId="0" applyNumberFormat="1" applyFont="1" applyFill="1" applyBorder="1" applyAlignment="1">
      <alignment horizontal="center" vertical="center" wrapText="1"/>
    </xf>
    <xf numFmtId="0" fontId="79" fillId="26"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9" fillId="0" borderId="8" xfId="0" applyFont="1" applyBorder="1" applyAlignment="1">
      <alignment horizontal="center" vertical="center" wrapText="1"/>
    </xf>
    <xf numFmtId="0" fontId="39" fillId="0" borderId="8" xfId="0" applyFont="1" applyBorder="1" applyAlignment="1">
      <alignment horizontal="center" vertical="center" wrapText="1"/>
    </xf>
    <xf numFmtId="170" fontId="76" fillId="0" borderId="8" xfId="0" applyNumberFormat="1" applyFont="1" applyBorder="1" applyAlignment="1">
      <alignment horizontal="center" vertical="center" wrapText="1"/>
    </xf>
    <xf numFmtId="0" fontId="75" fillId="26" borderId="8" xfId="0" applyFont="1" applyFill="1" applyBorder="1" applyAlignment="1">
      <alignment horizontal="center" vertical="top" wrapText="1"/>
    </xf>
    <xf numFmtId="0" fontId="33" fillId="26" borderId="8" xfId="0" applyFont="1" applyFill="1" applyBorder="1" applyAlignment="1">
      <alignment horizontal="center" vertical="top" wrapText="1"/>
    </xf>
    <xf numFmtId="0" fontId="39" fillId="26" borderId="8" xfId="0" applyNumberFormat="1" applyFont="1" applyFill="1" applyBorder="1" applyAlignment="1">
      <alignment horizontal="center" vertical="center" wrapText="1"/>
    </xf>
    <xf numFmtId="0" fontId="75"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9" fillId="26" borderId="8" xfId="0" applyFont="1" applyFill="1" applyBorder="1" applyAlignment="1">
      <alignment horizontal="center" vertical="top" wrapText="1"/>
    </xf>
    <xf numFmtId="0" fontId="73" fillId="26" borderId="8" xfId="0" applyFont="1" applyFill="1" applyBorder="1" applyAlignment="1">
      <alignment horizontal="center" vertical="center" wrapText="1"/>
    </xf>
    <xf numFmtId="0" fontId="37" fillId="26" borderId="8" xfId="0" applyFont="1" applyFill="1" applyBorder="1" applyAlignment="1">
      <alignment horizontal="center" vertical="center" wrapText="1"/>
    </xf>
    <xf numFmtId="0" fontId="75" fillId="0" borderId="8" xfId="0" applyFont="1" applyBorder="1" applyAlignment="1">
      <alignment horizontal="center" vertical="top" wrapText="1"/>
    </xf>
    <xf numFmtId="0" fontId="34" fillId="26" borderId="8" xfId="0" applyFont="1" applyFill="1" applyBorder="1" applyAlignment="1">
      <alignment horizontal="center" vertical="top" wrapText="1"/>
    </xf>
    <xf numFmtId="0" fontId="80" fillId="26" borderId="8" xfId="0" applyFont="1" applyFill="1" applyBorder="1" applyAlignment="1">
      <alignment horizontal="center" vertical="center" wrapText="1"/>
    </xf>
    <xf numFmtId="170" fontId="39" fillId="0" borderId="8" xfId="0" applyNumberFormat="1" applyFont="1" applyBorder="1" applyAlignment="1">
      <alignment horizontal="center" vertical="center" wrapText="1"/>
    </xf>
    <xf numFmtId="0" fontId="39" fillId="26"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75" fillId="26" borderId="8" xfId="0" applyNumberFormat="1" applyFont="1" applyFill="1" applyBorder="1" applyAlignment="1">
      <alignment horizontal="center" vertical="center" wrapText="1"/>
    </xf>
    <xf numFmtId="0" fontId="90" fillId="26" borderId="8" xfId="0" applyFont="1" applyFill="1" applyBorder="1" applyAlignment="1">
      <alignment horizontal="center" vertical="top" wrapText="1"/>
    </xf>
    <xf numFmtId="0" fontId="77" fillId="26" borderId="8" xfId="0" applyFont="1" applyFill="1" applyBorder="1" applyAlignment="1">
      <alignment horizontal="center" vertical="center" wrapText="1"/>
    </xf>
    <xf numFmtId="4" fontId="107" fillId="26" borderId="8" xfId="0" applyNumberFormat="1" applyFont="1" applyFill="1" applyBorder="1" applyAlignment="1">
      <alignment horizontal="right" vertical="center" wrapText="1"/>
    </xf>
    <xf numFmtId="4" fontId="9" fillId="26" borderId="8" xfId="0" applyNumberFormat="1" applyFont="1" applyFill="1" applyBorder="1" applyAlignment="1">
      <alignment horizontal="right" vertical="center" wrapText="1"/>
    </xf>
    <xf numFmtId="49" fontId="46" fillId="26" borderId="8" xfId="0" applyNumberFormat="1" applyFont="1" applyFill="1" applyBorder="1" applyAlignment="1">
      <alignment horizontal="center" vertical="center" wrapText="1"/>
    </xf>
    <xf numFmtId="49" fontId="87" fillId="0" borderId="8" xfId="0" applyNumberFormat="1" applyFont="1" applyBorder="1" applyAlignment="1">
      <alignment horizontal="center" vertical="center" wrapText="1"/>
    </xf>
    <xf numFmtId="170" fontId="126" fillId="26" borderId="8" xfId="0" applyNumberFormat="1" applyFont="1" applyFill="1" applyBorder="1" applyAlignment="1">
      <alignment horizontal="center" vertical="center" wrapText="1"/>
    </xf>
    <xf numFmtId="170" fontId="127" fillId="26" borderId="8" xfId="0" applyNumberFormat="1" applyFont="1" applyFill="1" applyBorder="1" applyAlignment="1">
      <alignment horizontal="center" vertical="center" wrapText="1"/>
    </xf>
    <xf numFmtId="0" fontId="125" fillId="26" borderId="8" xfId="0" applyFont="1" applyFill="1" applyBorder="1" applyAlignment="1">
      <alignment horizontal="center" vertical="center" wrapText="1"/>
    </xf>
    <xf numFmtId="0" fontId="53" fillId="26" borderId="0" xfId="0" applyFont="1" applyFill="1" applyBorder="1"/>
    <xf numFmtId="170" fontId="53" fillId="26" borderId="0" xfId="0" applyNumberFormat="1" applyFont="1" applyFill="1" applyBorder="1" applyAlignment="1">
      <alignment vertical="top" wrapText="1"/>
    </xf>
    <xf numFmtId="0" fontId="128" fillId="26" borderId="0" xfId="0" applyFont="1" applyFill="1" applyBorder="1"/>
    <xf numFmtId="0" fontId="128" fillId="26" borderId="0" xfId="0" applyFont="1" applyFill="1"/>
    <xf numFmtId="0" fontId="9" fillId="26" borderId="0" xfId="0" applyFont="1" applyFill="1"/>
    <xf numFmtId="170" fontId="37" fillId="0" borderId="8" xfId="0" applyNumberFormat="1" applyFont="1" applyBorder="1" applyAlignment="1">
      <alignment horizontal="center" vertical="center" wrapText="1"/>
    </xf>
    <xf numFmtId="49" fontId="12" fillId="26" borderId="8" xfId="0" applyNumberFormat="1" applyFont="1" applyFill="1" applyBorder="1" applyAlignment="1">
      <alignment horizontal="center" vertical="top" wrapText="1"/>
    </xf>
    <xf numFmtId="0" fontId="39" fillId="26" borderId="8" xfId="0" applyFont="1" applyFill="1" applyBorder="1" applyAlignment="1">
      <alignment horizontal="center" vertical="top" wrapText="1"/>
    </xf>
    <xf numFmtId="170" fontId="38" fillId="26" borderId="8" xfId="0" applyNumberFormat="1" applyFont="1" applyFill="1" applyBorder="1" applyAlignment="1">
      <alignment horizontal="center" vertical="center" wrapText="1"/>
    </xf>
    <xf numFmtId="170" fontId="129" fillId="26" borderId="8" xfId="0" applyNumberFormat="1" applyFont="1" applyFill="1" applyBorder="1" applyAlignment="1">
      <alignment horizontal="center" vertical="center" wrapText="1"/>
    </xf>
    <xf numFmtId="4" fontId="4" fillId="26" borderId="0" xfId="0" applyNumberFormat="1" applyFont="1" applyFill="1"/>
    <xf numFmtId="0" fontId="39" fillId="0" borderId="8" xfId="0" applyFont="1" applyFill="1" applyBorder="1" applyAlignment="1" applyProtection="1">
      <alignment horizontal="center" vertical="center" wrapText="1"/>
    </xf>
    <xf numFmtId="1" fontId="39" fillId="0" borderId="11" xfId="0" applyNumberFormat="1" applyFont="1" applyBorder="1" applyAlignment="1">
      <alignment horizontal="center" wrapText="1"/>
    </xf>
    <xf numFmtId="0" fontId="133" fillId="26" borderId="0" xfId="0" applyFont="1" applyFill="1" applyBorder="1"/>
    <xf numFmtId="170" fontId="133" fillId="26" borderId="0" xfId="0" applyNumberFormat="1" applyFont="1" applyFill="1" applyBorder="1" applyAlignment="1">
      <alignment vertical="top" wrapText="1"/>
    </xf>
    <xf numFmtId="0" fontId="134" fillId="26" borderId="0" xfId="0" applyFont="1" applyFill="1" applyBorder="1"/>
    <xf numFmtId="0" fontId="134" fillId="26" borderId="0" xfId="0" applyFont="1" applyFill="1"/>
    <xf numFmtId="0" fontId="37" fillId="26" borderId="0" xfId="0" applyFont="1" applyFill="1"/>
    <xf numFmtId="4" fontId="87" fillId="26" borderId="8" xfId="0" applyNumberFormat="1" applyFont="1" applyFill="1" applyBorder="1" applyAlignment="1">
      <alignment vertical="center" wrapText="1"/>
    </xf>
    <xf numFmtId="170" fontId="9" fillId="26" borderId="8" xfId="0" applyNumberFormat="1" applyFont="1" applyFill="1" applyBorder="1" applyAlignment="1">
      <alignment horizontal="center" vertical="center" wrapText="1"/>
    </xf>
    <xf numFmtId="1" fontId="87" fillId="0" borderId="11" xfId="0" applyNumberFormat="1" applyFont="1" applyBorder="1" applyAlignment="1">
      <alignment horizontal="center" vertical="center" wrapText="1"/>
    </xf>
    <xf numFmtId="170" fontId="46" fillId="26" borderId="8" xfId="0" applyNumberFormat="1" applyFont="1" applyFill="1" applyBorder="1" applyAlignment="1">
      <alignment horizontal="center" vertical="center" wrapText="1"/>
    </xf>
    <xf numFmtId="4" fontId="87" fillId="0" borderId="8" xfId="0" applyNumberFormat="1" applyFont="1" applyFill="1" applyBorder="1" applyAlignment="1">
      <alignment horizontal="right" vertical="center" wrapText="1"/>
    </xf>
    <xf numFmtId="0" fontId="88" fillId="0" borderId="8" xfId="0" applyFont="1" applyBorder="1" applyAlignment="1">
      <alignment horizontal="center" vertical="center" wrapText="1"/>
    </xf>
    <xf numFmtId="4" fontId="108" fillId="26" borderId="8" xfId="0" applyNumberFormat="1" applyFont="1" applyFill="1" applyBorder="1" applyAlignment="1">
      <alignment horizontal="right" vertical="center" wrapText="1"/>
    </xf>
    <xf numFmtId="0" fontId="87" fillId="26" borderId="8" xfId="0" applyNumberFormat="1" applyFont="1" applyFill="1" applyBorder="1" applyAlignment="1">
      <alignment horizontal="center" vertical="center" wrapText="1"/>
    </xf>
    <xf numFmtId="0" fontId="8" fillId="26" borderId="8" xfId="0" applyFont="1" applyFill="1" applyBorder="1" applyAlignment="1">
      <alignment horizontal="center" vertical="center" wrapText="1"/>
    </xf>
    <xf numFmtId="170" fontId="50" fillId="26" borderId="8" xfId="0" applyNumberFormat="1" applyFont="1" applyFill="1" applyBorder="1" applyAlignment="1">
      <alignment horizontal="center" vertical="center" wrapText="1"/>
    </xf>
    <xf numFmtId="4" fontId="50" fillId="26" borderId="8" xfId="0" applyNumberFormat="1" applyFont="1" applyFill="1" applyBorder="1" applyAlignment="1">
      <alignment horizontal="right" vertical="center" wrapText="1"/>
    </xf>
    <xf numFmtId="4" fontId="87" fillId="26" borderId="8" xfId="0" applyNumberFormat="1" applyFont="1" applyFill="1" applyBorder="1" applyAlignment="1">
      <alignment horizontal="center" vertical="center" wrapText="1"/>
    </xf>
    <xf numFmtId="4" fontId="47" fillId="26" borderId="0" xfId="0" applyNumberFormat="1" applyFont="1" applyFill="1"/>
    <xf numFmtId="1" fontId="87" fillId="0" borderId="12" xfId="0" applyNumberFormat="1" applyFont="1" applyBorder="1" applyAlignment="1">
      <alignment horizontal="center" vertical="center" wrapText="1"/>
    </xf>
    <xf numFmtId="1" fontId="87" fillId="0" borderId="8" xfId="0" applyNumberFormat="1" applyFont="1" applyBorder="1" applyAlignment="1">
      <alignment horizontal="center" vertical="center" wrapText="1"/>
    </xf>
    <xf numFmtId="0" fontId="45" fillId="26" borderId="9" xfId="0" applyFont="1" applyFill="1" applyBorder="1" applyAlignment="1" applyProtection="1">
      <alignment horizontal="center" vertical="center" wrapText="1"/>
    </xf>
    <xf numFmtId="0" fontId="94" fillId="26" borderId="10" xfId="0" applyFont="1" applyFill="1" applyBorder="1" applyAlignment="1" applyProtection="1">
      <alignment horizontal="center"/>
    </xf>
    <xf numFmtId="0" fontId="94" fillId="26" borderId="10" xfId="0" applyFont="1" applyFill="1" applyBorder="1" applyAlignment="1" applyProtection="1">
      <alignment vertical="center" wrapText="1"/>
    </xf>
    <xf numFmtId="4" fontId="107" fillId="0" borderId="8" xfId="0" applyNumberFormat="1" applyFont="1" applyFill="1" applyBorder="1" applyAlignment="1">
      <alignment vertical="center" wrapText="1"/>
    </xf>
    <xf numFmtId="3" fontId="87" fillId="0" borderId="11" xfId="0" applyNumberFormat="1" applyFont="1" applyBorder="1"/>
    <xf numFmtId="0" fontId="136" fillId="26" borderId="0" xfId="0" applyFont="1" applyFill="1"/>
    <xf numFmtId="4" fontId="101" fillId="26" borderId="0" xfId="0" applyNumberFormat="1" applyFont="1" applyFill="1"/>
    <xf numFmtId="0" fontId="93" fillId="26" borderId="0" xfId="0" applyFont="1" applyFill="1" applyAlignment="1">
      <alignment horizontal="center" wrapText="1"/>
    </xf>
    <xf numFmtId="0" fontId="95" fillId="26" borderId="0" xfId="0" applyFont="1" applyFill="1" applyAlignment="1">
      <alignment horizontal="center" vertical="top"/>
    </xf>
    <xf numFmtId="0" fontId="29" fillId="0" borderId="13" xfId="0" applyFont="1" applyFill="1" applyBorder="1" applyAlignment="1">
      <alignment horizontal="center" vertical="center" wrapText="1"/>
    </xf>
    <xf numFmtId="170" fontId="46" fillId="0" borderId="8" xfId="0" applyNumberFormat="1" applyFont="1" applyFill="1" applyBorder="1" applyAlignment="1">
      <alignment horizontal="center" vertical="center" wrapText="1"/>
    </xf>
    <xf numFmtId="0" fontId="87" fillId="0" borderId="8" xfId="0" applyFont="1" applyFill="1" applyBorder="1" applyAlignment="1" applyProtection="1">
      <alignment horizontal="center" vertical="center" wrapText="1"/>
    </xf>
    <xf numFmtId="4" fontId="87" fillId="26" borderId="8" xfId="0" applyNumberFormat="1" applyFont="1" applyFill="1" applyBorder="1" applyAlignment="1">
      <alignment vertical="top" wrapText="1"/>
    </xf>
    <xf numFmtId="170" fontId="9" fillId="0" borderId="8" xfId="0" applyNumberFormat="1" applyFont="1" applyFill="1" applyBorder="1" applyAlignment="1">
      <alignment horizontal="center" vertical="center" wrapText="1"/>
    </xf>
    <xf numFmtId="0" fontId="80" fillId="0" borderId="8" xfId="0" applyFont="1" applyBorder="1" applyAlignment="1">
      <alignment horizontal="center" vertical="center" wrapText="1"/>
    </xf>
    <xf numFmtId="4" fontId="46" fillId="0" borderId="8" xfId="0" applyNumberFormat="1" applyFont="1" applyFill="1" applyBorder="1" applyAlignment="1">
      <alignment horizontal="right" vertical="center" wrapText="1"/>
    </xf>
    <xf numFmtId="1" fontId="137" fillId="0" borderId="11"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170" fontId="32" fillId="26" borderId="0" xfId="0" applyNumberFormat="1" applyFont="1" applyFill="1" applyBorder="1" applyAlignment="1">
      <alignment vertical="center" wrapText="1"/>
    </xf>
    <xf numFmtId="4" fontId="32" fillId="26" borderId="0" xfId="0" applyNumberFormat="1" applyFont="1" applyFill="1" applyBorder="1" applyAlignment="1">
      <alignment horizontal="center" vertical="center"/>
    </xf>
    <xf numFmtId="4" fontId="138" fillId="26" borderId="0" xfId="0" applyNumberFormat="1" applyFont="1" applyFill="1" applyBorder="1" applyAlignment="1">
      <alignment horizontal="center" vertical="center" wrapText="1"/>
    </xf>
    <xf numFmtId="0" fontId="70" fillId="26" borderId="0" xfId="0" applyFont="1" applyFill="1" applyAlignment="1">
      <alignment horizontal="center"/>
    </xf>
    <xf numFmtId="0" fontId="29" fillId="0" borderId="0" xfId="0" applyFont="1" applyFill="1" applyBorder="1" applyAlignment="1">
      <alignment horizontal="center" vertical="center" wrapText="1"/>
    </xf>
    <xf numFmtId="1" fontId="137" fillId="0" borderId="11" xfId="0" applyNumberFormat="1" applyFont="1" applyBorder="1" applyAlignment="1">
      <alignment horizontal="center" vertical="center" wrapText="1"/>
    </xf>
    <xf numFmtId="0" fontId="139" fillId="26" borderId="0" xfId="0" applyFont="1" applyFill="1"/>
    <xf numFmtId="170" fontId="139" fillId="26" borderId="0" xfId="0" applyNumberFormat="1" applyFont="1" applyFill="1"/>
    <xf numFmtId="0" fontId="140" fillId="26" borderId="0" xfId="0" applyFont="1" applyFill="1"/>
    <xf numFmtId="0" fontId="141" fillId="26" borderId="0" xfId="0" applyFont="1" applyFill="1" applyAlignment="1">
      <alignment horizontal="center" wrapText="1"/>
    </xf>
    <xf numFmtId="0" fontId="140" fillId="26" borderId="0" xfId="0" applyFont="1" applyFill="1" applyBorder="1" applyAlignment="1">
      <alignment vertical="center"/>
    </xf>
    <xf numFmtId="0" fontId="140" fillId="26" borderId="0" xfId="0" applyFont="1" applyFill="1" applyBorder="1"/>
    <xf numFmtId="0" fontId="45" fillId="26" borderId="9" xfId="0" applyFont="1" applyFill="1" applyBorder="1" applyAlignment="1" applyProtection="1">
      <alignment horizontal="center"/>
    </xf>
    <xf numFmtId="170" fontId="45" fillId="26" borderId="9" xfId="0" applyNumberFormat="1" applyFont="1" applyFill="1" applyBorder="1" applyAlignment="1"/>
    <xf numFmtId="170" fontId="45" fillId="26" borderId="9" xfId="0" applyNumberFormat="1" applyFont="1" applyFill="1" applyBorder="1" applyAlignment="1">
      <alignment wrapText="1"/>
    </xf>
    <xf numFmtId="0" fontId="87" fillId="26" borderId="14" xfId="0" applyFont="1" applyFill="1" applyBorder="1" applyAlignment="1" applyProtection="1">
      <alignment horizontal="center"/>
    </xf>
    <xf numFmtId="0" fontId="87" fillId="26" borderId="14" xfId="0" applyFont="1" applyFill="1" applyBorder="1" applyAlignment="1" applyProtection="1">
      <alignment vertical="center" wrapText="1"/>
    </xf>
    <xf numFmtId="4" fontId="87" fillId="26" borderId="14" xfId="0" applyNumberFormat="1" applyFont="1" applyFill="1" applyBorder="1" applyAlignment="1">
      <alignment horizontal="right"/>
    </xf>
    <xf numFmtId="4" fontId="87" fillId="26" borderId="14" xfId="0" applyNumberFormat="1" applyFont="1" applyFill="1" applyBorder="1" applyAlignment="1">
      <alignment horizontal="right" wrapText="1"/>
    </xf>
    <xf numFmtId="0" fontId="97" fillId="26" borderId="10" xfId="0" applyFont="1" applyFill="1" applyBorder="1" applyAlignment="1" applyProtection="1">
      <alignment vertical="center" wrapText="1"/>
    </xf>
    <xf numFmtId="170" fontId="87" fillId="26" borderId="8" xfId="0" applyNumberFormat="1" applyFont="1" applyFill="1" applyBorder="1" applyAlignment="1">
      <alignment horizontal="center" wrapText="1"/>
    </xf>
    <xf numFmtId="170" fontId="87" fillId="26" borderId="8" xfId="0" applyNumberFormat="1" applyFont="1" applyFill="1" applyBorder="1" applyAlignment="1">
      <alignment horizontal="right" wrapText="1"/>
    </xf>
    <xf numFmtId="170" fontId="87" fillId="26" borderId="8" xfId="0" applyNumberFormat="1" applyFont="1" applyFill="1" applyBorder="1" applyAlignment="1">
      <alignment horizontal="center"/>
    </xf>
    <xf numFmtId="170" fontId="87" fillId="26" borderId="8" xfId="0" applyNumberFormat="1" applyFont="1" applyFill="1" applyBorder="1" applyAlignment="1">
      <alignment horizontal="right"/>
    </xf>
    <xf numFmtId="0" fontId="124" fillId="26" borderId="8" xfId="0" applyFont="1" applyFill="1" applyBorder="1" applyAlignment="1" applyProtection="1">
      <alignment vertical="center" wrapText="1"/>
    </xf>
    <xf numFmtId="4" fontId="6" fillId="26" borderId="0" xfId="0" applyNumberFormat="1" applyFont="1" applyFill="1" applyBorder="1" applyAlignment="1">
      <alignment vertical="center"/>
    </xf>
    <xf numFmtId="0" fontId="88" fillId="0" borderId="8" xfId="0" applyFont="1" applyFill="1" applyBorder="1" applyAlignment="1">
      <alignment horizontal="center" vertical="center" wrapText="1"/>
    </xf>
    <xf numFmtId="0" fontId="88" fillId="0" borderId="15" xfId="0" applyFont="1" applyFill="1" applyBorder="1" applyAlignment="1">
      <alignment horizontal="center" vertical="center" wrapText="1"/>
    </xf>
    <xf numFmtId="170" fontId="39" fillId="26" borderId="15" xfId="0" applyNumberFormat="1" applyFont="1" applyFill="1" applyBorder="1" applyAlignment="1">
      <alignment horizontal="center" vertical="center" wrapText="1"/>
    </xf>
    <xf numFmtId="0" fontId="143" fillId="26" borderId="0" xfId="0" applyFont="1" applyFill="1"/>
    <xf numFmtId="4" fontId="144" fillId="26" borderId="0" xfId="0" applyNumberFormat="1" applyFont="1" applyFill="1" applyBorder="1" applyAlignment="1">
      <alignment vertical="center"/>
    </xf>
    <xf numFmtId="4" fontId="145" fillId="26" borderId="0" xfId="0" applyNumberFormat="1" applyFont="1" applyFill="1" applyBorder="1" applyAlignment="1">
      <alignment horizontal="center" vertical="center" wrapText="1"/>
    </xf>
    <xf numFmtId="170" fontId="65" fillId="26" borderId="0" xfId="0" applyNumberFormat="1" applyFont="1" applyFill="1" applyBorder="1" applyAlignment="1">
      <alignment vertical="top" wrapText="1"/>
    </xf>
    <xf numFmtId="4" fontId="107" fillId="26" borderId="8" xfId="0" applyNumberFormat="1" applyFont="1" applyFill="1" applyBorder="1" applyAlignment="1">
      <alignment vertical="center" wrapText="1"/>
    </xf>
    <xf numFmtId="1" fontId="137" fillId="0" borderId="8" xfId="0" applyNumberFormat="1" applyFont="1" applyBorder="1" applyAlignment="1">
      <alignment horizontal="center" vertical="center" wrapText="1"/>
    </xf>
    <xf numFmtId="0" fontId="85" fillId="26" borderId="0" xfId="0" applyFont="1" applyFill="1" applyAlignment="1">
      <alignment horizontal="left" vertical="center" wrapText="1"/>
    </xf>
    <xf numFmtId="0" fontId="83" fillId="26" borderId="0" xfId="0" applyFont="1" applyFill="1" applyAlignment="1">
      <alignment horizontal="left" wrapText="1"/>
    </xf>
    <xf numFmtId="0" fontId="142" fillId="26" borderId="0" xfId="0" applyFont="1" applyFill="1" applyBorder="1" applyAlignment="1">
      <alignment horizontal="left"/>
    </xf>
    <xf numFmtId="0" fontId="142" fillId="26" borderId="0" xfId="0" applyFont="1" applyFill="1" applyAlignment="1">
      <alignment horizontal="center"/>
    </xf>
    <xf numFmtId="0" fontId="142" fillId="26" borderId="0" xfId="0" applyFont="1" applyFill="1" applyAlignment="1">
      <alignment horizontal="center" wrapText="1"/>
    </xf>
    <xf numFmtId="17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47" fillId="26" borderId="0" xfId="0" applyFont="1" applyFill="1" applyBorder="1"/>
    <xf numFmtId="0" fontId="9" fillId="26" borderId="15" xfId="0" applyFont="1" applyFill="1" applyBorder="1" applyAlignment="1">
      <alignment horizontal="center" vertical="center" wrapText="1"/>
    </xf>
    <xf numFmtId="0" fontId="9" fillId="26" borderId="14" xfId="0" applyFont="1" applyFill="1" applyBorder="1" applyAlignment="1">
      <alignment horizontal="center" vertical="center" wrapText="1"/>
    </xf>
    <xf numFmtId="0" fontId="44" fillId="26" borderId="0" xfId="0" applyFont="1" applyFill="1" applyAlignment="1"/>
    <xf numFmtId="49" fontId="9" fillId="26" borderId="14" xfId="0" applyNumberFormat="1" applyFont="1" applyFill="1" applyBorder="1" applyAlignment="1">
      <alignment horizontal="center" vertical="center" wrapText="1"/>
    </xf>
    <xf numFmtId="4" fontId="107" fillId="0" borderId="8" xfId="0" applyNumberFormat="1" applyFont="1" applyFill="1" applyBorder="1" applyAlignment="1">
      <alignment horizontal="right" vertical="center" wrapText="1"/>
    </xf>
    <xf numFmtId="4" fontId="4" fillId="26" borderId="0" xfId="0" applyNumberFormat="1" applyFont="1" applyFill="1" applyBorder="1" applyAlignment="1">
      <alignment vertical="center"/>
    </xf>
    <xf numFmtId="49" fontId="87" fillId="26" borderId="15" xfId="0" applyNumberFormat="1" applyFont="1" applyFill="1" applyBorder="1" applyAlignment="1">
      <alignment horizontal="center" vertical="center"/>
    </xf>
    <xf numFmtId="49" fontId="88" fillId="26" borderId="15" xfId="0" applyNumberFormat="1" applyFont="1" applyFill="1" applyBorder="1" applyAlignment="1">
      <alignment horizontal="center" vertical="center" wrapText="1"/>
    </xf>
    <xf numFmtId="4" fontId="9" fillId="26" borderId="15" xfId="0" applyNumberFormat="1" applyFont="1" applyFill="1" applyBorder="1" applyAlignment="1">
      <alignment horizontal="center" vertical="center" wrapText="1"/>
    </xf>
    <xf numFmtId="4" fontId="9" fillId="26" borderId="15" xfId="0" applyNumberFormat="1" applyFont="1" applyFill="1" applyBorder="1" applyAlignment="1">
      <alignment horizontal="right" vertical="center" wrapText="1"/>
    </xf>
    <xf numFmtId="4" fontId="107" fillId="26" borderId="15" xfId="0" applyNumberFormat="1" applyFont="1" applyFill="1" applyBorder="1" applyAlignment="1">
      <alignment horizontal="center" vertical="center" wrapText="1"/>
    </xf>
    <xf numFmtId="4" fontId="65" fillId="26" borderId="0" xfId="0" applyNumberFormat="1" applyFont="1" applyFill="1" applyBorder="1" applyAlignment="1">
      <alignment vertical="center"/>
    </xf>
    <xf numFmtId="4" fontId="107" fillId="26" borderId="8" xfId="0" applyNumberFormat="1" applyFont="1" applyFill="1" applyBorder="1" applyAlignment="1">
      <alignment horizontal="center" vertical="center" wrapText="1"/>
    </xf>
    <xf numFmtId="4" fontId="9" fillId="26" borderId="14" xfId="0" applyNumberFormat="1" applyFont="1" applyFill="1" applyBorder="1" applyAlignment="1">
      <alignment horizontal="center" vertical="center" wrapText="1"/>
    </xf>
    <xf numFmtId="4" fontId="9" fillId="26" borderId="14" xfId="0" applyNumberFormat="1" applyFont="1" applyFill="1" applyBorder="1" applyAlignment="1">
      <alignment horizontal="right" vertical="center" wrapText="1"/>
    </xf>
    <xf numFmtId="4" fontId="107" fillId="26" borderId="14" xfId="0" applyNumberFormat="1" applyFont="1" applyFill="1" applyBorder="1" applyAlignment="1">
      <alignment horizontal="center" vertical="center" wrapText="1"/>
    </xf>
    <xf numFmtId="49" fontId="87" fillId="0" borderId="15" xfId="0" applyNumberFormat="1" applyFont="1" applyBorder="1" applyAlignment="1">
      <alignment horizontal="center" vertical="center"/>
    </xf>
    <xf numFmtId="170" fontId="9" fillId="0" borderId="8" xfId="0" applyNumberFormat="1" applyFont="1" applyBorder="1" applyAlignment="1">
      <alignment horizontal="center" vertical="center" wrapText="1"/>
    </xf>
    <xf numFmtId="49" fontId="87" fillId="26" borderId="14" xfId="0" applyNumberFormat="1" applyFont="1" applyFill="1" applyBorder="1" applyAlignment="1">
      <alignment horizontal="center" vertical="center" wrapText="1"/>
    </xf>
    <xf numFmtId="170" fontId="39" fillId="26" borderId="14" xfId="0" applyNumberFormat="1" applyFont="1" applyFill="1" applyBorder="1" applyAlignment="1">
      <alignment horizontal="center" vertical="center" wrapText="1"/>
    </xf>
    <xf numFmtId="0" fontId="88" fillId="26" borderId="15" xfId="0" applyFont="1" applyFill="1" applyBorder="1" applyAlignment="1">
      <alignment horizontal="center" vertical="center" wrapText="1"/>
    </xf>
    <xf numFmtId="49" fontId="9" fillId="26" borderId="15" xfId="0" applyNumberFormat="1" applyFont="1" applyFill="1" applyBorder="1" applyAlignment="1">
      <alignment horizontal="center" vertical="top" wrapText="1"/>
    </xf>
    <xf numFmtId="170" fontId="3" fillId="26" borderId="15" xfId="0" applyNumberFormat="1" applyFont="1" applyFill="1" applyBorder="1" applyAlignment="1">
      <alignment horizontal="center" vertical="center" wrapText="1"/>
    </xf>
    <xf numFmtId="4" fontId="4" fillId="26" borderId="15" xfId="0" applyNumberFormat="1" applyFont="1" applyFill="1" applyBorder="1" applyAlignment="1">
      <alignment vertical="top" wrapText="1"/>
    </xf>
    <xf numFmtId="0" fontId="108" fillId="26" borderId="8" xfId="0" applyFont="1" applyFill="1" applyBorder="1" applyAlignment="1">
      <alignment horizontal="center" vertical="center" wrapText="1"/>
    </xf>
    <xf numFmtId="49" fontId="9" fillId="26" borderId="14" xfId="0" applyNumberFormat="1" applyFont="1" applyFill="1" applyBorder="1" applyAlignment="1">
      <alignment horizontal="center" vertical="top" wrapText="1"/>
    </xf>
    <xf numFmtId="170" fontId="3" fillId="26" borderId="14" xfId="0" applyNumberFormat="1" applyFont="1" applyFill="1" applyBorder="1" applyAlignment="1">
      <alignment horizontal="center" vertical="center" wrapText="1"/>
    </xf>
    <xf numFmtId="4" fontId="4" fillId="26" borderId="14" xfId="0" applyNumberFormat="1" applyFont="1" applyFill="1" applyBorder="1" applyAlignment="1">
      <alignment vertical="top" wrapText="1"/>
    </xf>
    <xf numFmtId="49" fontId="9" fillId="26" borderId="15" xfId="0" applyNumberFormat="1" applyFont="1" applyFill="1" applyBorder="1" applyAlignment="1">
      <alignment horizontal="center" vertical="center" wrapText="1"/>
    </xf>
    <xf numFmtId="49" fontId="87" fillId="26" borderId="15" xfId="0" applyNumberFormat="1" applyFont="1" applyFill="1" applyBorder="1" applyAlignment="1">
      <alignment horizontal="center" vertical="center" wrapText="1"/>
    </xf>
    <xf numFmtId="170" fontId="87" fillId="26" borderId="15" xfId="0" applyNumberFormat="1" applyFont="1" applyFill="1" applyBorder="1" applyAlignment="1">
      <alignment horizontal="center" vertical="center" wrapText="1"/>
    </xf>
    <xf numFmtId="4" fontId="87" fillId="26" borderId="15" xfId="0" applyNumberFormat="1" applyFont="1" applyFill="1" applyBorder="1" applyAlignment="1">
      <alignment horizontal="right" vertical="center" wrapText="1"/>
    </xf>
    <xf numFmtId="4" fontId="10" fillId="26" borderId="8" xfId="0" applyNumberFormat="1" applyFont="1" applyFill="1" applyBorder="1" applyAlignment="1">
      <alignment horizontal="center" vertical="center" wrapText="1"/>
    </xf>
    <xf numFmtId="4" fontId="148" fillId="26" borderId="8" xfId="0" applyNumberFormat="1" applyFont="1" applyFill="1" applyBorder="1" applyAlignment="1">
      <alignment horizontal="center" vertical="center" wrapText="1"/>
    </xf>
    <xf numFmtId="4" fontId="57" fillId="26" borderId="8" xfId="0" applyNumberFormat="1" applyFont="1" applyFill="1" applyBorder="1" applyAlignment="1">
      <alignment horizontal="center" vertical="center" wrapText="1"/>
    </xf>
    <xf numFmtId="4" fontId="108" fillId="26" borderId="8" xfId="0" applyNumberFormat="1" applyFont="1" applyFill="1" applyBorder="1" applyAlignment="1">
      <alignment horizontal="center" vertical="center" wrapText="1"/>
    </xf>
    <xf numFmtId="170" fontId="129" fillId="26" borderId="14" xfId="0" applyNumberFormat="1" applyFont="1" applyFill="1" applyBorder="1" applyAlignment="1">
      <alignment horizontal="center" vertical="center" wrapText="1"/>
    </xf>
    <xf numFmtId="4" fontId="108" fillId="26" borderId="14" xfId="0" applyNumberFormat="1" applyFont="1" applyFill="1" applyBorder="1" applyAlignment="1">
      <alignment horizontal="center" vertical="center" wrapText="1"/>
    </xf>
    <xf numFmtId="4" fontId="149" fillId="26" borderId="8" xfId="0" applyNumberFormat="1" applyFont="1" applyFill="1" applyBorder="1" applyAlignment="1">
      <alignment horizontal="center" vertical="center" wrapText="1"/>
    </xf>
    <xf numFmtId="170" fontId="37" fillId="26" borderId="15" xfId="0" applyNumberFormat="1" applyFont="1" applyFill="1" applyBorder="1" applyAlignment="1">
      <alignment horizontal="center" vertical="center" wrapText="1"/>
    </xf>
    <xf numFmtId="4" fontId="149" fillId="26" borderId="15" xfId="0" applyNumberFormat="1" applyFont="1" applyFill="1" applyBorder="1" applyAlignment="1">
      <alignment horizontal="center" vertical="center" wrapText="1"/>
    </xf>
    <xf numFmtId="4" fontId="9" fillId="26" borderId="9" xfId="0" applyNumberFormat="1" applyFont="1" applyFill="1" applyBorder="1" applyAlignment="1">
      <alignment horizontal="center" vertical="center" wrapText="1"/>
    </xf>
    <xf numFmtId="170" fontId="87" fillId="0" borderId="8" xfId="0" applyNumberFormat="1" applyFont="1" applyFill="1" applyBorder="1" applyAlignment="1">
      <alignment horizontal="center" vertical="center" wrapText="1"/>
    </xf>
    <xf numFmtId="49" fontId="87" fillId="26" borderId="14" xfId="0" applyNumberFormat="1" applyFont="1" applyFill="1" applyBorder="1" applyAlignment="1">
      <alignment horizontal="center" vertical="center"/>
    </xf>
    <xf numFmtId="49" fontId="88" fillId="26" borderId="14" xfId="0" applyNumberFormat="1" applyFont="1" applyFill="1" applyBorder="1" applyAlignment="1">
      <alignment horizontal="center" vertical="center" wrapText="1"/>
    </xf>
    <xf numFmtId="0" fontId="76" fillId="26" borderId="14" xfId="0" applyFont="1" applyFill="1" applyBorder="1" applyAlignment="1">
      <alignment horizontal="center" vertical="center" wrapText="1"/>
    </xf>
    <xf numFmtId="4" fontId="87" fillId="26" borderId="14" xfId="0" applyNumberFormat="1" applyFont="1" applyFill="1" applyBorder="1" applyAlignment="1">
      <alignment horizontal="right" vertical="center" wrapText="1"/>
    </xf>
    <xf numFmtId="170" fontId="87" fillId="26" borderId="14" xfId="0" applyNumberFormat="1" applyFont="1" applyFill="1" applyBorder="1" applyAlignment="1">
      <alignment horizontal="center" vertical="center" wrapText="1"/>
    </xf>
    <xf numFmtId="4" fontId="108" fillId="26" borderId="14" xfId="0" applyNumberFormat="1" applyFont="1" applyFill="1" applyBorder="1" applyAlignment="1">
      <alignment horizontal="right" vertical="center" wrapText="1"/>
    </xf>
    <xf numFmtId="4" fontId="140" fillId="26" borderId="0" xfId="0" applyNumberFormat="1" applyFont="1" applyFill="1" applyBorder="1" applyAlignment="1">
      <alignment vertical="center"/>
    </xf>
    <xf numFmtId="49" fontId="39" fillId="26" borderId="15" xfId="0" applyNumberFormat="1" applyFont="1" applyFill="1" applyBorder="1" applyAlignment="1">
      <alignment horizontal="center" vertical="center"/>
    </xf>
    <xf numFmtId="49" fontId="76" fillId="26" borderId="15" xfId="0" applyNumberFormat="1" applyFont="1" applyFill="1" applyBorder="1" applyAlignment="1">
      <alignment horizontal="center" vertical="center" wrapText="1"/>
    </xf>
    <xf numFmtId="0" fontId="76" fillId="26" borderId="15" xfId="0" applyFont="1" applyFill="1" applyBorder="1" applyAlignment="1">
      <alignment horizontal="center" vertical="center" wrapText="1"/>
    </xf>
    <xf numFmtId="4" fontId="71" fillId="26" borderId="15" xfId="0" applyNumberFormat="1" applyFont="1" applyFill="1" applyBorder="1" applyAlignment="1">
      <alignment horizontal="center" vertical="center" wrapText="1"/>
    </xf>
    <xf numFmtId="4" fontId="39" fillId="26" borderId="15" xfId="0" applyNumberFormat="1" applyFont="1" applyFill="1" applyBorder="1" applyAlignment="1">
      <alignment horizontal="right" vertical="center" wrapText="1"/>
    </xf>
    <xf numFmtId="4" fontId="87" fillId="26" borderId="14" xfId="0" applyNumberFormat="1" applyFont="1" applyFill="1" applyBorder="1" applyAlignment="1">
      <alignment horizontal="center" vertical="center" wrapText="1"/>
    </xf>
    <xf numFmtId="4" fontId="87" fillId="26" borderId="9" xfId="0" applyNumberFormat="1" applyFont="1" applyFill="1" applyBorder="1" applyAlignment="1">
      <alignment horizontal="center" vertical="center" wrapText="1"/>
    </xf>
    <xf numFmtId="49" fontId="39" fillId="26" borderId="14" xfId="0" applyNumberFormat="1" applyFont="1" applyFill="1" applyBorder="1" applyAlignment="1">
      <alignment horizontal="center" vertical="center" wrapText="1"/>
    </xf>
    <xf numFmtId="4" fontId="37" fillId="26" borderId="14" xfId="0" applyNumberFormat="1" applyFont="1" applyFill="1" applyBorder="1" applyAlignment="1">
      <alignment horizontal="right" vertical="center" wrapText="1"/>
    </xf>
    <xf numFmtId="49" fontId="4" fillId="26" borderId="15" xfId="0" applyNumberFormat="1" applyFont="1" applyFill="1" applyBorder="1" applyAlignment="1">
      <alignment horizontal="center" vertical="top" wrapText="1"/>
    </xf>
    <xf numFmtId="170" fontId="4" fillId="26" borderId="15" xfId="0" applyNumberFormat="1" applyFont="1" applyFill="1" applyBorder="1" applyAlignment="1">
      <alignment horizontal="center" vertical="center" wrapText="1"/>
    </xf>
    <xf numFmtId="49" fontId="73" fillId="26" borderId="14" xfId="0" applyNumberFormat="1" applyFont="1" applyFill="1" applyBorder="1" applyAlignment="1">
      <alignment horizontal="center" vertical="top" wrapText="1"/>
    </xf>
    <xf numFmtId="170" fontId="73" fillId="26" borderId="14" xfId="0" applyNumberFormat="1" applyFont="1" applyFill="1" applyBorder="1" applyAlignment="1">
      <alignment horizontal="center" vertical="center" wrapText="1"/>
    </xf>
    <xf numFmtId="4" fontId="73" fillId="26" borderId="14" xfId="0" applyNumberFormat="1" applyFont="1" applyFill="1" applyBorder="1" applyAlignment="1">
      <alignment vertical="top" wrapText="1"/>
    </xf>
    <xf numFmtId="49" fontId="39" fillId="26" borderId="15" xfId="0" applyNumberFormat="1" applyFont="1" applyFill="1" applyBorder="1" applyAlignment="1">
      <alignment horizontal="center" vertical="top" wrapText="1"/>
    </xf>
    <xf numFmtId="4" fontId="39" fillId="26" borderId="15" xfId="0" applyNumberFormat="1" applyFont="1" applyFill="1" applyBorder="1" applyAlignment="1">
      <alignment vertical="top" wrapText="1"/>
    </xf>
    <xf numFmtId="4" fontId="39" fillId="26" borderId="14" xfId="0" applyNumberFormat="1" applyFont="1" applyFill="1" applyBorder="1" applyAlignment="1">
      <alignment horizontal="right" vertical="center" wrapText="1"/>
    </xf>
    <xf numFmtId="0" fontId="88" fillId="26" borderId="14" xfId="0" applyFont="1" applyFill="1" applyBorder="1" applyAlignment="1">
      <alignment horizontal="center" vertical="center" wrapText="1"/>
    </xf>
    <xf numFmtId="4" fontId="108" fillId="26" borderId="15" xfId="0" applyNumberFormat="1" applyFont="1" applyFill="1" applyBorder="1" applyAlignment="1">
      <alignment horizontal="right" vertical="center" wrapText="1"/>
    </xf>
    <xf numFmtId="0" fontId="87" fillId="0" borderId="15" xfId="0" applyFont="1" applyFill="1" applyBorder="1" applyAlignment="1" applyProtection="1">
      <alignment horizontal="center" vertical="center" wrapText="1"/>
    </xf>
    <xf numFmtId="4" fontId="150" fillId="26" borderId="15" xfId="0" applyNumberFormat="1" applyFont="1" applyFill="1" applyBorder="1" applyAlignment="1">
      <alignment horizontal="center" vertical="center" wrapText="1"/>
    </xf>
    <xf numFmtId="4" fontId="150" fillId="26" borderId="15" xfId="0" applyNumberFormat="1" applyFont="1" applyFill="1" applyBorder="1" applyAlignment="1">
      <alignment vertical="top" wrapText="1"/>
    </xf>
    <xf numFmtId="4" fontId="151" fillId="26" borderId="15" xfId="0" applyNumberFormat="1" applyFont="1" applyFill="1" applyBorder="1" applyAlignment="1">
      <alignment horizontal="center" vertical="center" wrapText="1"/>
    </xf>
    <xf numFmtId="4" fontId="150" fillId="26" borderId="14" xfId="0" applyNumberFormat="1" applyFont="1" applyFill="1" applyBorder="1" applyAlignment="1">
      <alignment horizontal="center" vertical="center" wrapText="1"/>
    </xf>
    <xf numFmtId="4" fontId="150" fillId="26" borderId="8" xfId="0" applyNumberFormat="1" applyFont="1" applyFill="1" applyBorder="1" applyAlignment="1">
      <alignment vertical="center" wrapText="1"/>
    </xf>
    <xf numFmtId="4" fontId="151" fillId="26" borderId="8" xfId="0" applyNumberFormat="1" applyFont="1" applyFill="1" applyBorder="1" applyAlignment="1">
      <alignment horizontal="center" vertical="center" wrapText="1"/>
    </xf>
    <xf numFmtId="0" fontId="0" fillId="0" borderId="9" xfId="0" applyBorder="1"/>
    <xf numFmtId="49" fontId="9" fillId="0" borderId="8" xfId="0" applyNumberFormat="1" applyFont="1" applyFill="1" applyBorder="1" applyAlignment="1">
      <alignment horizontal="center" vertical="center" wrapText="1"/>
    </xf>
    <xf numFmtId="0" fontId="0" fillId="0" borderId="15" xfId="0" applyBorder="1"/>
    <xf numFmtId="4" fontId="124" fillId="26" borderId="8" xfId="0" applyNumberFormat="1" applyFont="1" applyFill="1" applyBorder="1" applyAlignment="1">
      <alignment vertical="center" wrapText="1"/>
    </xf>
    <xf numFmtId="4" fontId="150" fillId="26" borderId="8" xfId="0" applyNumberFormat="1" applyFont="1" applyFill="1" applyBorder="1" applyAlignment="1">
      <alignment horizontal="center" vertical="center" wrapText="1"/>
    </xf>
    <xf numFmtId="4" fontId="39" fillId="26" borderId="14" xfId="0" applyNumberFormat="1" applyFont="1" applyFill="1" applyBorder="1" applyAlignment="1">
      <alignment horizontal="center" vertical="center" wrapText="1"/>
    </xf>
    <xf numFmtId="4" fontId="152" fillId="26" borderId="0" xfId="0" applyNumberFormat="1" applyFont="1" applyFill="1" applyBorder="1" applyAlignment="1">
      <alignment vertical="center"/>
    </xf>
    <xf numFmtId="0" fontId="39" fillId="26" borderId="15" xfId="0" applyFont="1" applyFill="1" applyBorder="1" applyAlignment="1" applyProtection="1">
      <alignment horizontal="center" vertical="center" wrapText="1"/>
    </xf>
    <xf numFmtId="4" fontId="37" fillId="26" borderId="15" xfId="0" applyNumberFormat="1" applyFont="1" applyFill="1" applyBorder="1" applyAlignment="1">
      <alignment horizontal="right" vertical="center" wrapText="1"/>
    </xf>
    <xf numFmtId="49" fontId="8" fillId="26" borderId="15" xfId="0" applyNumberFormat="1" applyFont="1" applyFill="1" applyBorder="1" applyAlignment="1">
      <alignment horizontal="center" vertical="top" wrapText="1"/>
    </xf>
    <xf numFmtId="170" fontId="89" fillId="26" borderId="15" xfId="0" applyNumberFormat="1" applyFont="1" applyFill="1" applyBorder="1" applyAlignment="1">
      <alignment horizontal="center" vertical="center" wrapText="1"/>
    </xf>
    <xf numFmtId="4" fontId="89" fillId="26" borderId="15" xfId="0" applyNumberFormat="1" applyFont="1" applyFill="1" applyBorder="1" applyAlignment="1">
      <alignment horizontal="right" vertical="center" wrapText="1"/>
    </xf>
    <xf numFmtId="4" fontId="153" fillId="26" borderId="14" xfId="0" applyNumberFormat="1" applyFont="1" applyFill="1" applyBorder="1" applyAlignment="1">
      <alignment horizontal="center" vertical="center" wrapText="1"/>
    </xf>
    <xf numFmtId="4" fontId="151" fillId="26" borderId="8" xfId="0" applyNumberFormat="1" applyFont="1" applyFill="1" applyBorder="1" applyAlignment="1">
      <alignment horizontal="right" vertical="center" wrapText="1"/>
    </xf>
    <xf numFmtId="4" fontId="153" fillId="26" borderId="15" xfId="0" applyNumberFormat="1" applyFont="1" applyFill="1" applyBorder="1" applyAlignment="1">
      <alignment horizontal="center" vertical="center" wrapText="1"/>
    </xf>
    <xf numFmtId="4" fontId="124" fillId="26" borderId="8" xfId="0" applyNumberFormat="1" applyFont="1" applyFill="1" applyBorder="1" applyAlignment="1">
      <alignment horizontal="right" vertical="center" wrapText="1"/>
    </xf>
    <xf numFmtId="4" fontId="150" fillId="26" borderId="9" xfId="0" applyNumberFormat="1" applyFont="1" applyFill="1" applyBorder="1" applyAlignment="1">
      <alignment horizontal="center" vertical="center" wrapText="1"/>
    </xf>
    <xf numFmtId="0" fontId="87" fillId="0" borderId="16" xfId="0" applyFont="1" applyBorder="1" applyAlignment="1">
      <alignment horizontal="center" vertical="center" wrapText="1"/>
    </xf>
    <xf numFmtId="170" fontId="9" fillId="26" borderId="16" xfId="0" applyNumberFormat="1" applyFont="1" applyFill="1" applyBorder="1" applyAlignment="1">
      <alignment horizontal="center" vertical="center" wrapText="1"/>
    </xf>
    <xf numFmtId="4" fontId="153" fillId="26" borderId="8" xfId="0" applyNumberFormat="1" applyFont="1" applyFill="1" applyBorder="1" applyAlignment="1">
      <alignment horizontal="center" vertical="center" wrapText="1"/>
    </xf>
    <xf numFmtId="4" fontId="124" fillId="26" borderId="14" xfId="0" applyNumberFormat="1" applyFont="1" applyFill="1" applyBorder="1" applyAlignment="1">
      <alignment horizontal="right" vertical="center" wrapText="1"/>
    </xf>
    <xf numFmtId="4" fontId="151" fillId="26" borderId="14" xfId="0" applyNumberFormat="1" applyFont="1" applyFill="1" applyBorder="1" applyAlignment="1">
      <alignment horizontal="center" vertical="center" wrapText="1"/>
    </xf>
    <xf numFmtId="4" fontId="108" fillId="26" borderId="15" xfId="0" applyNumberFormat="1" applyFont="1" applyFill="1" applyBorder="1" applyAlignment="1">
      <alignment horizontal="center" vertical="center" wrapText="1"/>
    </xf>
    <xf numFmtId="4" fontId="124" fillId="26" borderId="15" xfId="0" applyNumberFormat="1" applyFont="1" applyFill="1" applyBorder="1" applyAlignment="1">
      <alignment horizontal="right" vertical="center" wrapText="1"/>
    </xf>
    <xf numFmtId="4" fontId="107" fillId="26" borderId="15" xfId="0" applyNumberFormat="1" applyFont="1" applyFill="1" applyBorder="1" applyAlignment="1">
      <alignment horizontal="right" vertical="center" wrapText="1"/>
    </xf>
    <xf numFmtId="4" fontId="39" fillId="26" borderId="14" xfId="0" applyNumberFormat="1" applyFont="1" applyFill="1" applyBorder="1" applyAlignment="1">
      <alignment vertical="center" wrapText="1"/>
    </xf>
    <xf numFmtId="49" fontId="39" fillId="26" borderId="15" xfId="0" applyNumberFormat="1" applyFont="1" applyFill="1" applyBorder="1" applyAlignment="1">
      <alignment horizontal="center" vertical="center" wrapText="1"/>
    </xf>
    <xf numFmtId="49" fontId="37" fillId="26" borderId="14" xfId="0" applyNumberFormat="1" applyFont="1" applyFill="1" applyBorder="1" applyAlignment="1">
      <alignment horizontal="center" vertical="center" wrapText="1"/>
    </xf>
    <xf numFmtId="170" fontId="37" fillId="26" borderId="14" xfId="0" applyNumberFormat="1" applyFont="1" applyFill="1" applyBorder="1" applyAlignment="1">
      <alignment horizontal="center" vertical="center" wrapText="1"/>
    </xf>
    <xf numFmtId="169" fontId="108" fillId="26" borderId="14" xfId="575" applyFont="1" applyFill="1" applyBorder="1" applyAlignment="1">
      <alignment horizontal="right" vertical="center" wrapText="1"/>
    </xf>
    <xf numFmtId="4" fontId="29" fillId="26" borderId="15" xfId="0" applyNumberFormat="1" applyFont="1" applyFill="1" applyBorder="1" applyAlignment="1">
      <alignment horizontal="right" vertical="center" wrapText="1"/>
    </xf>
    <xf numFmtId="49" fontId="12" fillId="26" borderId="15" xfId="0" applyNumberFormat="1" applyFont="1" applyFill="1" applyBorder="1" applyAlignment="1">
      <alignment horizontal="center" vertical="center" wrapText="1"/>
    </xf>
    <xf numFmtId="4" fontId="39" fillId="26" borderId="15" xfId="0" applyNumberFormat="1" applyFont="1" applyFill="1" applyBorder="1" applyAlignment="1">
      <alignment vertical="center" wrapText="1"/>
    </xf>
    <xf numFmtId="4" fontId="38" fillId="26" borderId="14" xfId="0" applyNumberFormat="1" applyFont="1" applyFill="1" applyBorder="1" applyAlignment="1">
      <alignment horizontal="right" vertical="center" wrapText="1"/>
    </xf>
    <xf numFmtId="0" fontId="76" fillId="0" borderId="14" xfId="0" applyFont="1" applyBorder="1" applyAlignment="1">
      <alignment horizontal="center" vertical="center" wrapText="1"/>
    </xf>
    <xf numFmtId="49" fontId="87" fillId="26" borderId="9" xfId="0" applyNumberFormat="1" applyFont="1" applyFill="1" applyBorder="1" applyAlignment="1">
      <alignment horizontal="center" vertical="center" wrapText="1"/>
    </xf>
    <xf numFmtId="170" fontId="87" fillId="26" borderId="9" xfId="0" applyNumberFormat="1" applyFont="1" applyFill="1" applyBorder="1" applyAlignment="1">
      <alignment horizontal="center" vertical="center" wrapText="1"/>
    </xf>
    <xf numFmtId="4" fontId="87" fillId="26" borderId="9" xfId="0" applyNumberFormat="1" applyFont="1" applyFill="1" applyBorder="1" applyAlignment="1">
      <alignment horizontal="right" vertical="center" wrapText="1"/>
    </xf>
    <xf numFmtId="49" fontId="37" fillId="26" borderId="15" xfId="0" applyNumberFormat="1" applyFont="1" applyFill="1" applyBorder="1" applyAlignment="1">
      <alignment horizontal="center" vertical="center" wrapText="1"/>
    </xf>
    <xf numFmtId="4" fontId="37" fillId="26" borderId="15" xfId="0" applyNumberFormat="1" applyFont="1" applyFill="1" applyBorder="1" applyAlignment="1">
      <alignment vertical="center" wrapText="1"/>
    </xf>
    <xf numFmtId="49" fontId="76" fillId="26" borderId="14" xfId="0" applyNumberFormat="1" applyFont="1" applyFill="1" applyBorder="1" applyAlignment="1">
      <alignment horizontal="center" vertical="center" wrapText="1"/>
    </xf>
    <xf numFmtId="4" fontId="37" fillId="26" borderId="14" xfId="0" applyNumberFormat="1" applyFont="1" applyFill="1" applyBorder="1" applyAlignment="1">
      <alignment vertical="center" wrapText="1"/>
    </xf>
    <xf numFmtId="0" fontId="88" fillId="0" borderId="14" xfId="0" applyFont="1" applyBorder="1" applyAlignment="1">
      <alignment horizontal="center" vertical="center" wrapText="1"/>
    </xf>
    <xf numFmtId="4" fontId="107" fillId="26" borderId="14" xfId="0" applyNumberFormat="1" applyFont="1" applyFill="1" applyBorder="1" applyAlignment="1">
      <alignment horizontal="right" vertical="center" wrapText="1"/>
    </xf>
    <xf numFmtId="49" fontId="9" fillId="26" borderId="9" xfId="0" applyNumberFormat="1" applyFont="1" applyFill="1" applyBorder="1" applyAlignment="1">
      <alignment horizontal="center" vertical="center" wrapText="1"/>
    </xf>
    <xf numFmtId="4" fontId="108" fillId="26" borderId="9" xfId="0" applyNumberFormat="1" applyFont="1" applyFill="1" applyBorder="1" applyAlignment="1">
      <alignment horizontal="right" vertical="center" wrapText="1"/>
    </xf>
    <xf numFmtId="0" fontId="36" fillId="0" borderId="15" xfId="0" applyFont="1" applyBorder="1" applyAlignment="1">
      <alignment horizontal="center" vertical="center" wrapText="1"/>
    </xf>
    <xf numFmtId="4" fontId="4" fillId="26" borderId="15" xfId="0" applyNumberFormat="1" applyFont="1" applyFill="1" applyBorder="1" applyAlignment="1">
      <alignment horizontal="right" vertical="center" wrapText="1"/>
    </xf>
    <xf numFmtId="0" fontId="36" fillId="0" borderId="14" xfId="0" applyFont="1" applyBorder="1" applyAlignment="1">
      <alignment horizontal="center" vertical="center" wrapText="1"/>
    </xf>
    <xf numFmtId="4" fontId="4" fillId="26" borderId="14" xfId="0" applyNumberFormat="1" applyFont="1" applyFill="1" applyBorder="1" applyAlignment="1">
      <alignment horizontal="right" vertical="center" wrapText="1"/>
    </xf>
    <xf numFmtId="0" fontId="87" fillId="26" borderId="15" xfId="0" applyFont="1" applyFill="1" applyBorder="1" applyAlignment="1">
      <alignment horizontal="center" vertical="center" wrapText="1"/>
    </xf>
    <xf numFmtId="0" fontId="36" fillId="26" borderId="14" xfId="0" applyFont="1" applyFill="1" applyBorder="1" applyAlignment="1">
      <alignment horizontal="center" vertical="center" wrapText="1"/>
    </xf>
    <xf numFmtId="0" fontId="8" fillId="26" borderId="9" xfId="0" applyFont="1" applyFill="1" applyBorder="1" applyAlignment="1">
      <alignment horizontal="center" vertical="center" wrapText="1"/>
    </xf>
    <xf numFmtId="4" fontId="108" fillId="26" borderId="9" xfId="0" applyNumberFormat="1" applyFont="1" applyFill="1" applyBorder="1" applyAlignment="1">
      <alignment horizontal="center" vertical="center" wrapText="1"/>
    </xf>
    <xf numFmtId="4" fontId="39" fillId="26" borderId="9" xfId="0" applyNumberFormat="1" applyFont="1" applyFill="1" applyBorder="1" applyAlignment="1">
      <alignment horizontal="right" vertical="center" wrapText="1"/>
    </xf>
    <xf numFmtId="4" fontId="107" fillId="26" borderId="9" xfId="0" applyNumberFormat="1" applyFont="1" applyFill="1" applyBorder="1" applyAlignment="1">
      <alignment horizontal="center" vertical="center" wrapText="1"/>
    </xf>
    <xf numFmtId="0" fontId="36" fillId="26" borderId="15" xfId="0" applyFont="1" applyFill="1" applyBorder="1" applyAlignment="1">
      <alignment horizontal="center" vertical="center" wrapText="1"/>
    </xf>
    <xf numFmtId="49" fontId="73" fillId="26" borderId="14" xfId="0" applyNumberFormat="1" applyFont="1" applyFill="1" applyBorder="1" applyAlignment="1">
      <alignment horizontal="center" vertical="center" wrapText="1"/>
    </xf>
    <xf numFmtId="49" fontId="39" fillId="26" borderId="9" xfId="0" applyNumberFormat="1" applyFont="1" applyFill="1" applyBorder="1" applyAlignment="1">
      <alignment horizontal="center" vertical="center" wrapText="1"/>
    </xf>
    <xf numFmtId="49" fontId="73" fillId="26" borderId="9" xfId="0" applyNumberFormat="1" applyFont="1" applyFill="1" applyBorder="1" applyAlignment="1">
      <alignment horizontal="center" vertical="center" wrapText="1"/>
    </xf>
    <xf numFmtId="0" fontId="76" fillId="26" borderId="9" xfId="0" applyFont="1" applyFill="1" applyBorder="1" applyAlignment="1">
      <alignment horizontal="center" vertical="center" wrapText="1"/>
    </xf>
    <xf numFmtId="4" fontId="9" fillId="26" borderId="9" xfId="0" applyNumberFormat="1" applyFont="1" applyFill="1" applyBorder="1" applyAlignment="1">
      <alignment vertical="center" wrapText="1"/>
    </xf>
    <xf numFmtId="4" fontId="9" fillId="26" borderId="15" xfId="0" applyNumberFormat="1" applyFont="1" applyFill="1" applyBorder="1" applyAlignment="1">
      <alignment vertical="center" wrapText="1"/>
    </xf>
    <xf numFmtId="4" fontId="73" fillId="26" borderId="15" xfId="0" applyNumberFormat="1" applyFont="1" applyFill="1" applyBorder="1" applyAlignment="1">
      <alignment vertical="top" wrapText="1"/>
    </xf>
    <xf numFmtId="0" fontId="87" fillId="26" borderId="14" xfId="0" applyFont="1" applyFill="1" applyBorder="1" applyAlignment="1">
      <alignment horizontal="center" vertical="center" wrapText="1"/>
    </xf>
    <xf numFmtId="4" fontId="9" fillId="26" borderId="14" xfId="0" applyNumberFormat="1" applyFont="1" applyFill="1" applyBorder="1" applyAlignment="1">
      <alignment vertical="center" wrapText="1"/>
    </xf>
    <xf numFmtId="49" fontId="9" fillId="26" borderId="9" xfId="0" applyNumberFormat="1" applyFont="1" applyFill="1" applyBorder="1" applyAlignment="1">
      <alignment horizontal="center" vertical="top" wrapText="1"/>
    </xf>
    <xf numFmtId="170" fontId="39" fillId="26" borderId="9" xfId="0" applyNumberFormat="1" applyFont="1" applyFill="1" applyBorder="1" applyAlignment="1">
      <alignment horizontal="center" vertical="center" wrapText="1"/>
    </xf>
    <xf numFmtId="0" fontId="87" fillId="0" borderId="8" xfId="0" applyFont="1" applyBorder="1" applyAlignment="1">
      <alignment horizontal="center" vertical="center" wrapText="1"/>
    </xf>
    <xf numFmtId="0" fontId="75" fillId="0" borderId="15" xfId="0" applyFont="1" applyBorder="1" applyAlignment="1">
      <alignment horizontal="center" vertical="center" wrapText="1"/>
    </xf>
    <xf numFmtId="0" fontId="75" fillId="0" borderId="14" xfId="0" applyFont="1" applyBorder="1" applyAlignment="1">
      <alignment horizontal="center" vertical="center" wrapText="1"/>
    </xf>
    <xf numFmtId="0" fontId="8" fillId="0" borderId="8" xfId="0" applyFont="1" applyBorder="1" applyAlignment="1">
      <alignment horizontal="center" vertical="center" wrapText="1"/>
    </xf>
    <xf numFmtId="170" fontId="11" fillId="26" borderId="15" xfId="0" applyNumberFormat="1" applyFont="1" applyFill="1" applyBorder="1" applyAlignment="1">
      <alignment horizontal="center" vertical="center" wrapText="1"/>
    </xf>
    <xf numFmtId="0" fontId="88" fillId="26" borderId="9" xfId="0" applyFont="1" applyFill="1" applyBorder="1" applyAlignment="1">
      <alignment horizontal="center" vertical="center" wrapText="1"/>
    </xf>
    <xf numFmtId="4" fontId="9" fillId="26" borderId="9" xfId="0" applyNumberFormat="1" applyFont="1" applyFill="1" applyBorder="1" applyAlignment="1">
      <alignment horizontal="right" vertical="center" wrapText="1"/>
    </xf>
    <xf numFmtId="49" fontId="87" fillId="0" borderId="14" xfId="0" applyNumberFormat="1" applyFont="1" applyBorder="1" applyAlignment="1">
      <alignment horizontal="center" vertical="center"/>
    </xf>
    <xf numFmtId="49" fontId="87" fillId="0" borderId="14" xfId="0" applyNumberFormat="1" applyFont="1" applyBorder="1" applyAlignment="1">
      <alignment horizontal="center" vertical="center" wrapText="1"/>
    </xf>
    <xf numFmtId="0" fontId="79" fillId="26" borderId="14" xfId="0" applyFont="1" applyFill="1" applyBorder="1" applyAlignment="1">
      <alignment horizontal="center" vertical="top" wrapText="1"/>
    </xf>
    <xf numFmtId="0" fontId="75" fillId="26" borderId="14" xfId="0" applyFont="1" applyFill="1" applyBorder="1" applyAlignment="1">
      <alignment horizontal="center" vertical="top" wrapText="1"/>
    </xf>
    <xf numFmtId="0" fontId="39" fillId="26" borderId="14" xfId="0" applyFont="1" applyFill="1" applyBorder="1" applyAlignment="1">
      <alignment horizontal="center" vertical="center" wrapText="1"/>
    </xf>
    <xf numFmtId="0" fontId="46" fillId="26" borderId="8" xfId="0" applyFont="1" applyFill="1" applyBorder="1" applyAlignment="1">
      <alignment horizontal="center" vertical="center" wrapText="1"/>
    </xf>
    <xf numFmtId="0" fontId="87" fillId="26" borderId="9" xfId="0" applyFont="1" applyFill="1" applyBorder="1" applyAlignment="1">
      <alignment horizontal="center" vertical="center" wrapText="1"/>
    </xf>
    <xf numFmtId="4" fontId="4" fillId="26" borderId="9" xfId="0" applyNumberFormat="1" applyFont="1" applyFill="1" applyBorder="1" applyAlignment="1">
      <alignment vertical="top" wrapText="1"/>
    </xf>
    <xf numFmtId="170" fontId="73" fillId="26" borderId="9" xfId="0" applyNumberFormat="1" applyFont="1" applyFill="1" applyBorder="1" applyAlignment="1">
      <alignment horizontal="center" vertical="center" wrapText="1"/>
    </xf>
    <xf numFmtId="4" fontId="73" fillId="26" borderId="9" xfId="0" applyNumberFormat="1" applyFont="1" applyFill="1" applyBorder="1" applyAlignment="1">
      <alignment vertical="top" wrapText="1"/>
    </xf>
    <xf numFmtId="1" fontId="137" fillId="0" borderId="9" xfId="0" applyNumberFormat="1" applyFont="1" applyBorder="1" applyAlignment="1">
      <alignment horizontal="center" vertical="center" wrapText="1"/>
    </xf>
    <xf numFmtId="0" fontId="39" fillId="26" borderId="14" xfId="0" applyNumberFormat="1" applyFont="1" applyFill="1" applyBorder="1" applyAlignment="1">
      <alignment horizontal="center" vertical="center" wrapText="1"/>
    </xf>
    <xf numFmtId="0" fontId="142" fillId="26" borderId="0" xfId="0" applyFont="1" applyFill="1" applyAlignment="1">
      <alignment horizontal="left"/>
    </xf>
    <xf numFmtId="183" fontId="4" fillId="26" borderId="0" xfId="0" applyNumberFormat="1" applyFont="1" applyFill="1"/>
    <xf numFmtId="4" fontId="9" fillId="26" borderId="9" xfId="0" applyNumberFormat="1" applyFont="1" applyFill="1" applyBorder="1" applyAlignment="1">
      <alignment horizontal="center" vertical="center"/>
    </xf>
    <xf numFmtId="4" fontId="9" fillId="26" borderId="15" xfId="0" applyNumberFormat="1" applyFont="1" applyFill="1" applyBorder="1" applyAlignment="1">
      <alignment horizontal="center" vertical="center"/>
    </xf>
    <xf numFmtId="0" fontId="85" fillId="26" borderId="0" xfId="0" applyFont="1" applyFill="1" applyAlignment="1">
      <alignment horizontal="left" vertical="center"/>
    </xf>
    <xf numFmtId="0" fontId="47" fillId="26" borderId="13" xfId="0" applyFont="1" applyFill="1" applyBorder="1"/>
    <xf numFmtId="0" fontId="68" fillId="26" borderId="13" xfId="0" applyFont="1" applyFill="1" applyBorder="1"/>
    <xf numFmtId="49" fontId="87" fillId="26" borderId="13" xfId="0" applyNumberFormat="1" applyFont="1" applyFill="1" applyBorder="1" applyAlignment="1">
      <alignment horizontal="left" vertical="center" wrapText="1"/>
    </xf>
    <xf numFmtId="170" fontId="4" fillId="26" borderId="17" xfId="0" applyNumberFormat="1" applyFont="1" applyFill="1" applyBorder="1" applyAlignment="1">
      <alignment vertical="center" wrapText="1"/>
    </xf>
    <xf numFmtId="170" fontId="10" fillId="26" borderId="17" xfId="0" applyNumberFormat="1" applyFont="1" applyFill="1" applyBorder="1" applyAlignment="1">
      <alignment horizontal="center" vertical="center" wrapText="1"/>
    </xf>
    <xf numFmtId="170" fontId="6" fillId="26" borderId="17" xfId="0" applyNumberFormat="1" applyFont="1" applyFill="1" applyBorder="1" applyAlignment="1">
      <alignment vertical="center" wrapText="1"/>
    </xf>
    <xf numFmtId="4" fontId="107" fillId="26" borderId="9" xfId="0" applyNumberFormat="1" applyFont="1" applyFill="1" applyBorder="1" applyAlignment="1">
      <alignment horizontal="right" vertical="center" wrapText="1"/>
    </xf>
    <xf numFmtId="4" fontId="149" fillId="26" borderId="8" xfId="0" applyNumberFormat="1" applyFont="1" applyFill="1" applyBorder="1" applyAlignment="1">
      <alignment horizontal="center" vertical="center"/>
    </xf>
    <xf numFmtId="0" fontId="159" fillId="26" borderId="0" xfId="0" applyFont="1" applyFill="1" applyAlignment="1">
      <alignment horizontal="center" vertical="center" wrapText="1"/>
    </xf>
    <xf numFmtId="0" fontId="160" fillId="26" borderId="0" xfId="0" applyFont="1" applyFill="1" applyAlignment="1"/>
    <xf numFmtId="4" fontId="161" fillId="26" borderId="0" xfId="0" applyNumberFormat="1" applyFont="1" applyFill="1" applyBorder="1" applyAlignment="1">
      <alignment vertical="center"/>
    </xf>
    <xf numFmtId="4" fontId="162" fillId="26" borderId="0" xfId="0" applyNumberFormat="1" applyFont="1" applyFill="1" applyAlignment="1">
      <alignment horizontal="left" wrapText="1"/>
    </xf>
    <xf numFmtId="170" fontId="9" fillId="26" borderId="15" xfId="0" applyNumberFormat="1" applyFont="1" applyFill="1" applyBorder="1" applyAlignment="1">
      <alignment horizontal="center" vertical="center" wrapText="1"/>
    </xf>
    <xf numFmtId="0" fontId="9" fillId="26" borderId="15" xfId="0" applyNumberFormat="1" applyFont="1" applyFill="1" applyBorder="1" applyAlignment="1"/>
    <xf numFmtId="0" fontId="9" fillId="26" borderId="9" xfId="0" applyNumberFormat="1" applyFont="1" applyFill="1" applyBorder="1" applyAlignment="1">
      <alignment vertical="center" wrapText="1"/>
    </xf>
    <xf numFmtId="4" fontId="38" fillId="26" borderId="8" xfId="0" applyNumberFormat="1" applyFont="1" applyFill="1" applyBorder="1" applyAlignment="1">
      <alignment horizontal="righ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49" fontId="4" fillId="26" borderId="9" xfId="0" applyNumberFormat="1" applyFont="1" applyFill="1" applyBorder="1" applyAlignment="1">
      <alignment horizontal="center" vertical="top" wrapText="1"/>
    </xf>
    <xf numFmtId="170" fontId="4" fillId="26" borderId="9" xfId="0" applyNumberFormat="1" applyFont="1" applyFill="1" applyBorder="1" applyAlignment="1">
      <alignment horizontal="center" vertical="center" wrapText="1"/>
    </xf>
    <xf numFmtId="49" fontId="4" fillId="26" borderId="14" xfId="0" applyNumberFormat="1" applyFont="1" applyFill="1" applyBorder="1" applyAlignment="1">
      <alignment horizontal="center" vertical="top" wrapText="1"/>
    </xf>
    <xf numFmtId="170" fontId="4" fillId="26" borderId="14" xfId="0" applyNumberFormat="1" applyFont="1" applyFill="1" applyBorder="1" applyAlignment="1">
      <alignment horizontal="center" vertical="center" wrapText="1"/>
    </xf>
    <xf numFmtId="170" fontId="9" fillId="26" borderId="14" xfId="0" applyNumberFormat="1" applyFont="1" applyFill="1" applyBorder="1" applyAlignment="1">
      <alignment horizontal="center" vertical="center" wrapText="1"/>
    </xf>
    <xf numFmtId="4" fontId="150" fillId="26" borderId="14" xfId="0" applyNumberFormat="1" applyFont="1" applyFill="1" applyBorder="1" applyAlignment="1">
      <alignment horizontal="right" vertical="center" wrapText="1"/>
    </xf>
    <xf numFmtId="170" fontId="29" fillId="26" borderId="9" xfId="0" applyNumberFormat="1" applyFont="1" applyFill="1" applyBorder="1" applyAlignment="1">
      <alignment horizontal="center" vertical="center" wrapText="1"/>
    </xf>
    <xf numFmtId="4" fontId="29" fillId="26" borderId="9" xfId="0" applyNumberFormat="1" applyFont="1" applyFill="1" applyBorder="1" applyAlignment="1">
      <alignment horizontal="right" vertical="center" wrapText="1"/>
    </xf>
    <xf numFmtId="49" fontId="87" fillId="26" borderId="0" xfId="0" applyNumberFormat="1" applyFont="1" applyFill="1" applyBorder="1" applyAlignment="1">
      <alignment horizontal="left" vertical="center" wrapText="1"/>
    </xf>
    <xf numFmtId="49" fontId="46" fillId="26" borderId="0" xfId="0" applyNumberFormat="1" applyFont="1" applyFill="1" applyBorder="1" applyAlignment="1">
      <alignment horizontal="right" vertical="center" wrapText="1"/>
    </xf>
    <xf numFmtId="0" fontId="8" fillId="0" borderId="15" xfId="0" applyFont="1" applyBorder="1" applyAlignment="1">
      <alignment horizontal="center" vertical="center" wrapText="1"/>
    </xf>
    <xf numFmtId="49" fontId="88" fillId="26" borderId="9" xfId="0" applyNumberFormat="1" applyFont="1" applyFill="1" applyBorder="1" applyAlignment="1">
      <alignment horizontal="center" vertical="center" wrapText="1"/>
    </xf>
    <xf numFmtId="4" fontId="38" fillId="26" borderId="9" xfId="0" applyNumberFormat="1" applyFont="1" applyFill="1" applyBorder="1" applyAlignment="1">
      <alignment horizontal="right" vertical="center" wrapText="1"/>
    </xf>
    <xf numFmtId="0" fontId="88" fillId="0" borderId="15" xfId="0" applyFont="1" applyBorder="1" applyAlignment="1">
      <alignment horizontal="center" vertical="center" wrapText="1"/>
    </xf>
    <xf numFmtId="0" fontId="4" fillId="26" borderId="13" xfId="0" applyFont="1" applyFill="1" applyBorder="1"/>
    <xf numFmtId="0" fontId="4" fillId="26" borderId="13" xfId="0" applyFont="1" applyFill="1" applyBorder="1" applyAlignment="1">
      <alignment vertical="center" wrapText="1"/>
    </xf>
    <xf numFmtId="0" fontId="166" fillId="26" borderId="0" xfId="568" applyFont="1" applyFill="1" applyAlignment="1">
      <alignment horizontal="center"/>
    </xf>
    <xf numFmtId="0" fontId="154" fillId="26" borderId="0" xfId="568" applyFont="1" applyFill="1"/>
    <xf numFmtId="0" fontId="1" fillId="26" borderId="0" xfId="568" applyFill="1"/>
    <xf numFmtId="0" fontId="167" fillId="26" borderId="0" xfId="568" applyFont="1" applyFill="1" applyAlignment="1">
      <alignment horizontal="center"/>
    </xf>
    <xf numFmtId="0" fontId="85" fillId="26" borderId="0" xfId="568" applyFont="1" applyFill="1"/>
    <xf numFmtId="0" fontId="46" fillId="26" borderId="0" xfId="568" applyFont="1" applyFill="1" applyAlignment="1">
      <alignment horizontal="center" vertical="center" wrapText="1"/>
    </xf>
    <xf numFmtId="0" fontId="166" fillId="26" borderId="0" xfId="568" applyFont="1" applyFill="1"/>
    <xf numFmtId="0" fontId="168" fillId="26" borderId="0" xfId="568" applyFont="1" applyFill="1" applyBorder="1" applyAlignment="1">
      <alignment horizontal="center" vertical="center" wrapText="1"/>
    </xf>
    <xf numFmtId="0" fontId="169" fillId="26" borderId="0" xfId="568" applyFont="1" applyFill="1" applyAlignment="1">
      <alignment horizontal="center"/>
    </xf>
    <xf numFmtId="0" fontId="170" fillId="26" borderId="0" xfId="568" applyFont="1" applyFill="1"/>
    <xf numFmtId="0" fontId="171" fillId="26" borderId="0" xfId="568" applyFont="1" applyFill="1" applyAlignment="1">
      <alignment horizontal="center"/>
    </xf>
    <xf numFmtId="0" fontId="171" fillId="26" borderId="0" xfId="568" applyFont="1" applyFill="1" applyAlignment="1">
      <alignment horizontal="center" wrapText="1"/>
    </xf>
    <xf numFmtId="0" fontId="171" fillId="0" borderId="8" xfId="568" applyFont="1" applyFill="1" applyBorder="1" applyAlignment="1">
      <alignment horizontal="center" vertical="center" wrapText="1"/>
    </xf>
    <xf numFmtId="0" fontId="171" fillId="26" borderId="8" xfId="568" applyFont="1" applyFill="1" applyBorder="1" applyAlignment="1">
      <alignment horizontal="center" vertical="center" wrapText="1"/>
    </xf>
    <xf numFmtId="0" fontId="166" fillId="0" borderId="0" xfId="568" applyFont="1"/>
    <xf numFmtId="0" fontId="166" fillId="0" borderId="0" xfId="568" applyFont="1" applyFill="1"/>
    <xf numFmtId="0" fontId="171" fillId="26" borderId="8" xfId="568" applyFont="1" applyFill="1" applyBorder="1" applyAlignment="1">
      <alignment horizontal="center" vertical="center"/>
    </xf>
    <xf numFmtId="0" fontId="166" fillId="0" borderId="0" xfId="568" applyFont="1" applyFill="1" applyAlignment="1">
      <alignment horizontal="center" vertical="center"/>
    </xf>
    <xf numFmtId="2" fontId="154" fillId="0" borderId="0" xfId="568" applyNumberFormat="1" applyFont="1"/>
    <xf numFmtId="4" fontId="155" fillId="0" borderId="0" xfId="568" applyNumberFormat="1" applyFont="1" applyFill="1" applyAlignment="1">
      <alignment horizontal="center"/>
    </xf>
    <xf numFmtId="0" fontId="155" fillId="0" borderId="0" xfId="568" applyFont="1" applyFill="1" applyAlignment="1">
      <alignment horizontal="center"/>
    </xf>
    <xf numFmtId="170" fontId="154" fillId="0" borderId="0" xfId="568" applyNumberFormat="1" applyFont="1"/>
    <xf numFmtId="0" fontId="168" fillId="26" borderId="0" xfId="568" applyFont="1" applyFill="1" applyBorder="1" applyAlignment="1">
      <alignment horizontal="left"/>
    </xf>
    <xf numFmtId="4" fontId="172" fillId="26" borderId="0" xfId="568" applyNumberFormat="1" applyFont="1" applyFill="1" applyBorder="1"/>
    <xf numFmtId="4" fontId="173" fillId="0" borderId="0" xfId="568" applyNumberFormat="1" applyFont="1" applyFill="1" applyBorder="1" applyAlignment="1">
      <alignment horizontal="center" vertical="center"/>
    </xf>
    <xf numFmtId="0" fontId="46" fillId="26" borderId="0" xfId="568" applyFont="1" applyFill="1" applyAlignment="1">
      <alignment horizontal="center" wrapText="1"/>
    </xf>
    <xf numFmtId="0" fontId="156" fillId="0" borderId="0" xfId="568" applyFont="1"/>
    <xf numFmtId="0" fontId="46" fillId="0" borderId="0" xfId="568" applyFont="1" applyAlignment="1">
      <alignment horizontal="center"/>
    </xf>
    <xf numFmtId="0" fontId="81" fillId="26" borderId="13" xfId="568" applyFont="1" applyFill="1" applyBorder="1" applyAlignment="1">
      <alignment horizontal="center" vertical="center"/>
    </xf>
    <xf numFmtId="4" fontId="81" fillId="26" borderId="13" xfId="568" applyNumberFormat="1" applyFont="1" applyFill="1" applyBorder="1" applyAlignment="1">
      <alignment horizontal="center" vertical="center"/>
    </xf>
    <xf numFmtId="0" fontId="157" fillId="0" borderId="0" xfId="568" applyFont="1"/>
    <xf numFmtId="0" fontId="81" fillId="26" borderId="0" xfId="568" applyFont="1" applyFill="1" applyAlignment="1">
      <alignment horizontal="center" vertical="center"/>
    </xf>
    <xf numFmtId="0" fontId="81" fillId="26" borderId="0" xfId="568" applyFont="1" applyFill="1" applyBorder="1" applyAlignment="1">
      <alignment horizontal="center" vertical="center"/>
    </xf>
    <xf numFmtId="0" fontId="154" fillId="0" borderId="0" xfId="568" applyFont="1"/>
    <xf numFmtId="0" fontId="87" fillId="0" borderId="0" xfId="568" applyFont="1" applyAlignment="1">
      <alignment horizontal="center"/>
    </xf>
    <xf numFmtId="183" fontId="85" fillId="0" borderId="0" xfId="568" applyNumberFormat="1" applyFont="1" applyAlignment="1">
      <alignment horizontal="center"/>
    </xf>
    <xf numFmtId="183" fontId="85" fillId="26" borderId="0" xfId="568" applyNumberFormat="1" applyFont="1" applyFill="1" applyBorder="1" applyAlignment="1">
      <alignment horizontal="center"/>
    </xf>
    <xf numFmtId="0" fontId="1" fillId="0" borderId="0" xfId="568"/>
    <xf numFmtId="0" fontId="85" fillId="0" borderId="0" xfId="568" applyFont="1"/>
    <xf numFmtId="0" fontId="166" fillId="0" borderId="0" xfId="568" applyFont="1" applyAlignment="1">
      <alignment horizontal="center"/>
    </xf>
    <xf numFmtId="0" fontId="85" fillId="0" borderId="8" xfId="568" applyFont="1" applyFill="1" applyBorder="1" applyAlignment="1">
      <alignment horizontal="center" vertical="center" wrapText="1"/>
    </xf>
    <xf numFmtId="0" fontId="85" fillId="0" borderId="8" xfId="0" applyFont="1" applyFill="1" applyBorder="1" applyAlignment="1">
      <alignment horizontal="center" vertical="center" wrapText="1"/>
    </xf>
    <xf numFmtId="4" fontId="85" fillId="0" borderId="8" xfId="0" applyNumberFormat="1" applyFont="1" applyBorder="1" applyAlignment="1">
      <alignment horizontal="right" vertical="center"/>
    </xf>
    <xf numFmtId="4" fontId="81" fillId="0" borderId="8" xfId="0" applyNumberFormat="1" applyFont="1" applyBorder="1" applyAlignment="1">
      <alignment vertical="center"/>
    </xf>
    <xf numFmtId="4" fontId="85" fillId="0" borderId="8" xfId="0" applyNumberFormat="1" applyFont="1" applyBorder="1" applyAlignment="1">
      <alignment vertical="center"/>
    </xf>
    <xf numFmtId="0" fontId="81" fillId="0" borderId="8" xfId="0" applyFont="1" applyBorder="1" applyAlignment="1">
      <alignment horizontal="center" vertical="center"/>
    </xf>
    <xf numFmtId="0" fontId="81" fillId="0" borderId="8" xfId="0" applyFont="1" applyBorder="1" applyAlignment="1">
      <alignment vertical="center" wrapText="1"/>
    </xf>
    <xf numFmtId="4" fontId="81" fillId="0" borderId="8" xfId="507" applyNumberFormat="1" applyFont="1" applyFill="1" applyBorder="1" applyAlignment="1">
      <alignment horizontal="right" vertical="center" wrapText="1"/>
    </xf>
    <xf numFmtId="0" fontId="85" fillId="0" borderId="8" xfId="0" applyFont="1" applyFill="1" applyBorder="1" applyAlignment="1">
      <alignment horizontal="left" vertical="center" wrapText="1"/>
    </xf>
    <xf numFmtId="4" fontId="81" fillId="0" borderId="8" xfId="0" applyNumberFormat="1" applyFont="1" applyBorder="1" applyAlignment="1">
      <alignment horizontal="right" vertical="center"/>
    </xf>
    <xf numFmtId="0" fontId="85" fillId="0" borderId="8" xfId="568" applyFont="1" applyFill="1" applyBorder="1" applyAlignment="1">
      <alignment horizontal="left" vertical="center" wrapText="1"/>
    </xf>
    <xf numFmtId="4" fontId="158" fillId="0" borderId="8" xfId="568" applyNumberFormat="1" applyFont="1" applyFill="1" applyBorder="1" applyAlignment="1">
      <alignment horizontal="center" vertical="center"/>
    </xf>
    <xf numFmtId="0" fontId="70" fillId="26" borderId="0" xfId="0" applyFont="1" applyFill="1" applyAlignment="1">
      <alignment wrapText="1"/>
    </xf>
    <xf numFmtId="49" fontId="24" fillId="0" borderId="8" xfId="0" applyNumberFormat="1" applyFont="1" applyFill="1" applyBorder="1" applyAlignment="1">
      <alignment horizontal="center" vertical="center" wrapText="1"/>
    </xf>
    <xf numFmtId="0" fontId="174" fillId="0" borderId="8" xfId="0" applyFont="1" applyBorder="1" applyAlignment="1">
      <alignment horizontal="center" vertical="center" wrapText="1"/>
    </xf>
    <xf numFmtId="0" fontId="24" fillId="0" borderId="8" xfId="0" applyFont="1" applyBorder="1" applyAlignment="1">
      <alignment horizontal="center" vertical="center" wrapText="1"/>
    </xf>
    <xf numFmtId="0" fontId="48" fillId="26" borderId="9" xfId="0" applyFont="1" applyFill="1" applyBorder="1" applyAlignment="1">
      <alignment horizontal="center" vertical="top" wrapText="1"/>
    </xf>
    <xf numFmtId="0" fontId="70" fillId="26" borderId="0" xfId="0" applyFont="1" applyFill="1" applyAlignment="1">
      <alignment horizontal="center"/>
    </xf>
    <xf numFmtId="49" fontId="39" fillId="26" borderId="8" xfId="0" applyNumberFormat="1" applyFont="1" applyFill="1" applyBorder="1" applyAlignment="1">
      <alignment horizontal="center" vertical="center" wrapText="1"/>
    </xf>
    <xf numFmtId="49" fontId="87" fillId="26" borderId="8" xfId="0" applyNumberFormat="1" applyFont="1" applyFill="1" applyBorder="1" applyAlignment="1">
      <alignment horizontal="center" vertical="center" wrapText="1"/>
    </xf>
    <xf numFmtId="49" fontId="9" fillId="26" borderId="8" xfId="0" applyNumberFormat="1" applyFont="1" applyFill="1" applyBorder="1" applyAlignment="1">
      <alignment horizontal="center" vertical="top" wrapText="1"/>
    </xf>
    <xf numFmtId="0" fontId="10" fillId="26" borderId="8" xfId="0" applyFont="1" applyFill="1" applyBorder="1" applyAlignment="1">
      <alignment horizontal="center" vertical="center" wrapText="1"/>
    </xf>
    <xf numFmtId="0" fontId="10" fillId="26" borderId="8" xfId="0" applyFont="1" applyFill="1" applyBorder="1" applyAlignment="1">
      <alignment vertical="center" textRotation="255" wrapText="1"/>
    </xf>
    <xf numFmtId="0" fontId="10" fillId="26" borderId="8" xfId="0" applyFont="1" applyFill="1" applyBorder="1" applyAlignment="1">
      <alignment vertical="center"/>
    </xf>
    <xf numFmtId="0" fontId="6" fillId="26" borderId="8" xfId="0" applyFont="1" applyFill="1" applyBorder="1"/>
    <xf numFmtId="0" fontId="9" fillId="26" borderId="14" xfId="0" applyFont="1" applyFill="1" applyBorder="1" applyAlignment="1">
      <alignment horizontal="center" vertical="center" wrapText="1"/>
    </xf>
    <xf numFmtId="0" fontId="9" fillId="26" borderId="9"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8" xfId="0" applyFont="1" applyFill="1" applyBorder="1" applyAlignment="1">
      <alignment horizontal="center" vertical="center" wrapText="1"/>
    </xf>
    <xf numFmtId="0" fontId="9" fillId="26" borderId="8" xfId="0" applyFont="1" applyFill="1" applyBorder="1" applyAlignment="1">
      <alignment horizontal="center" vertical="center" wrapText="1"/>
    </xf>
    <xf numFmtId="0" fontId="3" fillId="26" borderId="8" xfId="0" applyFont="1" applyFill="1" applyBorder="1" applyAlignment="1">
      <alignment horizontal="center" vertical="center" wrapText="1"/>
    </xf>
    <xf numFmtId="0" fontId="4" fillId="26" borderId="8"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13"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70" fillId="26" borderId="0" xfId="0" applyFont="1" applyFill="1" applyAlignment="1">
      <alignment horizontal="center" wrapText="1"/>
    </xf>
    <xf numFmtId="0" fontId="29" fillId="0" borderId="13" xfId="0" applyFont="1" applyFill="1" applyBorder="1" applyAlignment="1">
      <alignment horizontal="center" vertical="center" wrapText="1"/>
    </xf>
    <xf numFmtId="0" fontId="95" fillId="26" borderId="0" xfId="0" applyFont="1" applyFill="1" applyAlignment="1">
      <alignment horizontal="center" vertical="top"/>
    </xf>
    <xf numFmtId="0" fontId="9" fillId="26" borderId="14" xfId="0" applyFont="1" applyFill="1" applyBorder="1" applyAlignment="1">
      <alignment horizontal="center" vertical="center" textRotation="90" wrapText="1"/>
    </xf>
    <xf numFmtId="0" fontId="9" fillId="26" borderId="9" xfId="0" applyFont="1" applyFill="1" applyBorder="1" applyAlignment="1">
      <alignment horizontal="center" vertical="center" textRotation="90" wrapText="1"/>
    </xf>
    <xf numFmtId="0" fontId="3" fillId="26" borderId="9"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81" fillId="26" borderId="0" xfId="568" applyFont="1" applyFill="1" applyAlignment="1">
      <alignment horizontal="center" vertical="center" wrapText="1"/>
    </xf>
    <xf numFmtId="0" fontId="87" fillId="26" borderId="0" xfId="568" applyFont="1" applyFill="1" applyAlignment="1">
      <alignment horizontal="left" vertical="center" wrapText="1"/>
    </xf>
    <xf numFmtId="0" fontId="171" fillId="0" borderId="14" xfId="568" applyFont="1" applyFill="1" applyBorder="1" applyAlignment="1">
      <alignment horizontal="center" vertical="center" wrapText="1"/>
    </xf>
    <xf numFmtId="0" fontId="171" fillId="0" borderId="9" xfId="568" applyFont="1" applyFill="1" applyBorder="1" applyAlignment="1">
      <alignment horizontal="center" vertical="center" wrapText="1"/>
    </xf>
    <xf numFmtId="0" fontId="171" fillId="0" borderId="15" xfId="568" applyFont="1" applyFill="1" applyBorder="1" applyAlignment="1">
      <alignment horizontal="center" vertical="center" wrapText="1"/>
    </xf>
    <xf numFmtId="0" fontId="158" fillId="0" borderId="8" xfId="568" applyFont="1" applyFill="1" applyBorder="1" applyAlignment="1">
      <alignment horizontal="center"/>
    </xf>
    <xf numFmtId="0" fontId="171" fillId="26" borderId="8" xfId="568" applyFont="1" applyFill="1" applyBorder="1" applyAlignment="1">
      <alignment horizontal="center" vertical="center" wrapText="1"/>
    </xf>
    <xf numFmtId="0" fontId="171" fillId="0" borderId="8" xfId="568" applyFont="1" applyFill="1" applyBorder="1" applyAlignment="1">
      <alignment horizontal="center" vertical="center" wrapText="1"/>
    </xf>
    <xf numFmtId="4" fontId="9" fillId="26" borderId="8" xfId="0" applyNumberFormat="1" applyFont="1" applyFill="1" applyBorder="1" applyAlignment="1">
      <alignment horizontal="center" vertical="center" wrapText="1"/>
    </xf>
    <xf numFmtId="4" fontId="9" fillId="26" borderId="9" xfId="0" applyNumberFormat="1" applyFont="1" applyFill="1" applyBorder="1" applyAlignment="1">
      <alignment horizontal="center" vertical="center" wrapText="1"/>
    </xf>
    <xf numFmtId="4" fontId="9" fillId="26" borderId="15" xfId="0" applyNumberFormat="1" applyFont="1" applyFill="1" applyBorder="1" applyAlignment="1">
      <alignment horizontal="center" vertical="center" wrapText="1"/>
    </xf>
    <xf numFmtId="4" fontId="9" fillId="26" borderId="14" xfId="0" applyNumberFormat="1" applyFont="1" applyFill="1" applyBorder="1" applyAlignment="1">
      <alignment horizontal="center" vertical="center" wrapText="1"/>
    </xf>
    <xf numFmtId="4" fontId="9" fillId="0" borderId="8" xfId="0" applyNumberFormat="1" applyFont="1" applyFill="1" applyBorder="1" applyAlignment="1">
      <alignment horizontal="center" vertical="center" wrapText="1"/>
    </xf>
    <xf numFmtId="4" fontId="9" fillId="0" borderId="9" xfId="0" applyNumberFormat="1" applyFont="1" applyFill="1" applyBorder="1" applyAlignment="1">
      <alignment horizontal="center" vertical="center" wrapText="1"/>
    </xf>
    <xf numFmtId="4" fontId="9" fillId="0" borderId="15" xfId="0" applyNumberFormat="1" applyFont="1" applyFill="1" applyBorder="1" applyAlignment="1">
      <alignment horizontal="center" vertical="center" wrapText="1"/>
    </xf>
    <xf numFmtId="4" fontId="108" fillId="26" borderId="8" xfId="0" applyNumberFormat="1" applyFont="1" applyFill="1" applyBorder="1" applyAlignment="1">
      <alignment horizontal="center" vertical="center" wrapText="1"/>
    </xf>
    <xf numFmtId="4" fontId="108" fillId="26" borderId="9" xfId="0" applyNumberFormat="1" applyFont="1" applyFill="1" applyBorder="1" applyAlignment="1">
      <alignment horizontal="center" vertical="center" wrapText="1"/>
    </xf>
    <xf numFmtId="4" fontId="108" fillId="26" borderId="15" xfId="0" applyNumberFormat="1" applyFont="1" applyFill="1" applyBorder="1" applyAlignment="1">
      <alignment horizontal="center" vertical="center" wrapText="1"/>
    </xf>
    <xf numFmtId="4" fontId="85" fillId="26" borderId="0" xfId="0" applyNumberFormat="1" applyFont="1" applyFill="1" applyAlignment="1">
      <alignment horizontal="center" wrapText="1"/>
    </xf>
    <xf numFmtId="49" fontId="9" fillId="26" borderId="8" xfId="0" applyNumberFormat="1" applyFont="1" applyFill="1" applyBorder="1" applyAlignment="1">
      <alignment horizontal="center" vertical="center" wrapText="1"/>
    </xf>
    <xf numFmtId="170" fontId="9" fillId="26" borderId="8" xfId="0" applyNumberFormat="1" applyFont="1" applyFill="1" applyBorder="1" applyAlignment="1">
      <alignment horizontal="center" vertical="center" wrapText="1"/>
    </xf>
    <xf numFmtId="0" fontId="9" fillId="26" borderId="8" xfId="0" applyFont="1" applyFill="1" applyBorder="1" applyAlignment="1">
      <alignment horizontal="center" vertical="center" textRotation="90" wrapText="1"/>
    </xf>
    <xf numFmtId="0" fontId="3" fillId="26" borderId="15" xfId="0" applyFont="1" applyFill="1" applyBorder="1" applyAlignment="1">
      <alignment horizontal="center" vertical="center" wrapText="1"/>
    </xf>
    <xf numFmtId="0" fontId="3" fillId="26" borderId="14" xfId="0" applyFont="1" applyFill="1" applyBorder="1" applyAlignment="1">
      <alignment horizontal="center" vertical="center" wrapText="1"/>
    </xf>
    <xf numFmtId="0" fontId="108" fillId="26" borderId="8" xfId="0" applyFont="1" applyFill="1" applyBorder="1" applyAlignment="1">
      <alignment horizontal="center" vertical="center" wrapText="1"/>
    </xf>
    <xf numFmtId="0" fontId="108" fillId="26" borderId="9" xfId="0" applyFont="1" applyFill="1" applyBorder="1" applyAlignment="1">
      <alignment horizontal="center" vertical="center" wrapText="1"/>
    </xf>
    <xf numFmtId="0" fontId="4" fillId="26" borderId="15" xfId="0" applyFont="1" applyFill="1" applyBorder="1" applyAlignment="1">
      <alignment horizontal="center" vertical="center" wrapText="1"/>
    </xf>
    <xf numFmtId="0" fontId="4" fillId="26" borderId="14" xfId="0" applyFont="1" applyFill="1" applyBorder="1" applyAlignment="1">
      <alignment horizontal="center" vertical="center" wrapText="1"/>
    </xf>
    <xf numFmtId="0" fontId="48" fillId="26" borderId="0" xfId="0" applyFont="1" applyFill="1" applyBorder="1" applyAlignment="1">
      <alignment horizontal="center" vertical="top"/>
    </xf>
    <xf numFmtId="0" fontId="45" fillId="0" borderId="13" xfId="0" applyNumberFormat="1" applyFont="1" applyFill="1" applyBorder="1" applyAlignment="1">
      <alignment horizontal="center" wrapText="1"/>
    </xf>
    <xf numFmtId="0" fontId="45" fillId="0" borderId="0" xfId="0" applyNumberFormat="1" applyFont="1" applyFill="1" applyBorder="1" applyAlignment="1">
      <alignment horizontal="center" wrapText="1"/>
    </xf>
    <xf numFmtId="0" fontId="108" fillId="26" borderId="21" xfId="0" applyFont="1" applyFill="1" applyBorder="1" applyAlignment="1">
      <alignment horizontal="center" vertical="center" wrapText="1"/>
    </xf>
    <xf numFmtId="0" fontId="108" fillId="26" borderId="22" xfId="0" applyFont="1" applyFill="1" applyBorder="1" applyAlignment="1">
      <alignment horizontal="center" vertical="center" wrapText="1"/>
    </xf>
    <xf numFmtId="0" fontId="48" fillId="26" borderId="0" xfId="0" applyFont="1" applyFill="1" applyAlignment="1">
      <alignment horizontal="center" vertical="top"/>
    </xf>
    <xf numFmtId="4" fontId="108" fillId="26" borderId="14" xfId="0" applyNumberFormat="1" applyFont="1" applyFill="1" applyBorder="1" applyAlignment="1">
      <alignment horizontal="center" vertical="center" wrapText="1"/>
    </xf>
    <xf numFmtId="4" fontId="149" fillId="26" borderId="14" xfId="0" applyNumberFormat="1" applyFont="1" applyFill="1" applyBorder="1" applyAlignment="1">
      <alignment horizontal="center" vertical="center"/>
    </xf>
    <xf numFmtId="4" fontId="149" fillId="26" borderId="9" xfId="0" applyNumberFormat="1" applyFont="1" applyFill="1" applyBorder="1" applyAlignment="1">
      <alignment horizontal="center" vertical="center"/>
    </xf>
    <xf numFmtId="4" fontId="149" fillId="26" borderId="8" xfId="0" applyNumberFormat="1" applyFont="1" applyFill="1" applyBorder="1" applyAlignment="1">
      <alignment horizontal="center" vertical="center"/>
    </xf>
    <xf numFmtId="4" fontId="150" fillId="26" borderId="14" xfId="0" applyNumberFormat="1" applyFont="1" applyFill="1" applyBorder="1" applyAlignment="1">
      <alignment horizontal="center" vertical="center" wrapText="1"/>
    </xf>
    <xf numFmtId="4" fontId="150" fillId="26" borderId="15" xfId="0" applyNumberFormat="1" applyFont="1" applyFill="1" applyBorder="1" applyAlignment="1">
      <alignment horizontal="center" vertical="center" wrapText="1"/>
    </xf>
    <xf numFmtId="0" fontId="9" fillId="0" borderId="8" xfId="0" applyNumberFormat="1" applyFont="1" applyFill="1" applyBorder="1" applyAlignment="1">
      <alignment horizontal="center" vertical="center" wrapText="1"/>
    </xf>
    <xf numFmtId="0" fontId="9" fillId="26" borderId="9" xfId="0" applyNumberFormat="1" applyFont="1" applyFill="1" applyBorder="1" applyAlignment="1">
      <alignment horizontal="center" vertical="center" wrapText="1"/>
    </xf>
    <xf numFmtId="4" fontId="87" fillId="26" borderId="14" xfId="0" applyNumberFormat="1" applyFont="1" applyFill="1" applyBorder="1" applyAlignment="1">
      <alignment horizontal="center" vertical="center" wrapText="1"/>
    </xf>
    <xf numFmtId="4" fontId="87" fillId="26" borderId="9" xfId="0" applyNumberFormat="1" applyFont="1" applyFill="1" applyBorder="1" applyAlignment="1">
      <alignment horizontal="center" vertical="center" wrapText="1"/>
    </xf>
    <xf numFmtId="0" fontId="9" fillId="26" borderId="8" xfId="0" applyNumberFormat="1" applyFont="1" applyFill="1" applyBorder="1" applyAlignment="1">
      <alignment horizontal="center" vertical="center" wrapText="1"/>
    </xf>
    <xf numFmtId="49" fontId="87" fillId="26" borderId="13" xfId="0" applyNumberFormat="1" applyFont="1" applyFill="1" applyBorder="1" applyAlignment="1">
      <alignment horizontal="right" vertical="center" wrapText="1"/>
    </xf>
    <xf numFmtId="49" fontId="87" fillId="26" borderId="0" xfId="0" applyNumberFormat="1" applyFont="1" applyFill="1" applyBorder="1" applyAlignment="1">
      <alignment horizontal="right" vertical="center" wrapText="1"/>
    </xf>
    <xf numFmtId="0" fontId="0" fillId="0" borderId="9" xfId="0" applyBorder="1"/>
    <xf numFmtId="0" fontId="0" fillId="0" borderId="15" xfId="0" applyBorder="1"/>
  </cellXfs>
  <cellStyles count="583">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Xl0000938" xfId="22"/>
    <cellStyle name="_Xl0000938" xfId="23"/>
    <cellStyle name="_Додатки 1-4" xfId="24"/>
    <cellStyle name="_Додатки 1-4" xfId="25"/>
    <cellStyle name="_додаток cубвенція АТО" xfId="26"/>
    <cellStyle name="_додаток cубвенція АТО" xfId="27"/>
    <cellStyle name="_доходи" xfId="28"/>
    <cellStyle name="_доходи" xfId="29"/>
    <cellStyle name="_доходи_Xl0000938" xfId="30"/>
    <cellStyle name="_доходи_Xl0000938" xfId="31"/>
    <cellStyle name="_доходи_дод 8 передача установ" xfId="32"/>
    <cellStyle name="_доходи_дод 8 передача установ" xfId="33"/>
    <cellStyle name="_доходи_дод 8 передача установ_Xl0000938" xfId="34"/>
    <cellStyle name="_доходи_дод 8 передача установ_Xl0000938" xfId="35"/>
    <cellStyle name="_доходи_дод 8 передача установ_дод_1 - 7" xfId="36"/>
    <cellStyle name="_доходи_дод 8 передача установ_дод_1 - 7" xfId="37"/>
    <cellStyle name="_доходи_дод 8 передача установ_дод_1 - 7_дод_4" xfId="38"/>
    <cellStyle name="_доходи_дод 8 передача установ_дод_1 - 7_дод_4" xfId="39"/>
    <cellStyle name="_доходи_дод 8 передача установ_дод_1 - 8 _онов_СЕСІЯ" xfId="40"/>
    <cellStyle name="_доходи_дод 8 передача установ_дод_1 - 8 _онов_СЕСІЯ" xfId="41"/>
    <cellStyle name="_доходи_дод 8 передача установ_дод_1 - 8 _онов_СЕСІЯ_Xl0000938" xfId="42"/>
    <cellStyle name="_доходи_дод 8 передача установ_дод_1 - 8 _онов_СЕСІЯ_Xl0000938" xfId="43"/>
    <cellStyle name="_доходи_дод 8 передача установ_дод_1 - 8 _онов_СЕСІЯ_додаток cубвенція АТО" xfId="44"/>
    <cellStyle name="_доходи_дод 8 передача установ_дод_1 - 8 _онов_СЕСІЯ_додаток cубвенція АТО" xfId="45"/>
    <cellStyle name="_доходи_дод 8 передача установ_дод_4" xfId="46"/>
    <cellStyle name="_доходи_дод 8 передача установ_дод_4" xfId="47"/>
    <cellStyle name="_доходи_дод 8 передача установ_Додатки 1-4" xfId="48"/>
    <cellStyle name="_доходи_дод 8 передача установ_Додатки 1-4" xfId="49"/>
    <cellStyle name="_доходи_дод 8 передача установ_додаток cубвенція АТО" xfId="50"/>
    <cellStyle name="_доходи_дод 8 передача установ_додаток cубвенція АТО" xfId="51"/>
    <cellStyle name="_доходи_Дод_1" xfId="52"/>
    <cellStyle name="_доходи_Дод_1" xfId="53"/>
    <cellStyle name="_доходи_дод_1 - 5 " xfId="54"/>
    <cellStyle name="_доходи_дод_1 - 5 " xfId="55"/>
    <cellStyle name="_доходи_дод_1 - 5 _Xl0000938" xfId="56"/>
    <cellStyle name="_доходи_дод_1 - 5 _Xl0000938" xfId="57"/>
    <cellStyle name="_доходи_дод_1 - 5 _додаток cубвенція АТО" xfId="58"/>
    <cellStyle name="_доходи_дод_1 - 5 _додаток cубвенція АТО" xfId="59"/>
    <cellStyle name="_доходи_дод_1 - 7" xfId="60"/>
    <cellStyle name="_доходи_дод_1 - 7" xfId="61"/>
    <cellStyle name="_доходи_дод_1 - 7 АПК  ПРОЄКТ НА 2023  " xfId="62"/>
    <cellStyle name="_доходи_дод_1 - 7 АПК  ПРОЄКТ НА 2023  " xfId="63"/>
    <cellStyle name="_доходи_дод_1 - 7 АПК  ПРОЄКТ НА 2023  _Xl0000938" xfId="64"/>
    <cellStyle name="_доходи_дод_1 - 7 АПК  ПРОЄКТ НА 2023  _Xl0000938" xfId="65"/>
    <cellStyle name="_доходи_дод_1 - 7 АПК  ПРОЄКТ НА 2023  _додаток cубвенція АТО" xfId="66"/>
    <cellStyle name="_доходи_дод_1 - 7 АПК  ПРОЄКТ НА 2023  _додаток cубвенція АТО" xfId="67"/>
    <cellStyle name="_доходи_дод_1 - 8 " xfId="68"/>
    <cellStyle name="_доходи_дод_1 - 8 " xfId="69"/>
    <cellStyle name="_доходи_дод_1 - 8 _Xl0000938" xfId="70"/>
    <cellStyle name="_доходи_дод_1 - 8 _Xl0000938" xfId="71"/>
    <cellStyle name="_доходи_дод_1 - 8 _додаток cубвенція АТО" xfId="72"/>
    <cellStyle name="_доходи_дод_1 - 8 _додаток cубвенція АТО" xfId="73"/>
    <cellStyle name="_доходи_дод_1 - 8 _онов_СЕСІЯ" xfId="74"/>
    <cellStyle name="_доходи_дод_1 - 8 _онов_СЕСІЯ" xfId="75"/>
    <cellStyle name="_доходи_дод_1 - 8 _онов_СЕСІЯ_Xl0000938" xfId="76"/>
    <cellStyle name="_доходи_дод_1 - 8 _онов_СЕСІЯ_Xl0000938" xfId="77"/>
    <cellStyle name="_доходи_дод_1 - 8 _онов_СЕСІЯ_додаток cубвенція АТО" xfId="78"/>
    <cellStyle name="_доходи_дод_1 - 8 _онов_СЕСІЯ_додаток cубвенція АТО" xfId="79"/>
    <cellStyle name="_доходи_дод_1-5 " xfId="80"/>
    <cellStyle name="_доходи_дод_1-5 " xfId="81"/>
    <cellStyle name="_доходи_дод_1-5 _Xl0000938" xfId="82"/>
    <cellStyle name="_доходи_дод_1-5 _Xl0000938" xfId="83"/>
    <cellStyle name="_доходи_дод_1-5 _Додатки 1-4" xfId="84"/>
    <cellStyle name="_доходи_дод_1-5 _Додатки 1-4" xfId="85"/>
    <cellStyle name="_доходи_дод_1-5 _додаток cубвенція АТО" xfId="86"/>
    <cellStyle name="_доходи_дод_1-5 _додаток cубвенція АТО" xfId="87"/>
    <cellStyle name="_доходи_дод_1-6 " xfId="88"/>
    <cellStyle name="_доходи_дод_1-6 " xfId="89"/>
    <cellStyle name="_доходи_дод_1-6 _Xl0000938" xfId="90"/>
    <cellStyle name="_доходи_дод_1-6 _Xl0000938" xfId="91"/>
    <cellStyle name="_доходи_дод_1-6 _дод_1 - 5 " xfId="92"/>
    <cellStyle name="_доходи_дод_1-6 _дод_1 - 5 " xfId="93"/>
    <cellStyle name="_доходи_дод_1-6 _дод_1 - 5 _Xl0000938" xfId="94"/>
    <cellStyle name="_доходи_дод_1-6 _дод_1 - 5 _Xl0000938" xfId="95"/>
    <cellStyle name="_доходи_дод_1-6 _дод_1 - 5 _додаток cубвенція АТО" xfId="96"/>
    <cellStyle name="_доходи_дод_1-6 _дод_1 - 5 _додаток cубвенція АТО" xfId="97"/>
    <cellStyle name="_доходи_дод_1-6 _дод_1 - 7" xfId="98"/>
    <cellStyle name="_доходи_дод_1-6 _дод_1 - 7" xfId="99"/>
    <cellStyle name="_доходи_дод_1-6 _дод_1 - 7 АПК  ПРОЄКТ НА 2023  " xfId="100"/>
    <cellStyle name="_доходи_дод_1-6 _дод_1 - 7 АПК  ПРОЄКТ НА 2023  " xfId="101"/>
    <cellStyle name="_доходи_дод_1-6 _дод_1 - 7 АПК  ПРОЄКТ НА 2023  _Xl0000938" xfId="102"/>
    <cellStyle name="_доходи_дод_1-6 _дод_1 - 7 АПК  ПРОЄКТ НА 2023  _Xl0000938" xfId="103"/>
    <cellStyle name="_доходи_дод_1-6 _дод_1 - 7 АПК  ПРОЄКТ НА 2023  _додаток cубвенція АТО" xfId="104"/>
    <cellStyle name="_доходи_дод_1-6 _дод_1 - 7 АПК  ПРОЄКТ НА 2023  _додаток cубвенція АТО" xfId="105"/>
    <cellStyle name="_доходи_дод_1-6 _дод_1 - 8 " xfId="106"/>
    <cellStyle name="_доходи_дод_1-6 _дод_1 - 8 " xfId="107"/>
    <cellStyle name="_доходи_дод_1-6 _дод_1 - 8 _Xl0000938" xfId="108"/>
    <cellStyle name="_доходи_дод_1-6 _дод_1 - 8 _Xl0000938" xfId="109"/>
    <cellStyle name="_доходи_дод_1-6 _дод_1 - 8 _додаток cубвенція АТО" xfId="110"/>
    <cellStyle name="_доходи_дод_1-6 _дод_1 - 8 _додаток cубвенція АТО" xfId="111"/>
    <cellStyle name="_доходи_дод_1-6 _дод_1 - 8 _онов_СЕСІЯ" xfId="112"/>
    <cellStyle name="_доходи_дод_1-6 _дод_1 - 8 _онов_СЕСІЯ" xfId="113"/>
    <cellStyle name="_доходи_дод_1-6 _дод_1 - 8 _онов_СЕСІЯ_Xl0000938" xfId="114"/>
    <cellStyle name="_доходи_дод_1-6 _дод_1 - 8 _онов_СЕСІЯ_Xl0000938" xfId="115"/>
    <cellStyle name="_доходи_дод_1-6 _дод_1 - 8 _онов_СЕСІЯ_додаток cубвенція АТО" xfId="116"/>
    <cellStyle name="_доходи_дод_1-6 _дод_1 - 8 _онов_СЕСІЯ_додаток cубвенція АТО" xfId="117"/>
    <cellStyle name="_доходи_дод_1-6 _дод_1-5 " xfId="118"/>
    <cellStyle name="_доходи_дод_1-6 _дод_1-5 " xfId="119"/>
    <cellStyle name="_доходи_дод_1-6 _дод_1-5 _Xl0000938" xfId="120"/>
    <cellStyle name="_доходи_дод_1-6 _дод_1-5 _Xl0000938" xfId="121"/>
    <cellStyle name="_доходи_дод_1-6 _дод_1-5 _Додатки 1-4" xfId="122"/>
    <cellStyle name="_доходи_дод_1-6 _дод_1-5 _Додатки 1-4" xfId="123"/>
    <cellStyle name="_доходи_дод_1-6 _дод_1-5 _додаток cубвенція АТО" xfId="124"/>
    <cellStyle name="_доходи_дод_1-6 _дод_1-5 _додаток cубвенція АТО" xfId="125"/>
    <cellStyle name="_доходи_дод_1-6 _дод_1-7 " xfId="126"/>
    <cellStyle name="_доходи_дод_1-6 _дод_1-7 " xfId="127"/>
    <cellStyle name="_доходи_дод_1-6 _дод_1-7 _Xl0000938" xfId="128"/>
    <cellStyle name="_доходи_дод_1-6 _дод_1-7 _Xl0000938" xfId="129"/>
    <cellStyle name="_доходи_дод_1-6 _дод_1-7 _Додатки 1-4" xfId="130"/>
    <cellStyle name="_доходи_дод_1-6 _дод_1-7 _Додатки 1-4" xfId="131"/>
    <cellStyle name="_доходи_дод_1-6 _дод_1-7 _додаток cубвенція АТО" xfId="132"/>
    <cellStyle name="_доходи_дод_1-6 _дод_1-7 _додаток cубвенція АТО" xfId="133"/>
    <cellStyle name="_доходи_дод_1-6 _дод_4" xfId="134"/>
    <cellStyle name="_доходи_дод_1-6 _дод_4" xfId="135"/>
    <cellStyle name="_доходи_дод_1-6 _Додатки 1-4" xfId="136"/>
    <cellStyle name="_доходи_дод_1-6 _Додатки 1-4" xfId="137"/>
    <cellStyle name="_доходи_дод_1-6 _додаток cубвенція АТО" xfId="138"/>
    <cellStyle name="_доходи_дод_1-6 _додаток cубвенція АТО" xfId="139"/>
    <cellStyle name="_доходи_дод_1-7 " xfId="140"/>
    <cellStyle name="_доходи_дод_1-7 " xfId="141"/>
    <cellStyle name="_доходи_дод_1-7 _Xl0000938" xfId="142"/>
    <cellStyle name="_доходи_дод_1-7 _Xl0000938" xfId="143"/>
    <cellStyle name="_доходи_дод_1-7 _Додатки 1-4" xfId="144"/>
    <cellStyle name="_доходи_дод_1-7 _Додатки 1-4" xfId="145"/>
    <cellStyle name="_доходи_дод_1-7 _додаток cубвенція АТО" xfId="146"/>
    <cellStyle name="_доходи_дод_1-7 _додаток cубвенція АТО" xfId="147"/>
    <cellStyle name="_доходи_дод_1-8 " xfId="148"/>
    <cellStyle name="_доходи_дод_1-8 " xfId="149"/>
    <cellStyle name="_доходи_дод_1-8 _Xl0000938" xfId="150"/>
    <cellStyle name="_доходи_дод_1-8 _Xl0000938" xfId="151"/>
    <cellStyle name="_доходи_дод_1-8 _Додатки 1-4" xfId="152"/>
    <cellStyle name="_доходи_дод_1-8 _Додатки 1-4" xfId="153"/>
    <cellStyle name="_доходи_дод_1-8 _додаток cубвенція АТО" xfId="154"/>
    <cellStyle name="_доходи_дод_1-8 _додаток cубвенція АТО" xfId="155"/>
    <cellStyle name="_доходи_дод_1-9" xfId="156"/>
    <cellStyle name="_доходи_дод_1-9" xfId="157"/>
    <cellStyle name="_доходи_дод_1-9_Xl0000938" xfId="158"/>
    <cellStyle name="_доходи_дод_1-9_Xl0000938" xfId="159"/>
    <cellStyle name="_доходи_дод_1-9_дод_1 - 5 " xfId="160"/>
    <cellStyle name="_доходи_дод_1-9_дод_1 - 5 " xfId="161"/>
    <cellStyle name="_доходи_дод_1-9_дод_1 - 5 _Xl0000938" xfId="162"/>
    <cellStyle name="_доходи_дод_1-9_дод_1 - 5 _Xl0000938" xfId="163"/>
    <cellStyle name="_доходи_дод_1-9_дод_1 - 5 _додаток cубвенція АТО" xfId="164"/>
    <cellStyle name="_доходи_дод_1-9_дод_1 - 5 _додаток cубвенція АТО" xfId="165"/>
    <cellStyle name="_доходи_дод_1-9_дод_1 - 7" xfId="166"/>
    <cellStyle name="_доходи_дод_1-9_дод_1 - 7" xfId="167"/>
    <cellStyle name="_доходи_дод_1-9_дод_1 - 7 АПК  ПРОЄКТ НА 2023  " xfId="168"/>
    <cellStyle name="_доходи_дод_1-9_дод_1 - 7 АПК  ПРОЄКТ НА 2023  " xfId="169"/>
    <cellStyle name="_доходи_дод_1-9_дод_1 - 7 АПК  ПРОЄКТ НА 2023  _Xl0000938" xfId="170"/>
    <cellStyle name="_доходи_дод_1-9_дод_1 - 7 АПК  ПРОЄКТ НА 2023  _Xl0000938" xfId="171"/>
    <cellStyle name="_доходи_дод_1-9_дод_1 - 7 АПК  ПРОЄКТ НА 2023  _додаток cубвенція АТО" xfId="172"/>
    <cellStyle name="_доходи_дод_1-9_дод_1 - 7 АПК  ПРОЄКТ НА 2023  _додаток cубвенція АТО" xfId="173"/>
    <cellStyle name="_доходи_дод_1-9_дод_1 - 8 " xfId="174"/>
    <cellStyle name="_доходи_дод_1-9_дод_1 - 8 " xfId="175"/>
    <cellStyle name="_доходи_дод_1-9_дод_1 - 8 _Xl0000938" xfId="176"/>
    <cellStyle name="_доходи_дод_1-9_дод_1 - 8 _Xl0000938" xfId="177"/>
    <cellStyle name="_доходи_дод_1-9_дод_1 - 8 _додаток cубвенція АТО" xfId="178"/>
    <cellStyle name="_доходи_дод_1-9_дод_1 - 8 _додаток cубвенція АТО" xfId="179"/>
    <cellStyle name="_доходи_дод_1-9_дод_1 - 8 _онов_СЕСІЯ" xfId="180"/>
    <cellStyle name="_доходи_дод_1-9_дод_1 - 8 _онов_СЕСІЯ" xfId="181"/>
    <cellStyle name="_доходи_дод_1-9_дод_1 - 8 _онов_СЕСІЯ_Xl0000938" xfId="182"/>
    <cellStyle name="_доходи_дод_1-9_дод_1 - 8 _онов_СЕСІЯ_Xl0000938" xfId="183"/>
    <cellStyle name="_доходи_дод_1-9_дод_1 - 8 _онов_СЕСІЯ_додаток cубвенція АТО" xfId="184"/>
    <cellStyle name="_доходи_дод_1-9_дод_1 - 8 _онов_СЕСІЯ_додаток cубвенція АТО" xfId="185"/>
    <cellStyle name="_доходи_дод_1-9_дод_1-5 " xfId="186"/>
    <cellStyle name="_доходи_дод_1-9_дод_1-5 " xfId="187"/>
    <cellStyle name="_доходи_дод_1-9_дод_1-5 _Xl0000938" xfId="188"/>
    <cellStyle name="_доходи_дод_1-9_дод_1-5 _Xl0000938" xfId="189"/>
    <cellStyle name="_доходи_дод_1-9_дод_1-5 _Додатки 1-4" xfId="190"/>
    <cellStyle name="_доходи_дод_1-9_дод_1-5 _Додатки 1-4" xfId="191"/>
    <cellStyle name="_доходи_дод_1-9_дод_1-5 _додаток cубвенція АТО" xfId="192"/>
    <cellStyle name="_доходи_дод_1-9_дод_1-5 _додаток cубвенція АТО" xfId="193"/>
    <cellStyle name="_доходи_дод_1-9_дод_1-7 " xfId="194"/>
    <cellStyle name="_доходи_дод_1-9_дод_1-7 " xfId="195"/>
    <cellStyle name="_доходи_дод_1-9_дод_1-7 _Xl0000938" xfId="196"/>
    <cellStyle name="_доходи_дод_1-9_дод_1-7 _Xl0000938" xfId="197"/>
    <cellStyle name="_доходи_дод_1-9_дод_1-7 _Додатки 1-4" xfId="198"/>
    <cellStyle name="_доходи_дод_1-9_дод_1-7 _Додатки 1-4" xfId="199"/>
    <cellStyle name="_доходи_дод_1-9_дод_1-7 _додаток cубвенція АТО" xfId="200"/>
    <cellStyle name="_доходи_дод_1-9_дод_1-7 _додаток cубвенція АТО" xfId="201"/>
    <cellStyle name="_доходи_дод_1-9_дод_4" xfId="202"/>
    <cellStyle name="_доходи_дод_1-9_дод_4" xfId="203"/>
    <cellStyle name="_доходи_дод_1-9_Додатки 1-4" xfId="204"/>
    <cellStyle name="_доходи_дод_1-9_Додатки 1-4" xfId="205"/>
    <cellStyle name="_доходи_дод_1-9_додаток cубвенція АТО" xfId="206"/>
    <cellStyle name="_доходи_дод_1-9_додаток cубвенція АТО" xfId="207"/>
    <cellStyle name="_доходи_дод_4" xfId="208"/>
    <cellStyle name="_доходи_дод_4" xfId="209"/>
    <cellStyle name="_доходи_Додатки 1-4" xfId="210"/>
    <cellStyle name="_доходи_Додатки 1-4" xfId="211"/>
    <cellStyle name="_доходи_додаток cубвенція АТО" xfId="212"/>
    <cellStyle name="_доходи_додаток cубвенція АТО" xfId="213"/>
    <cellStyle name="" xfId="214"/>
    <cellStyle name="" xfId="215"/>
    <cellStyle name="_Xl0000938" xfId="216"/>
    <cellStyle name="_Xl0000938" xfId="217"/>
    <cellStyle name="_Додатки 1-4" xfId="218"/>
    <cellStyle name="_Додатки 1-4" xfId="219"/>
    <cellStyle name="_додаток cубвенція АТО" xfId="220"/>
    <cellStyle name="_додаток cубвенція АТО" xfId="221"/>
    <cellStyle name="_доходи" xfId="222"/>
    <cellStyle name="_доходи" xfId="223"/>
    <cellStyle name="_доходи_Xl0000938" xfId="224"/>
    <cellStyle name="_доходи_Xl0000938" xfId="225"/>
    <cellStyle name="_доходи_дод 8 передача установ" xfId="226"/>
    <cellStyle name="_доходи_дод 8 передача установ" xfId="227"/>
    <cellStyle name="_доходи_дод 8 передача установ_Xl0000938" xfId="228"/>
    <cellStyle name="_доходи_дод 8 передача установ_Xl0000938" xfId="229"/>
    <cellStyle name="_доходи_дод 8 передача установ_дод_1 - 7" xfId="230"/>
    <cellStyle name="_доходи_дод 8 передача установ_дод_1 - 7" xfId="231"/>
    <cellStyle name="_доходи_дод 8 передача установ_дод_1 - 7_дод_4" xfId="232"/>
    <cellStyle name="_доходи_дод 8 передача установ_дод_1 - 7_дод_4" xfId="233"/>
    <cellStyle name="_доходи_дод 8 передача установ_дод_1 - 8 _онов_СЕСІЯ" xfId="234"/>
    <cellStyle name="_доходи_дод 8 передача установ_дод_1 - 8 _онов_СЕСІЯ" xfId="235"/>
    <cellStyle name="_доходи_дод 8 передача установ_дод_1 - 8 _онов_СЕСІЯ_Xl0000938" xfId="236"/>
    <cellStyle name="_доходи_дод 8 передача установ_дод_1 - 8 _онов_СЕСІЯ_Xl0000938" xfId="237"/>
    <cellStyle name="_доходи_дод 8 передача установ_дод_1 - 8 _онов_СЕСІЯ_додаток cубвенція АТО" xfId="238"/>
    <cellStyle name="_доходи_дод 8 передача установ_дод_1 - 8 _онов_СЕСІЯ_додаток cубвенція АТО" xfId="239"/>
    <cellStyle name="_доходи_дод 8 передача установ_дод_4" xfId="240"/>
    <cellStyle name="_доходи_дод 8 передача установ_дод_4" xfId="241"/>
    <cellStyle name="_доходи_дод 8 передача установ_Додатки 1-4" xfId="242"/>
    <cellStyle name="_доходи_дод 8 передача установ_Додатки 1-4" xfId="243"/>
    <cellStyle name="_доходи_дод 8 передача установ_додаток cубвенція АТО" xfId="244"/>
    <cellStyle name="_доходи_дод 8 передача установ_додаток cубвенція АТО" xfId="245"/>
    <cellStyle name="_доходи_Дод_1" xfId="246"/>
    <cellStyle name="_доходи_Дод_1" xfId="247"/>
    <cellStyle name="_доходи_дод_1 - 5 " xfId="248"/>
    <cellStyle name="_доходи_дод_1 - 5 " xfId="249"/>
    <cellStyle name="_доходи_дод_1 - 5 _Xl0000938" xfId="250"/>
    <cellStyle name="_доходи_дод_1 - 5 _Xl0000938" xfId="251"/>
    <cellStyle name="_доходи_дод_1 - 5 _додаток cубвенція АТО" xfId="252"/>
    <cellStyle name="_доходи_дод_1 - 5 _додаток cубвенція АТО" xfId="253"/>
    <cellStyle name="_доходи_дод_1 - 7" xfId="254"/>
    <cellStyle name="_доходи_дод_1 - 7" xfId="255"/>
    <cellStyle name="_доходи_дод_1 - 7 АПК  ПРОЄКТ НА 2023  " xfId="256"/>
    <cellStyle name="_доходи_дод_1 - 7 АПК  ПРОЄКТ НА 2023  " xfId="257"/>
    <cellStyle name="_доходи_дод_1 - 7 АПК  ПРОЄКТ НА 2023  _Xl0000938" xfId="258"/>
    <cellStyle name="_доходи_дод_1 - 7 АПК  ПРОЄКТ НА 2023  _Xl0000938" xfId="259"/>
    <cellStyle name="_доходи_дод_1 - 7 АПК  ПРОЄКТ НА 2023  _додаток cубвенція АТО" xfId="260"/>
    <cellStyle name="_доходи_дод_1 - 7 АПК  ПРОЄКТ НА 2023  _додаток cубвенція АТО" xfId="261"/>
    <cellStyle name="_доходи_дод_1 - 8 " xfId="262"/>
    <cellStyle name="_доходи_дод_1 - 8 " xfId="263"/>
    <cellStyle name="_доходи_дод_1 - 8 _Xl0000938" xfId="264"/>
    <cellStyle name="_доходи_дод_1 - 8 _Xl0000938" xfId="265"/>
    <cellStyle name="_доходи_дод_1 - 8 _додаток cубвенція АТО" xfId="266"/>
    <cellStyle name="_доходи_дод_1 - 8 _додаток cубвенція АТО" xfId="267"/>
    <cellStyle name="_доходи_дод_1 - 8 _онов_СЕСІЯ" xfId="268"/>
    <cellStyle name="_доходи_дод_1 - 8 _онов_СЕСІЯ" xfId="269"/>
    <cellStyle name="_доходи_дод_1 - 8 _онов_СЕСІЯ_Xl0000938" xfId="270"/>
    <cellStyle name="_доходи_дод_1 - 8 _онов_СЕСІЯ_Xl0000938" xfId="271"/>
    <cellStyle name="_доходи_дод_1 - 8 _онов_СЕСІЯ_додаток cубвенція АТО" xfId="272"/>
    <cellStyle name="_доходи_дод_1 - 8 _онов_СЕСІЯ_додаток cубвенція АТО" xfId="273"/>
    <cellStyle name="_доходи_дод_1-5 " xfId="274"/>
    <cellStyle name="_доходи_дод_1-5 " xfId="275"/>
    <cellStyle name="_доходи_дод_1-5 _Xl0000938" xfId="276"/>
    <cellStyle name="_доходи_дод_1-5 _Xl0000938" xfId="277"/>
    <cellStyle name="_доходи_дод_1-5 _Додатки 1-4" xfId="278"/>
    <cellStyle name="_доходи_дод_1-5 _Додатки 1-4" xfId="279"/>
    <cellStyle name="_доходи_дод_1-5 _додаток cубвенція АТО" xfId="280"/>
    <cellStyle name="_доходи_дод_1-5 _додаток cубвенція АТО" xfId="281"/>
    <cellStyle name="_доходи_дод_1-6 " xfId="282"/>
    <cellStyle name="_доходи_дод_1-6 " xfId="283"/>
    <cellStyle name="_доходи_дод_1-6 _Xl0000938" xfId="284"/>
    <cellStyle name="_доходи_дод_1-6 _Xl0000938" xfId="285"/>
    <cellStyle name="_доходи_дод_1-6 _дод_1 - 5 " xfId="286"/>
    <cellStyle name="_доходи_дод_1-6 _дод_1 - 5 " xfId="287"/>
    <cellStyle name="_доходи_дод_1-6 _дод_1 - 5 _Xl0000938" xfId="288"/>
    <cellStyle name="_доходи_дод_1-6 _дод_1 - 5 _Xl0000938" xfId="289"/>
    <cellStyle name="_доходи_дод_1-6 _дод_1 - 5 _додаток cубвенція АТО" xfId="290"/>
    <cellStyle name="_доходи_дод_1-6 _дод_1 - 5 _додаток cубвенція АТО" xfId="291"/>
    <cellStyle name="_доходи_дод_1-6 _дод_1 - 7" xfId="292"/>
    <cellStyle name="_доходи_дод_1-6 _дод_1 - 7" xfId="293"/>
    <cellStyle name="_доходи_дод_1-6 _дод_1 - 7 АПК  ПРОЄКТ НА 2023  " xfId="294"/>
    <cellStyle name="_доходи_дод_1-6 _дод_1 - 7 АПК  ПРОЄКТ НА 2023  " xfId="295"/>
    <cellStyle name="_доходи_дод_1-6 _дод_1 - 7 АПК  ПРОЄКТ НА 2023  _Xl0000938" xfId="296"/>
    <cellStyle name="_доходи_дод_1-6 _дод_1 - 7 АПК  ПРОЄКТ НА 2023  _Xl0000938" xfId="297"/>
    <cellStyle name="_доходи_дод_1-6 _дод_1 - 7 АПК  ПРОЄКТ НА 2023  _додаток cубвенція АТО" xfId="298"/>
    <cellStyle name="_доходи_дод_1-6 _дод_1 - 7 АПК  ПРОЄКТ НА 2023  _додаток cубвенція АТО" xfId="299"/>
    <cellStyle name="_доходи_дод_1-6 _дод_1 - 8 " xfId="300"/>
    <cellStyle name="_доходи_дод_1-6 _дод_1 - 8 " xfId="301"/>
    <cellStyle name="_доходи_дод_1-6 _дод_1 - 8 _Xl0000938" xfId="302"/>
    <cellStyle name="_доходи_дод_1-6 _дод_1 - 8 _Xl0000938" xfId="303"/>
    <cellStyle name="_доходи_дод_1-6 _дод_1 - 8 _додаток cубвенція АТО" xfId="304"/>
    <cellStyle name="_доходи_дод_1-6 _дод_1 - 8 _додаток cубвенція АТО" xfId="305"/>
    <cellStyle name="_доходи_дод_1-6 _дод_1 - 8 _онов_СЕСІЯ" xfId="306"/>
    <cellStyle name="_доходи_дод_1-6 _дод_1 - 8 _онов_СЕСІЯ" xfId="307"/>
    <cellStyle name="_доходи_дод_1-6 _дод_1 - 8 _онов_СЕСІЯ_Xl0000938" xfId="308"/>
    <cellStyle name="_доходи_дод_1-6 _дод_1 - 8 _онов_СЕСІЯ_Xl0000938" xfId="309"/>
    <cellStyle name="_доходи_дод_1-6 _дод_1 - 8 _онов_СЕСІЯ_додаток cубвенція АТО" xfId="310"/>
    <cellStyle name="_доходи_дод_1-6 _дод_1 - 8 _онов_СЕСІЯ_додаток cубвенція АТО" xfId="311"/>
    <cellStyle name="_доходи_дод_1-6 _дод_1-5 " xfId="312"/>
    <cellStyle name="_доходи_дод_1-6 _дод_1-5 " xfId="313"/>
    <cellStyle name="_доходи_дод_1-6 _дод_1-5 _Xl0000938" xfId="314"/>
    <cellStyle name="_доходи_дод_1-6 _дод_1-5 _Xl0000938" xfId="315"/>
    <cellStyle name="_доходи_дод_1-6 _дод_1-5 _Додатки 1-4" xfId="316"/>
    <cellStyle name="_доходи_дод_1-6 _дод_1-5 _Додатки 1-4" xfId="317"/>
    <cellStyle name="_доходи_дод_1-6 _дод_1-5 _додаток cубвенція АТО" xfId="318"/>
    <cellStyle name="_доходи_дод_1-6 _дод_1-5 _додаток cубвенція АТО" xfId="319"/>
    <cellStyle name="_доходи_дод_1-6 _дод_1-7 " xfId="320"/>
    <cellStyle name="_доходи_дод_1-6 _дод_1-7 " xfId="321"/>
    <cellStyle name="_доходи_дод_1-6 _дод_1-7 _Xl0000938" xfId="322"/>
    <cellStyle name="_доходи_дод_1-6 _дод_1-7 _Xl0000938" xfId="323"/>
    <cellStyle name="_доходи_дод_1-6 _дод_1-7 _Додатки 1-4" xfId="324"/>
    <cellStyle name="_доходи_дод_1-6 _дод_1-7 _Додатки 1-4" xfId="325"/>
    <cellStyle name="_доходи_дод_1-6 _дод_1-7 _додаток cубвенція АТО" xfId="326"/>
    <cellStyle name="_доходи_дод_1-6 _дод_1-7 _додаток cубвенція АТО" xfId="327"/>
    <cellStyle name="_доходи_дод_1-6 _дод_4" xfId="328"/>
    <cellStyle name="_доходи_дод_1-6 _дод_4" xfId="329"/>
    <cellStyle name="_доходи_дод_1-6 _Додатки 1-4" xfId="330"/>
    <cellStyle name="_доходи_дод_1-6 _Додатки 1-4" xfId="331"/>
    <cellStyle name="_доходи_дод_1-6 _додаток cубвенція АТО" xfId="332"/>
    <cellStyle name="_доходи_дод_1-6 _додаток cубвенція АТО" xfId="333"/>
    <cellStyle name="_доходи_дод_1-7 " xfId="334"/>
    <cellStyle name="_доходи_дод_1-7 " xfId="335"/>
    <cellStyle name="_доходи_дод_1-7 _Xl0000938" xfId="336"/>
    <cellStyle name="_доходи_дод_1-7 _Xl0000938" xfId="337"/>
    <cellStyle name="_доходи_дод_1-7 _Додатки 1-4" xfId="338"/>
    <cellStyle name="_доходи_дод_1-7 _Додатки 1-4" xfId="339"/>
    <cellStyle name="_доходи_дод_1-7 _додаток cубвенція АТО" xfId="340"/>
    <cellStyle name="_доходи_дод_1-7 _додаток cубвенція АТО" xfId="341"/>
    <cellStyle name="_доходи_дод_1-8 " xfId="342"/>
    <cellStyle name="_доходи_дод_1-8 " xfId="343"/>
    <cellStyle name="_доходи_дод_1-8 _Xl0000938" xfId="344"/>
    <cellStyle name="_доходи_дод_1-8 _Xl0000938" xfId="345"/>
    <cellStyle name="_доходи_дод_1-8 _Додатки 1-4" xfId="346"/>
    <cellStyle name="_доходи_дод_1-8 _Додатки 1-4" xfId="347"/>
    <cellStyle name="_доходи_дод_1-8 _додаток cубвенція АТО" xfId="348"/>
    <cellStyle name="_доходи_дод_1-8 _додаток cубвенція АТО" xfId="349"/>
    <cellStyle name="_доходи_дод_1-9" xfId="350"/>
    <cellStyle name="_доходи_дод_1-9" xfId="351"/>
    <cellStyle name="_доходи_дод_1-9_Xl0000938" xfId="352"/>
    <cellStyle name="_доходи_дод_1-9_Xl0000938" xfId="353"/>
    <cellStyle name="_доходи_дод_1-9_дод_1 - 5 " xfId="354"/>
    <cellStyle name="_доходи_дод_1-9_дод_1 - 5 " xfId="355"/>
    <cellStyle name="_доходи_дод_1-9_дод_1 - 5 _Xl0000938" xfId="356"/>
    <cellStyle name="_доходи_дод_1-9_дод_1 - 5 _Xl0000938" xfId="357"/>
    <cellStyle name="_доходи_дод_1-9_дод_1 - 5 _додаток cубвенція АТО" xfId="358"/>
    <cellStyle name="_доходи_дод_1-9_дод_1 - 5 _додаток cубвенція АТО" xfId="359"/>
    <cellStyle name="_доходи_дод_1-9_дод_1 - 7" xfId="360"/>
    <cellStyle name="_доходи_дод_1-9_дод_1 - 7" xfId="361"/>
    <cellStyle name="_доходи_дод_1-9_дод_1 - 7 АПК  ПРОЄКТ НА 2023  " xfId="362"/>
    <cellStyle name="_доходи_дод_1-9_дод_1 - 7 АПК  ПРОЄКТ НА 2023  " xfId="363"/>
    <cellStyle name="_доходи_дод_1-9_дод_1 - 7 АПК  ПРОЄКТ НА 2023  _Xl0000938" xfId="364"/>
    <cellStyle name="_доходи_дод_1-9_дод_1 - 7 АПК  ПРОЄКТ НА 2023  _Xl0000938" xfId="365"/>
    <cellStyle name="_доходи_дод_1-9_дод_1 - 7 АПК  ПРОЄКТ НА 2023  _додаток cубвенція АТО" xfId="366"/>
    <cellStyle name="_доходи_дод_1-9_дод_1 - 7 АПК  ПРОЄКТ НА 2023  _додаток cубвенція АТО" xfId="367"/>
    <cellStyle name="_доходи_дод_1-9_дод_1 - 8 " xfId="368"/>
    <cellStyle name="_доходи_дод_1-9_дод_1 - 8 " xfId="369"/>
    <cellStyle name="_доходи_дод_1-9_дод_1 - 8 _Xl0000938" xfId="370"/>
    <cellStyle name="_доходи_дод_1-9_дод_1 - 8 _Xl0000938" xfId="371"/>
    <cellStyle name="_доходи_дод_1-9_дод_1 - 8 _додаток cубвенція АТО" xfId="372"/>
    <cellStyle name="_доходи_дод_1-9_дод_1 - 8 _додаток cубвенція АТО" xfId="373"/>
    <cellStyle name="_доходи_дод_1-9_дод_1 - 8 _онов_СЕСІЯ" xfId="374"/>
    <cellStyle name="_доходи_дод_1-9_дод_1 - 8 _онов_СЕСІЯ" xfId="375"/>
    <cellStyle name="_доходи_дод_1-9_дод_1 - 8 _онов_СЕСІЯ_Xl0000938" xfId="376"/>
    <cellStyle name="_доходи_дод_1-9_дод_1 - 8 _онов_СЕСІЯ_Xl0000938" xfId="377"/>
    <cellStyle name="_доходи_дод_1-9_дод_1 - 8 _онов_СЕСІЯ_додаток cубвенція АТО" xfId="378"/>
    <cellStyle name="_доходи_дод_1-9_дод_1 - 8 _онов_СЕСІЯ_додаток cубвенція АТО" xfId="379"/>
    <cellStyle name="_доходи_дод_1-9_дод_1-5 " xfId="380"/>
    <cellStyle name="_доходи_дод_1-9_дод_1-5 " xfId="381"/>
    <cellStyle name="_доходи_дод_1-9_дод_1-5 _Xl0000938" xfId="382"/>
    <cellStyle name="_доходи_дод_1-9_дод_1-5 _Xl0000938" xfId="383"/>
    <cellStyle name="_доходи_дод_1-9_дод_1-5 _Додатки 1-4" xfId="384"/>
    <cellStyle name="_доходи_дод_1-9_дод_1-5 _Додатки 1-4" xfId="385"/>
    <cellStyle name="_доходи_дод_1-9_дод_1-5 _додаток cубвенція АТО" xfId="386"/>
    <cellStyle name="_доходи_дод_1-9_дод_1-5 _додаток cубвенція АТО" xfId="387"/>
    <cellStyle name="_доходи_дод_1-9_дод_1-7 " xfId="388"/>
    <cellStyle name="_доходи_дод_1-9_дод_1-7 " xfId="389"/>
    <cellStyle name="_доходи_дод_1-9_дод_1-7 _Xl0000938" xfId="390"/>
    <cellStyle name="_доходи_дод_1-9_дод_1-7 _Xl0000938" xfId="391"/>
    <cellStyle name="_доходи_дод_1-9_дод_1-7 _Додатки 1-4" xfId="392"/>
    <cellStyle name="_доходи_дод_1-9_дод_1-7 _Додатки 1-4" xfId="393"/>
    <cellStyle name="_доходи_дод_1-9_дод_1-7 _додаток cубвенція АТО" xfId="394"/>
    <cellStyle name="_доходи_дод_1-9_дод_1-7 _додаток cубвенція АТО" xfId="395"/>
    <cellStyle name="_доходи_дод_1-9_дод_4" xfId="396"/>
    <cellStyle name="_доходи_дод_1-9_дод_4" xfId="397"/>
    <cellStyle name="_доходи_дод_1-9_Додатки 1-4" xfId="398"/>
    <cellStyle name="_доходи_дод_1-9_Додатки 1-4" xfId="399"/>
    <cellStyle name="_доходи_дод_1-9_додаток cубвенція АТО" xfId="400"/>
    <cellStyle name="_доходи_дод_1-9_додаток cубвенція АТО" xfId="401"/>
    <cellStyle name="_доходи_дод_4" xfId="402"/>
    <cellStyle name="_доходи_дод_4" xfId="403"/>
    <cellStyle name="_доходи_Додатки 1-4" xfId="404"/>
    <cellStyle name="_доходи_Додатки 1-4" xfId="405"/>
    <cellStyle name="_доходи_додаток cубвенція АТО" xfId="406"/>
    <cellStyle name="_доходи_додаток cубвенція АТО" xfId="407"/>
    <cellStyle name="" xfId="408"/>
    <cellStyle name="1" xfId="409"/>
    <cellStyle name="2" xfId="410"/>
    <cellStyle name="20% - Акцент1" xfId="411"/>
    <cellStyle name="20% — акцент1" xfId="412"/>
    <cellStyle name="20% - Акцент2" xfId="413"/>
    <cellStyle name="20% — акцент2" xfId="414"/>
    <cellStyle name="20% - Акцент3" xfId="415"/>
    <cellStyle name="20% — акцент3" xfId="416"/>
    <cellStyle name="20% - Акцент4" xfId="417"/>
    <cellStyle name="20% — акцент4" xfId="418"/>
    <cellStyle name="20% - Акцент5" xfId="419"/>
    <cellStyle name="20% — акцент5" xfId="420"/>
    <cellStyle name="20% - Акцент6" xfId="421"/>
    <cellStyle name="20% — акцент6" xfId="422"/>
    <cellStyle name="20% – Акцентування1" xfId="423"/>
    <cellStyle name="20% – Акцентування2" xfId="424"/>
    <cellStyle name="20% – Акцентування3" xfId="425"/>
    <cellStyle name="20% – Акцентування4" xfId="426"/>
    <cellStyle name="20% – Акцентування5" xfId="427"/>
    <cellStyle name="20% – Акцентування6" xfId="428"/>
    <cellStyle name="20% – колірна тема 1" xfId="429"/>
    <cellStyle name="20% – колірна тема 2" xfId="430"/>
    <cellStyle name="20% – колірна тема 3" xfId="431"/>
    <cellStyle name="20% – колірна тема 4" xfId="432"/>
    <cellStyle name="20% – колірна тема 5" xfId="433"/>
    <cellStyle name="20% – колірна тема 6" xfId="434"/>
    <cellStyle name="40% - Акцент1" xfId="435"/>
    <cellStyle name="40% — акцент1" xfId="436"/>
    <cellStyle name="40% - Акцент2" xfId="437"/>
    <cellStyle name="40% — акцент2" xfId="438"/>
    <cellStyle name="40% - Акцент3" xfId="439"/>
    <cellStyle name="40% — акцент3" xfId="440"/>
    <cellStyle name="40% - Акцент4" xfId="441"/>
    <cellStyle name="40% — акцент4" xfId="442"/>
    <cellStyle name="40% - Акцент5" xfId="443"/>
    <cellStyle name="40% — акцент5" xfId="444"/>
    <cellStyle name="40% - Акцент6" xfId="445"/>
    <cellStyle name="40% — акцент6" xfId="446"/>
    <cellStyle name="40% – Акцентування1" xfId="447"/>
    <cellStyle name="40% – Акцентування2" xfId="448"/>
    <cellStyle name="40% – Акцентування3" xfId="449"/>
    <cellStyle name="40% – Акцентування4" xfId="450"/>
    <cellStyle name="40% – Акцентування5" xfId="451"/>
    <cellStyle name="40% – Акцентування6" xfId="452"/>
    <cellStyle name="40% – колірна тема 1" xfId="453"/>
    <cellStyle name="40% – колірна тема 2" xfId="454"/>
    <cellStyle name="40% – колірна тема 3" xfId="455"/>
    <cellStyle name="40% – колірна тема 4" xfId="456"/>
    <cellStyle name="40% – колірна тема 5" xfId="457"/>
    <cellStyle name="40% – колірна тема 6" xfId="458"/>
    <cellStyle name="60% - Акцент1" xfId="459"/>
    <cellStyle name="60% — акцент1" xfId="460"/>
    <cellStyle name="60% - Акцент2" xfId="461"/>
    <cellStyle name="60% — акцент2" xfId="462"/>
    <cellStyle name="60% - Акцент3" xfId="463"/>
    <cellStyle name="60% — акцент3" xfId="464"/>
    <cellStyle name="60% - Акцент4" xfId="465"/>
    <cellStyle name="60% — акцент4" xfId="466"/>
    <cellStyle name="60% - Акцент5" xfId="467"/>
    <cellStyle name="60% — акцент5" xfId="468"/>
    <cellStyle name="60% - Акцент6" xfId="469"/>
    <cellStyle name="60% — акцент6" xfId="470"/>
    <cellStyle name="60% – Акцентування1" xfId="471"/>
    <cellStyle name="60% – Акцентування2" xfId="472"/>
    <cellStyle name="60% – Акцентування3" xfId="473"/>
    <cellStyle name="60% – Акцентування4" xfId="474"/>
    <cellStyle name="60% – Акцентування5" xfId="475"/>
    <cellStyle name="60% – Акцентування6" xfId="476"/>
    <cellStyle name="60% – колірна тема 1" xfId="477"/>
    <cellStyle name="60% – колірна тема 2" xfId="478"/>
    <cellStyle name="60% – колірна тема 3" xfId="479"/>
    <cellStyle name="60% – колірна тема 4" xfId="480"/>
    <cellStyle name="60% – колірна тема 5" xfId="481"/>
    <cellStyle name="60% – колірна тема 6" xfId="482"/>
    <cellStyle name="Aaia?iue [0]_laroux" xfId="483"/>
    <cellStyle name="Aaia?iue_laroux" xfId="484"/>
    <cellStyle name="C?O" xfId="485"/>
    <cellStyle name="Cena$" xfId="486"/>
    <cellStyle name="CenaZ?" xfId="487"/>
    <cellStyle name="Ceny$" xfId="488"/>
    <cellStyle name="CenyZ?" xfId="489"/>
    <cellStyle name="Comma [0]_1996-1997-план 10 місяців" xfId="490"/>
    <cellStyle name="Comma_1996-1997-план 10 місяців" xfId="491"/>
    <cellStyle name="Currency [0]_1996-1997-план 10 місяців" xfId="492"/>
    <cellStyle name="Currency_1996-1997-план 10 місяців" xfId="493"/>
    <cellStyle name="Data" xfId="494"/>
    <cellStyle name="Dziesietny [0]_Arkusz1" xfId="495"/>
    <cellStyle name="Dziesietny_Arkusz1" xfId="496"/>
    <cellStyle name="Headline I" xfId="497"/>
    <cellStyle name="Headline II" xfId="498"/>
    <cellStyle name="Headline III" xfId="499"/>
    <cellStyle name="Iau?iue_laroux" xfId="500"/>
    <cellStyle name="Marza" xfId="501"/>
    <cellStyle name="Marza%" xfId="502"/>
    <cellStyle name="Marza_Veresen_derg" xfId="503"/>
    <cellStyle name="Nazwa" xfId="504"/>
    <cellStyle name="Normal_1996-1997-план 10 місяців" xfId="505"/>
    <cellStyle name="Normal_Дж" xfId="506"/>
    <cellStyle name="Normal_Доходи_Видатки І кошик" xfId="507"/>
    <cellStyle name="normalni_laroux" xfId="508"/>
    <cellStyle name="Normalny_A-FOUR TECH" xfId="509"/>
    <cellStyle name="Oeiainiaue [0]_laroux" xfId="510"/>
    <cellStyle name="Oeiainiaue_laroux" xfId="511"/>
    <cellStyle name="TrOds" xfId="512"/>
    <cellStyle name="Tytul" xfId="513"/>
    <cellStyle name="Walutowy [0]_Arkusz1" xfId="514"/>
    <cellStyle name="Walutowy_Arkusz1" xfId="515"/>
    <cellStyle name="Ввід" xfId="516"/>
    <cellStyle name="Ввод " xfId="517"/>
    <cellStyle name="Гарний" xfId="518"/>
    <cellStyle name="Добре" xfId="519"/>
    <cellStyle name="Заголовок 1" xfId="520" builtinId="16" customBuiltin="1"/>
    <cellStyle name="Заголовок 2" xfId="521" builtinId="17" customBuiltin="1"/>
    <cellStyle name="Заголовок 3" xfId="522" builtinId="18" customBuiltin="1"/>
    <cellStyle name="Заголовок 4" xfId="523" builtinId="19" customBuiltin="1"/>
    <cellStyle name="Звичайний" xfId="0" builtinId="0"/>
    <cellStyle name="Звичайний 10" xfId="524"/>
    <cellStyle name="Звичайний 11" xfId="525"/>
    <cellStyle name="Звичайний 12" xfId="526"/>
    <cellStyle name="Звичайний 13" xfId="527"/>
    <cellStyle name="Звичайний 14" xfId="528"/>
    <cellStyle name="Звичайний 15" xfId="529"/>
    <cellStyle name="Звичайний 16" xfId="530"/>
    <cellStyle name="Звичайний 17" xfId="531"/>
    <cellStyle name="Звичайний 18" xfId="532"/>
    <cellStyle name="Звичайний 19" xfId="533"/>
    <cellStyle name="Звичайний 2" xfId="534"/>
    <cellStyle name="Звичайний 2 2" xfId="535"/>
    <cellStyle name="Звичайний 2 3 3 2" xfId="536"/>
    <cellStyle name="Звичайний 2 3 3 2 2" xfId="537"/>
    <cellStyle name="Звичайний 2 4" xfId="538"/>
    <cellStyle name="Звичайний 2_13 Додаток ПТУ 1" xfId="539"/>
    <cellStyle name="Звичайний 20" xfId="540"/>
    <cellStyle name="Звичайний 3" xfId="541"/>
    <cellStyle name="Звичайний 3 2 2" xfId="542"/>
    <cellStyle name="Звичайний 3_Додаток 2" xfId="543"/>
    <cellStyle name="Звичайний 4" xfId="544"/>
    <cellStyle name="Звичайний 4 2" xfId="545"/>
    <cellStyle name="Звичайний 4_13 Додаток ПТУ 1" xfId="546"/>
    <cellStyle name="Звичайний 5" xfId="547"/>
    <cellStyle name="Звичайний 5 2" xfId="548"/>
    <cellStyle name="Звичайний 6" xfId="549"/>
    <cellStyle name="Звичайний 7" xfId="550"/>
    <cellStyle name="Звичайний 8" xfId="551"/>
    <cellStyle name="Звичайний 9" xfId="552"/>
    <cellStyle name="Зв'язана клітинка" xfId="553"/>
    <cellStyle name="Колірна тема 1" xfId="554"/>
    <cellStyle name="Колірна тема 2" xfId="555"/>
    <cellStyle name="Колірна тема 3" xfId="556"/>
    <cellStyle name="Колірна тема 4" xfId="557"/>
    <cellStyle name="Колірна тема 5" xfId="558"/>
    <cellStyle name="Колірна тема 6" xfId="559"/>
    <cellStyle name="Контрольна клітинка" xfId="560"/>
    <cellStyle name="Контрольная ячейка" xfId="561"/>
    <cellStyle name="Назва" xfId="562"/>
    <cellStyle name="Название" xfId="563"/>
    <cellStyle name="Нейтральний" xfId="564"/>
    <cellStyle name="Обычный 2" xfId="565"/>
    <cellStyle name="Обычный 2 2 2" xfId="566"/>
    <cellStyle name="Обычный_ZV1PIV98" xfId="567"/>
    <cellStyle name="Обычный_Додаток до розпор" xfId="568"/>
    <cellStyle name="Связанная ячейка" xfId="569"/>
    <cellStyle name="Стиль 1" xfId="570"/>
    <cellStyle name="Текст попередження" xfId="571"/>
    <cellStyle name="Текст предупреждения" xfId="572"/>
    <cellStyle name="Тысячи [0]_Додаток №1" xfId="573"/>
    <cellStyle name="Тысячи_Додаток №1" xfId="574"/>
    <cellStyle name="Финансовый 2" xfId="576"/>
    <cellStyle name="Фінансовий" xfId="575" builtinId="3"/>
    <cellStyle name="Фінансовий 2" xfId="577"/>
    <cellStyle name="Фінансовий 2 2" xfId="578"/>
    <cellStyle name="Фінансовий 2 4" xfId="579"/>
    <cellStyle name="Фінансовий 2_Додаток 2" xfId="580"/>
    <cellStyle name="Хороший" xfId="581"/>
    <cellStyle name="ЏђЋ–…Ќ’Ќ›‰" xfId="5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70"/>
  <sheetViews>
    <sheetView showZeros="0"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C62" sqref="C62"/>
    </sheetView>
  </sheetViews>
  <sheetFormatPr defaultColWidth="9.1796875" defaultRowHeight="13"/>
  <cols>
    <col min="1" max="1" width="3.453125" style="34" customWidth="1"/>
    <col min="2" max="2" width="18.26953125" style="34" customWidth="1"/>
    <col min="3" max="3" width="72.54296875" style="34" customWidth="1"/>
    <col min="4" max="4" width="23" style="34" customWidth="1"/>
    <col min="5" max="5" width="18" style="34" customWidth="1"/>
    <col min="6" max="6" width="17.54296875" style="34" customWidth="1"/>
    <col min="7" max="7" width="24.26953125" style="34" customWidth="1"/>
    <col min="8" max="8" width="10.453125" style="34" bestFit="1" customWidth="1"/>
    <col min="9" max="9" width="9.1796875" style="62" customWidth="1"/>
    <col min="10" max="10" width="13.453125" style="62" bestFit="1" customWidth="1"/>
    <col min="11" max="11" width="9.1796875" style="62" customWidth="1"/>
    <col min="12" max="16384" width="9.1796875" style="34"/>
  </cols>
  <sheetData>
    <row r="2" spans="2:9" ht="18">
      <c r="E2" s="397"/>
      <c r="F2" s="10" t="s">
        <v>408</v>
      </c>
      <c r="G2" s="10"/>
    </row>
    <row r="3" spans="2:9" ht="15.65" customHeight="1">
      <c r="E3" s="397"/>
      <c r="F3" s="10" t="s">
        <v>1102</v>
      </c>
      <c r="G3" s="10"/>
    </row>
    <row r="4" spans="2:9" ht="15.65" customHeight="1">
      <c r="E4" s="397"/>
      <c r="F4" s="10" t="s">
        <v>460</v>
      </c>
      <c r="G4" s="10"/>
    </row>
    <row r="5" spans="2:9" ht="24" customHeight="1">
      <c r="E5" s="397"/>
      <c r="F5" s="10" t="s">
        <v>52</v>
      </c>
      <c r="G5" s="10"/>
    </row>
    <row r="6" spans="2:9" ht="20.5" customHeight="1">
      <c r="B6" s="366"/>
      <c r="D6" s="156"/>
      <c r="E6" s="398"/>
      <c r="F6" s="12"/>
      <c r="G6" s="12"/>
      <c r="H6" s="157"/>
      <c r="I6" s="158"/>
    </row>
    <row r="7" spans="2:9" ht="20">
      <c r="B7" s="7"/>
      <c r="C7" s="7"/>
      <c r="D7" s="7"/>
      <c r="E7" s="7"/>
      <c r="F7" s="7"/>
      <c r="G7" s="7"/>
      <c r="H7" s="157"/>
      <c r="I7" s="158"/>
    </row>
    <row r="8" spans="2:9" ht="61.9" customHeight="1">
      <c r="B8" s="7" t="s">
        <v>186</v>
      </c>
      <c r="C8" s="7"/>
      <c r="D8" s="7"/>
      <c r="E8" s="7"/>
      <c r="F8" s="7"/>
      <c r="G8" s="7"/>
      <c r="H8" s="159"/>
      <c r="I8" s="160"/>
    </row>
    <row r="9" spans="2:9" ht="26.15" customHeight="1">
      <c r="B9" s="349">
        <v>13100000000</v>
      </c>
      <c r="C9" s="347"/>
      <c r="D9" s="347"/>
      <c r="E9" s="347"/>
      <c r="F9" s="347"/>
      <c r="G9" s="347"/>
      <c r="H9" s="159"/>
      <c r="I9" s="160"/>
    </row>
    <row r="10" spans="2:9" ht="32.15" customHeight="1">
      <c r="B10" s="348" t="s">
        <v>465</v>
      </c>
      <c r="F10" s="114"/>
      <c r="G10" s="114" t="s">
        <v>765</v>
      </c>
    </row>
    <row r="11" spans="2:9" ht="18" customHeight="1">
      <c r="B11" s="6" t="s">
        <v>221</v>
      </c>
      <c r="C11" s="6" t="s">
        <v>222</v>
      </c>
      <c r="D11" s="6" t="s">
        <v>840</v>
      </c>
      <c r="E11" s="6" t="s">
        <v>362</v>
      </c>
      <c r="F11" s="6"/>
      <c r="G11" s="3" t="s">
        <v>998</v>
      </c>
    </row>
    <row r="12" spans="2:9" ht="18" customHeight="1">
      <c r="B12" s="4"/>
      <c r="C12" s="6"/>
      <c r="D12" s="6"/>
      <c r="E12" s="6"/>
      <c r="F12" s="6"/>
      <c r="G12" s="3"/>
      <c r="I12" s="34"/>
    </row>
    <row r="13" spans="2:9">
      <c r="B13" s="4"/>
      <c r="C13" s="6"/>
      <c r="D13" s="6"/>
      <c r="E13" s="6" t="s">
        <v>998</v>
      </c>
      <c r="F13" s="6" t="s">
        <v>356</v>
      </c>
      <c r="G13" s="3"/>
    </row>
    <row r="14" spans="2:9" ht="42" customHeight="1">
      <c r="B14" s="4"/>
      <c r="C14" s="6"/>
      <c r="D14" s="6"/>
      <c r="E14" s="6"/>
      <c r="F14" s="6"/>
      <c r="G14" s="3"/>
      <c r="H14" s="368"/>
      <c r="I14" s="368"/>
    </row>
    <row r="15" spans="2:9" ht="18" customHeight="1">
      <c r="B15" s="9">
        <v>1</v>
      </c>
      <c r="C15" s="9">
        <v>2</v>
      </c>
      <c r="D15" s="9">
        <v>3</v>
      </c>
      <c r="E15" s="9">
        <v>4</v>
      </c>
      <c r="F15" s="9">
        <v>5</v>
      </c>
      <c r="G15" s="13" t="s">
        <v>333</v>
      </c>
      <c r="H15" s="368"/>
      <c r="I15" s="368"/>
    </row>
    <row r="16" spans="2:9" ht="1.4" hidden="1" customHeight="1">
      <c r="B16" s="663"/>
      <c r="C16" s="8"/>
      <c r="D16" s="8"/>
      <c r="E16" s="8"/>
      <c r="F16" s="8"/>
      <c r="G16" s="11"/>
    </row>
    <row r="17" spans="2:11" ht="23.5" customHeight="1">
      <c r="B17" s="202">
        <v>200000</v>
      </c>
      <c r="C17" s="203" t="s">
        <v>363</v>
      </c>
      <c r="D17" s="204">
        <f>(D18+D22+SUM(D29+D47+D48)+SUM(D52+D55+D59+D63))</f>
        <v>-2610000</v>
      </c>
      <c r="E17" s="204">
        <f>(E18+E22+SUM(E29+E47+E48)+SUM(E52+E55+E59+E63))</f>
        <v>2610000</v>
      </c>
      <c r="F17" s="204">
        <f>(F18+F22+SUM(F29+F47+F48)+SUM(F52+F55+F59+F63))</f>
        <v>2610000</v>
      </c>
      <c r="G17" s="204">
        <f t="shared" ref="G17:G58" si="0">+D17+E17</f>
        <v>0</v>
      </c>
      <c r="H17" s="369">
        <v>1</v>
      </c>
      <c r="I17" s="369">
        <f>+G17+'[6]видатки_затв '!C482</f>
        <v>0</v>
      </c>
    </row>
    <row r="18" spans="2:11" s="16" customFormat="1" hidden="1">
      <c r="B18" s="162">
        <v>201000</v>
      </c>
      <c r="C18" s="163" t="s">
        <v>535</v>
      </c>
      <c r="D18" s="164">
        <f>D19</f>
        <v>0</v>
      </c>
      <c r="E18" s="164">
        <f>E19</f>
        <v>0</v>
      </c>
      <c r="F18" s="164">
        <f>F19</f>
        <v>0</v>
      </c>
      <c r="G18" s="164">
        <f t="shared" si="0"/>
        <v>0</v>
      </c>
      <c r="H18" s="161">
        <f t="shared" ref="H18:H51" si="1">+G18</f>
        <v>0</v>
      </c>
    </row>
    <row r="19" spans="2:11" s="16" customFormat="1" hidden="1">
      <c r="B19" s="165">
        <v>201100</v>
      </c>
      <c r="C19" s="166" t="s">
        <v>185</v>
      </c>
      <c r="D19" s="167">
        <f>D20-D21</f>
        <v>0</v>
      </c>
      <c r="E19" s="167">
        <f>E20-E21</f>
        <v>0</v>
      </c>
      <c r="F19" s="167">
        <f>F20-F21</f>
        <v>0</v>
      </c>
      <c r="G19" s="167">
        <f t="shared" si="0"/>
        <v>0</v>
      </c>
      <c r="H19" s="161">
        <f t="shared" si="1"/>
        <v>0</v>
      </c>
    </row>
    <row r="20" spans="2:11" s="16" customFormat="1" hidden="1">
      <c r="B20" s="168">
        <v>201110</v>
      </c>
      <c r="C20" s="169" t="s">
        <v>536</v>
      </c>
      <c r="D20" s="167"/>
      <c r="E20" s="167"/>
      <c r="F20" s="167"/>
      <c r="G20" s="167">
        <f t="shared" si="0"/>
        <v>0</v>
      </c>
      <c r="H20" s="161">
        <f t="shared" si="1"/>
        <v>0</v>
      </c>
    </row>
    <row r="21" spans="2:11" s="16" customFormat="1" hidden="1">
      <c r="B21" s="179">
        <v>201120</v>
      </c>
      <c r="C21" s="205" t="s">
        <v>537</v>
      </c>
      <c r="D21" s="181"/>
      <c r="E21" s="181"/>
      <c r="F21" s="181"/>
      <c r="G21" s="181">
        <f t="shared" si="0"/>
        <v>0</v>
      </c>
      <c r="H21" s="161">
        <f t="shared" si="1"/>
        <v>0</v>
      </c>
    </row>
    <row r="22" spans="2:11" s="16" customFormat="1" ht="15.5" hidden="1">
      <c r="B22" s="202">
        <v>202000</v>
      </c>
      <c r="C22" s="207" t="s">
        <v>1020</v>
      </c>
      <c r="D22" s="382">
        <f>D23+D26</f>
        <v>0</v>
      </c>
      <c r="E22" s="383">
        <f>E23+E26</f>
        <v>0</v>
      </c>
      <c r="F22" s="383">
        <f>F23+F26</f>
        <v>0</v>
      </c>
      <c r="G22" s="383">
        <f t="shared" si="0"/>
        <v>0</v>
      </c>
      <c r="H22" s="161">
        <f t="shared" si="1"/>
        <v>0</v>
      </c>
    </row>
    <row r="23" spans="2:11" s="16" customFormat="1" hidden="1">
      <c r="B23" s="162">
        <v>202100</v>
      </c>
      <c r="C23" s="342" t="s">
        <v>198</v>
      </c>
      <c r="D23" s="164">
        <f>D24-D25</f>
        <v>0</v>
      </c>
      <c r="E23" s="164">
        <f>E24-E25</f>
        <v>0</v>
      </c>
      <c r="F23" s="164">
        <f>F24-F25</f>
        <v>0</v>
      </c>
      <c r="G23" s="164">
        <f t="shared" si="0"/>
        <v>0</v>
      </c>
      <c r="H23" s="161">
        <f t="shared" si="1"/>
        <v>0</v>
      </c>
    </row>
    <row r="24" spans="2:11" s="16" customFormat="1" hidden="1">
      <c r="B24" s="168">
        <v>202110</v>
      </c>
      <c r="C24" s="169" t="s">
        <v>536</v>
      </c>
      <c r="D24" s="167"/>
      <c r="E24" s="167"/>
      <c r="F24" s="167"/>
      <c r="G24" s="167">
        <f t="shared" si="0"/>
        <v>0</v>
      </c>
      <c r="H24" s="161">
        <f t="shared" si="1"/>
        <v>0</v>
      </c>
    </row>
    <row r="25" spans="2:11" s="16" customFormat="1" hidden="1">
      <c r="B25" s="179">
        <v>202120</v>
      </c>
      <c r="C25" s="205" t="s">
        <v>537</v>
      </c>
      <c r="D25" s="181"/>
      <c r="E25" s="181"/>
      <c r="F25" s="181"/>
      <c r="G25" s="181">
        <f t="shared" si="0"/>
        <v>0</v>
      </c>
      <c r="H25" s="161">
        <f t="shared" si="1"/>
        <v>0</v>
      </c>
    </row>
    <row r="26" spans="2:11" s="16" customFormat="1" ht="15.5" hidden="1">
      <c r="B26" s="202">
        <v>202200</v>
      </c>
      <c r="C26" s="211" t="s">
        <v>199</v>
      </c>
      <c r="D26" s="384">
        <f>D27-D28</f>
        <v>0</v>
      </c>
      <c r="E26" s="385">
        <f>E27-E28</f>
        <v>0</v>
      </c>
      <c r="F26" s="385">
        <f>F27-F28</f>
        <v>0</v>
      </c>
      <c r="G26" s="383">
        <f t="shared" si="0"/>
        <v>0</v>
      </c>
      <c r="H26" s="161">
        <f t="shared" si="1"/>
        <v>0</v>
      </c>
    </row>
    <row r="27" spans="2:11" s="16" customFormat="1" ht="15.5" hidden="1">
      <c r="B27" s="210">
        <v>202210</v>
      </c>
      <c r="C27" s="386" t="s">
        <v>536</v>
      </c>
      <c r="D27" s="384"/>
      <c r="E27" s="385">
        <f>350000000-350000000</f>
        <v>0</v>
      </c>
      <c r="F27" s="385">
        <f>350000000-350000000</f>
        <v>0</v>
      </c>
      <c r="G27" s="383">
        <f t="shared" si="0"/>
        <v>0</v>
      </c>
      <c r="H27" s="161">
        <f t="shared" si="1"/>
        <v>0</v>
      </c>
    </row>
    <row r="28" spans="2:11" s="16" customFormat="1" hidden="1">
      <c r="B28" s="341">
        <v>202220</v>
      </c>
      <c r="C28" s="381" t="s">
        <v>537</v>
      </c>
      <c r="D28" s="183"/>
      <c r="E28" s="183"/>
      <c r="F28" s="183"/>
      <c r="G28" s="164">
        <f t="shared" si="0"/>
        <v>0</v>
      </c>
      <c r="H28" s="161">
        <f t="shared" si="1"/>
        <v>0</v>
      </c>
    </row>
    <row r="29" spans="2:11" s="16" customFormat="1" hidden="1">
      <c r="B29" s="165">
        <v>203000</v>
      </c>
      <c r="C29" s="170" t="s">
        <v>580</v>
      </c>
      <c r="D29" s="171">
        <f>D30+D34+D38+D41+D44</f>
        <v>0</v>
      </c>
      <c r="E29" s="171">
        <f>E30+E34+E38+E41+E44</f>
        <v>0</v>
      </c>
      <c r="F29" s="171">
        <f>F30+F34+F38+F41+F44</f>
        <v>0</v>
      </c>
      <c r="G29" s="167">
        <f t="shared" si="0"/>
        <v>0</v>
      </c>
      <c r="H29" s="161">
        <f t="shared" si="1"/>
        <v>0</v>
      </c>
    </row>
    <row r="30" spans="2:11" s="16" customFormat="1" hidden="1">
      <c r="B30" s="165">
        <v>203100</v>
      </c>
      <c r="C30" s="166" t="s">
        <v>581</v>
      </c>
      <c r="D30" s="171">
        <f>D31-D32+D33</f>
        <v>0</v>
      </c>
      <c r="E30" s="171">
        <f>E31-E32+E33</f>
        <v>0</v>
      </c>
      <c r="F30" s="171">
        <f>F31-F32+F33</f>
        <v>0</v>
      </c>
      <c r="G30" s="167">
        <f t="shared" si="0"/>
        <v>0</v>
      </c>
      <c r="H30" s="161">
        <f t="shared" si="1"/>
        <v>0</v>
      </c>
      <c r="I30" s="20"/>
      <c r="K30" s="20"/>
    </row>
    <row r="31" spans="2:11" hidden="1">
      <c r="B31" s="168">
        <v>203110</v>
      </c>
      <c r="C31" s="169" t="s">
        <v>536</v>
      </c>
      <c r="D31" s="171"/>
      <c r="E31" s="171"/>
      <c r="F31" s="171"/>
      <c r="G31" s="167">
        <f t="shared" si="0"/>
        <v>0</v>
      </c>
      <c r="H31" s="161">
        <f t="shared" si="1"/>
        <v>0</v>
      </c>
      <c r="I31" s="33"/>
      <c r="J31" s="34"/>
      <c r="K31" s="33"/>
    </row>
    <row r="32" spans="2:11" hidden="1">
      <c r="B32" s="168">
        <v>203120</v>
      </c>
      <c r="C32" s="169" t="s">
        <v>537</v>
      </c>
      <c r="D32" s="171"/>
      <c r="E32" s="171"/>
      <c r="F32" s="171"/>
      <c r="G32" s="167">
        <f t="shared" si="0"/>
        <v>0</v>
      </c>
      <c r="H32" s="161">
        <f t="shared" si="1"/>
        <v>0</v>
      </c>
      <c r="I32" s="33"/>
      <c r="J32" s="34"/>
      <c r="K32" s="33"/>
    </row>
    <row r="33" spans="2:8" s="16" customFormat="1" ht="23" hidden="1">
      <c r="B33" s="168">
        <v>203130</v>
      </c>
      <c r="C33" s="169" t="s">
        <v>214</v>
      </c>
      <c r="D33" s="171"/>
      <c r="E33" s="171"/>
      <c r="F33" s="171"/>
      <c r="G33" s="167">
        <f t="shared" si="0"/>
        <v>0</v>
      </c>
      <c r="H33" s="161">
        <f t="shared" si="1"/>
        <v>0</v>
      </c>
    </row>
    <row r="34" spans="2:8" s="16" customFormat="1" hidden="1">
      <c r="B34" s="165">
        <v>203200</v>
      </c>
      <c r="C34" s="166" t="s">
        <v>587</v>
      </c>
      <c r="D34" s="171">
        <f>D35-D36+D37</f>
        <v>0</v>
      </c>
      <c r="E34" s="171">
        <f>E35-E36+E37</f>
        <v>0</v>
      </c>
      <c r="F34" s="171">
        <f>F35-F36+F37</f>
        <v>0</v>
      </c>
      <c r="G34" s="167">
        <f t="shared" si="0"/>
        <v>0</v>
      </c>
      <c r="H34" s="161">
        <f t="shared" si="1"/>
        <v>0</v>
      </c>
    </row>
    <row r="35" spans="2:8" s="16" customFormat="1" hidden="1">
      <c r="B35" s="168">
        <v>203210</v>
      </c>
      <c r="C35" s="169" t="s">
        <v>536</v>
      </c>
      <c r="D35" s="171"/>
      <c r="E35" s="171"/>
      <c r="F35" s="171"/>
      <c r="G35" s="167">
        <f t="shared" si="0"/>
        <v>0</v>
      </c>
      <c r="H35" s="161">
        <f t="shared" si="1"/>
        <v>0</v>
      </c>
    </row>
    <row r="36" spans="2:8" hidden="1">
      <c r="B36" s="168">
        <v>203220</v>
      </c>
      <c r="C36" s="169" t="s">
        <v>537</v>
      </c>
      <c r="D36" s="171"/>
      <c r="E36" s="171"/>
      <c r="F36" s="171"/>
      <c r="G36" s="167">
        <f t="shared" si="0"/>
        <v>0</v>
      </c>
      <c r="H36" s="161">
        <f t="shared" si="1"/>
        <v>0</v>
      </c>
    </row>
    <row r="37" spans="2:8" ht="23" hidden="1">
      <c r="B37" s="168">
        <v>203230</v>
      </c>
      <c r="C37" s="169" t="s">
        <v>146</v>
      </c>
      <c r="D37" s="171"/>
      <c r="E37" s="171"/>
      <c r="F37" s="171"/>
      <c r="G37" s="167">
        <f t="shared" si="0"/>
        <v>0</v>
      </c>
      <c r="H37" s="161">
        <f t="shared" si="1"/>
        <v>0</v>
      </c>
    </row>
    <row r="38" spans="2:8" hidden="1">
      <c r="B38" s="165">
        <v>203300</v>
      </c>
      <c r="C38" s="166" t="s">
        <v>1083</v>
      </c>
      <c r="D38" s="171">
        <f>D39-D40</f>
        <v>0</v>
      </c>
      <c r="E38" s="171">
        <f>E39-E40</f>
        <v>0</v>
      </c>
      <c r="F38" s="171">
        <f>F39-F40</f>
        <v>0</v>
      </c>
      <c r="G38" s="167">
        <f t="shared" si="0"/>
        <v>0</v>
      </c>
      <c r="H38" s="161">
        <f t="shared" si="1"/>
        <v>0</v>
      </c>
    </row>
    <row r="39" spans="2:8" s="16" customFormat="1" hidden="1">
      <c r="B39" s="168">
        <v>203310</v>
      </c>
      <c r="C39" s="169" t="s">
        <v>536</v>
      </c>
      <c r="D39" s="171"/>
      <c r="E39" s="171"/>
      <c r="F39" s="171"/>
      <c r="G39" s="167">
        <f t="shared" si="0"/>
        <v>0</v>
      </c>
      <c r="H39" s="161">
        <f t="shared" si="1"/>
        <v>0</v>
      </c>
    </row>
    <row r="40" spans="2:8" s="16" customFormat="1" hidden="1">
      <c r="B40" s="168">
        <v>203320</v>
      </c>
      <c r="C40" s="169" t="s">
        <v>537</v>
      </c>
      <c r="D40" s="171"/>
      <c r="E40" s="171"/>
      <c r="F40" s="171"/>
      <c r="G40" s="167">
        <f t="shared" si="0"/>
        <v>0</v>
      </c>
      <c r="H40" s="161">
        <f t="shared" si="1"/>
        <v>0</v>
      </c>
    </row>
    <row r="41" spans="2:8" s="16" customFormat="1" hidden="1">
      <c r="B41" s="165">
        <v>203400</v>
      </c>
      <c r="C41" s="166" t="s">
        <v>1018</v>
      </c>
      <c r="D41" s="171">
        <f>D42-D43</f>
        <v>0</v>
      </c>
      <c r="E41" s="171">
        <f>E42-E43</f>
        <v>0</v>
      </c>
      <c r="F41" s="171">
        <f>F42-F43</f>
        <v>0</v>
      </c>
      <c r="G41" s="167">
        <f t="shared" si="0"/>
        <v>0</v>
      </c>
      <c r="H41" s="161">
        <f t="shared" si="1"/>
        <v>0</v>
      </c>
    </row>
    <row r="42" spans="2:8" s="16" customFormat="1" hidden="1">
      <c r="B42" s="168">
        <v>203410</v>
      </c>
      <c r="C42" s="169" t="s">
        <v>734</v>
      </c>
      <c r="D42" s="171"/>
      <c r="E42" s="171"/>
      <c r="F42" s="171"/>
      <c r="G42" s="167">
        <f t="shared" si="0"/>
        <v>0</v>
      </c>
      <c r="H42" s="161">
        <f t="shared" si="1"/>
        <v>0</v>
      </c>
    </row>
    <row r="43" spans="2:8" s="16" customFormat="1" hidden="1">
      <c r="B43" s="168">
        <v>203420</v>
      </c>
      <c r="C43" s="169" t="s">
        <v>735</v>
      </c>
      <c r="D43" s="171"/>
      <c r="E43" s="171"/>
      <c r="F43" s="171"/>
      <c r="G43" s="167">
        <f t="shared" si="0"/>
        <v>0</v>
      </c>
      <c r="H43" s="161">
        <f t="shared" si="1"/>
        <v>0</v>
      </c>
    </row>
    <row r="44" spans="2:8" s="16" customFormat="1" hidden="1">
      <c r="B44" s="165">
        <v>203500</v>
      </c>
      <c r="C44" s="166" t="s">
        <v>580</v>
      </c>
      <c r="D44" s="171">
        <f>D45-D46</f>
        <v>0</v>
      </c>
      <c r="E44" s="171">
        <f>E45-E46</f>
        <v>0</v>
      </c>
      <c r="F44" s="171">
        <f>F45-F46</f>
        <v>0</v>
      </c>
      <c r="G44" s="167">
        <f t="shared" si="0"/>
        <v>0</v>
      </c>
      <c r="H44" s="161">
        <f t="shared" si="1"/>
        <v>0</v>
      </c>
    </row>
    <row r="45" spans="2:8" s="16" customFormat="1" hidden="1">
      <c r="B45" s="168">
        <v>203510</v>
      </c>
      <c r="C45" s="169" t="s">
        <v>536</v>
      </c>
      <c r="D45" s="171"/>
      <c r="E45" s="171"/>
      <c r="F45" s="171"/>
      <c r="G45" s="167">
        <f t="shared" si="0"/>
        <v>0</v>
      </c>
      <c r="H45" s="161">
        <f t="shared" si="1"/>
        <v>0</v>
      </c>
    </row>
    <row r="46" spans="2:8" s="16" customFormat="1" hidden="1">
      <c r="B46" s="168">
        <v>203520</v>
      </c>
      <c r="C46" s="169" t="s">
        <v>537</v>
      </c>
      <c r="D46" s="171"/>
      <c r="E46" s="171"/>
      <c r="F46" s="171"/>
      <c r="G46" s="167">
        <f t="shared" si="0"/>
        <v>0</v>
      </c>
      <c r="H46" s="161">
        <f t="shared" si="1"/>
        <v>0</v>
      </c>
    </row>
    <row r="47" spans="2:8" s="16" customFormat="1" hidden="1">
      <c r="B47" s="165">
        <v>204000</v>
      </c>
      <c r="C47" s="170" t="s">
        <v>1104</v>
      </c>
      <c r="D47" s="171"/>
      <c r="E47" s="171"/>
      <c r="F47" s="171"/>
      <c r="G47" s="167">
        <f t="shared" si="0"/>
        <v>0</v>
      </c>
      <c r="H47" s="161">
        <f t="shared" si="1"/>
        <v>0</v>
      </c>
    </row>
    <row r="48" spans="2:8" s="16" customFormat="1" hidden="1">
      <c r="B48" s="172">
        <v>205000</v>
      </c>
      <c r="C48" s="173" t="s">
        <v>24</v>
      </c>
      <c r="D48" s="174">
        <f>D49-D50+D51</f>
        <v>0</v>
      </c>
      <c r="E48" s="174">
        <f>E49-E50+E51</f>
        <v>0</v>
      </c>
      <c r="F48" s="174">
        <f>F49-F50+F51</f>
        <v>0</v>
      </c>
      <c r="G48" s="175">
        <f t="shared" si="0"/>
        <v>0</v>
      </c>
      <c r="H48" s="161">
        <f t="shared" si="1"/>
        <v>0</v>
      </c>
    </row>
    <row r="49" spans="1:18" s="16" customFormat="1" ht="16.399999999999999" hidden="1" customHeight="1">
      <c r="B49" s="176">
        <v>205100</v>
      </c>
      <c r="C49" s="177" t="s">
        <v>25</v>
      </c>
      <c r="D49" s="178"/>
      <c r="E49" s="178"/>
      <c r="F49" s="178"/>
      <c r="G49" s="175">
        <f t="shared" si="0"/>
        <v>0</v>
      </c>
      <c r="H49" s="161">
        <f t="shared" si="1"/>
        <v>0</v>
      </c>
    </row>
    <row r="50" spans="1:18" s="16" customFormat="1" ht="17.5" hidden="1" customHeight="1">
      <c r="B50" s="176">
        <v>205200</v>
      </c>
      <c r="C50" s="177" t="s">
        <v>533</v>
      </c>
      <c r="D50" s="178"/>
      <c r="E50" s="178"/>
      <c r="F50" s="178"/>
      <c r="G50" s="175">
        <f t="shared" si="0"/>
        <v>0</v>
      </c>
      <c r="H50" s="161">
        <f t="shared" si="1"/>
        <v>0</v>
      </c>
    </row>
    <row r="51" spans="1:18" s="16" customFormat="1" hidden="1">
      <c r="B51" s="179">
        <v>205300</v>
      </c>
      <c r="C51" s="205" t="s">
        <v>534</v>
      </c>
      <c r="D51" s="180"/>
      <c r="E51" s="180"/>
      <c r="F51" s="180"/>
      <c r="G51" s="181">
        <f t="shared" si="0"/>
        <v>0</v>
      </c>
      <c r="H51" s="161">
        <f t="shared" si="1"/>
        <v>0</v>
      </c>
    </row>
    <row r="52" spans="1:18" s="16" customFormat="1" ht="30" hidden="1">
      <c r="B52" s="206">
        <v>206000</v>
      </c>
      <c r="C52" s="207" t="s">
        <v>429</v>
      </c>
      <c r="D52" s="208">
        <f>D53-D54</f>
        <v>0</v>
      </c>
      <c r="E52" s="208">
        <f>E53-E54</f>
        <v>0</v>
      </c>
      <c r="F52" s="208">
        <f>F53-F54</f>
        <v>0</v>
      </c>
      <c r="G52" s="209">
        <f t="shared" si="0"/>
        <v>0</v>
      </c>
      <c r="H52" s="161"/>
    </row>
    <row r="53" spans="1:18" s="16" customFormat="1" ht="22.75" hidden="1" customHeight="1">
      <c r="B53" s="210">
        <v>206100</v>
      </c>
      <c r="C53" s="211" t="s">
        <v>928</v>
      </c>
      <c r="D53" s="208"/>
      <c r="E53" s="212"/>
      <c r="F53" s="212"/>
      <c r="G53" s="213">
        <f t="shared" si="0"/>
        <v>0</v>
      </c>
      <c r="H53" s="161">
        <f t="shared" ref="H53:H58" si="2">+G53</f>
        <v>0</v>
      </c>
    </row>
    <row r="54" spans="1:18" s="20" customFormat="1" ht="23.5" hidden="1" customHeight="1">
      <c r="B54" s="214">
        <v>206200</v>
      </c>
      <c r="C54" s="211" t="s">
        <v>26</v>
      </c>
      <c r="D54" s="208"/>
      <c r="E54" s="212"/>
      <c r="F54" s="212"/>
      <c r="G54" s="213">
        <f t="shared" si="0"/>
        <v>0</v>
      </c>
      <c r="H54" s="161">
        <f t="shared" si="2"/>
        <v>0</v>
      </c>
      <c r="I54" s="16"/>
      <c r="J54" s="16"/>
    </row>
    <row r="55" spans="1:18" s="16" customFormat="1" ht="17.5" hidden="1">
      <c r="A55" s="182" t="s">
        <v>27</v>
      </c>
      <c r="B55" s="162">
        <v>207000</v>
      </c>
      <c r="C55" s="163" t="s">
        <v>641</v>
      </c>
      <c r="D55" s="183">
        <f>D56-D57+D58</f>
        <v>0</v>
      </c>
      <c r="E55" s="183">
        <f>E56-E57+E58</f>
        <v>0</v>
      </c>
      <c r="F55" s="183">
        <f>F56-F57+F58</f>
        <v>0</v>
      </c>
      <c r="G55" s="164">
        <f t="shared" si="0"/>
        <v>0</v>
      </c>
      <c r="H55" s="161">
        <f t="shared" si="2"/>
        <v>0</v>
      </c>
      <c r="I55" s="17"/>
      <c r="J55" s="17"/>
      <c r="K55" s="184"/>
      <c r="L55" s="17"/>
      <c r="M55" s="182"/>
      <c r="N55" s="19"/>
      <c r="O55" s="19"/>
      <c r="P55" s="19"/>
      <c r="Q55" s="19"/>
      <c r="R55" s="19"/>
    </row>
    <row r="56" spans="1:18" s="21" customFormat="1" ht="17.5" hidden="1">
      <c r="B56" s="168">
        <v>207100</v>
      </c>
      <c r="C56" s="166" t="s">
        <v>538</v>
      </c>
      <c r="D56" s="171"/>
      <c r="E56" s="171"/>
      <c r="F56" s="171"/>
      <c r="G56" s="167">
        <f t="shared" si="0"/>
        <v>0</v>
      </c>
      <c r="H56" s="161">
        <f t="shared" si="2"/>
        <v>0</v>
      </c>
      <c r="I56" s="28"/>
      <c r="J56" s="28"/>
    </row>
    <row r="57" spans="1:18" s="20" customFormat="1" hidden="1">
      <c r="B57" s="168">
        <v>207200</v>
      </c>
      <c r="C57" s="166" t="s">
        <v>153</v>
      </c>
      <c r="D57" s="171"/>
      <c r="E57" s="171"/>
      <c r="F57" s="171"/>
      <c r="G57" s="167">
        <f t="shared" si="0"/>
        <v>0</v>
      </c>
      <c r="H57" s="161">
        <f t="shared" si="2"/>
        <v>0</v>
      </c>
      <c r="I57" s="16"/>
      <c r="J57" s="16"/>
    </row>
    <row r="58" spans="1:18" s="20" customFormat="1" hidden="1">
      <c r="B58" s="179">
        <v>207300</v>
      </c>
      <c r="C58" s="185" t="s">
        <v>213</v>
      </c>
      <c r="D58" s="180"/>
      <c r="E58" s="180"/>
      <c r="F58" s="180"/>
      <c r="G58" s="181">
        <f t="shared" si="0"/>
        <v>0</v>
      </c>
      <c r="H58" s="161">
        <f t="shared" si="2"/>
        <v>0</v>
      </c>
      <c r="I58" s="16"/>
      <c r="J58" s="16"/>
    </row>
    <row r="59" spans="1:18" s="20" customFormat="1" ht="15">
      <c r="B59" s="202">
        <v>208000</v>
      </c>
      <c r="C59" s="215" t="s">
        <v>409</v>
      </c>
      <c r="D59" s="216">
        <f>D60-D61+D62</f>
        <v>-2610000</v>
      </c>
      <c r="E59" s="216">
        <f>E60-E61+E62</f>
        <v>2610000</v>
      </c>
      <c r="F59" s="216">
        <f>F60-F61+F62</f>
        <v>2610000</v>
      </c>
      <c r="G59" s="216">
        <f>G60-G61+G62</f>
        <v>0</v>
      </c>
      <c r="H59" s="369">
        <v>1</v>
      </c>
      <c r="I59" s="370"/>
      <c r="J59" s="16"/>
    </row>
    <row r="60" spans="1:18" s="20" customFormat="1" ht="15" customHeight="1">
      <c r="B60" s="210">
        <v>208100</v>
      </c>
      <c r="C60" s="211" t="s">
        <v>25</v>
      </c>
      <c r="D60" s="208"/>
      <c r="E60" s="208"/>
      <c r="F60" s="208"/>
      <c r="G60" s="217">
        <f t="shared" ref="G60:G88" si="3">+D60+E60</f>
        <v>0</v>
      </c>
      <c r="H60" s="369">
        <f>+G60</f>
        <v>0</v>
      </c>
      <c r="I60" s="370"/>
      <c r="J60" s="317">
        <f>+D60-D61</f>
        <v>0</v>
      </c>
    </row>
    <row r="61" spans="1:18" s="33" customFormat="1" ht="15" customHeight="1">
      <c r="B61" s="210">
        <v>208200</v>
      </c>
      <c r="C61" s="211" t="s">
        <v>533</v>
      </c>
      <c r="D61" s="208"/>
      <c r="E61" s="208">
        <v>0</v>
      </c>
      <c r="F61" s="208"/>
      <c r="G61" s="217">
        <f t="shared" si="3"/>
        <v>0</v>
      </c>
      <c r="H61" s="369">
        <f>+G61</f>
        <v>0</v>
      </c>
      <c r="I61" s="368"/>
      <c r="J61" s="62"/>
      <c r="K61" s="62"/>
    </row>
    <row r="62" spans="1:18" s="33" customFormat="1" ht="39" customHeight="1">
      <c r="B62" s="210">
        <v>208400</v>
      </c>
      <c r="C62" s="218" t="s">
        <v>386</v>
      </c>
      <c r="D62" s="208">
        <v>-2610000</v>
      </c>
      <c r="E62" s="208">
        <v>2610000</v>
      </c>
      <c r="F62" s="208">
        <f>+E62</f>
        <v>2610000</v>
      </c>
      <c r="G62" s="217">
        <f t="shared" si="3"/>
        <v>0</v>
      </c>
      <c r="H62" s="369">
        <v>1</v>
      </c>
      <c r="I62" s="368"/>
      <c r="J62" s="62"/>
      <c r="K62" s="62"/>
    </row>
    <row r="63" spans="1:18" s="33" customFormat="1" hidden="1">
      <c r="B63" s="162">
        <v>209000</v>
      </c>
      <c r="C63" s="163" t="s">
        <v>410</v>
      </c>
      <c r="D63" s="183">
        <f>D64-D65</f>
        <v>0</v>
      </c>
      <c r="E63" s="183">
        <f>E64-E65</f>
        <v>0</v>
      </c>
      <c r="F63" s="183">
        <f>F64-F65</f>
        <v>0</v>
      </c>
      <c r="G63" s="164">
        <f t="shared" si="3"/>
        <v>0</v>
      </c>
      <c r="H63" s="161">
        <f t="shared" ref="H63:H87" si="4">+G63</f>
        <v>0</v>
      </c>
      <c r="I63" s="62"/>
      <c r="J63" s="62"/>
      <c r="K63" s="62"/>
    </row>
    <row r="64" spans="1:18" s="33" customFormat="1" hidden="1">
      <c r="B64" s="168">
        <v>209100</v>
      </c>
      <c r="C64" s="166" t="s">
        <v>25</v>
      </c>
      <c r="D64" s="171"/>
      <c r="E64" s="171"/>
      <c r="F64" s="171"/>
      <c r="G64" s="167">
        <f t="shared" si="3"/>
        <v>0</v>
      </c>
      <c r="H64" s="161">
        <f t="shared" si="4"/>
        <v>0</v>
      </c>
      <c r="I64" s="62"/>
      <c r="J64" s="62"/>
      <c r="K64" s="62"/>
    </row>
    <row r="65" spans="2:11" s="20" customFormat="1" hidden="1">
      <c r="B65" s="168">
        <v>209200</v>
      </c>
      <c r="C65" s="166" t="s">
        <v>533</v>
      </c>
      <c r="D65" s="171"/>
      <c r="E65" s="171"/>
      <c r="F65" s="171"/>
      <c r="G65" s="167">
        <f t="shared" si="3"/>
        <v>0</v>
      </c>
      <c r="H65" s="161">
        <f t="shared" si="4"/>
        <v>0</v>
      </c>
      <c r="I65" s="16"/>
      <c r="J65" s="16"/>
    </row>
    <row r="66" spans="2:11" s="20" customFormat="1" hidden="1">
      <c r="B66" s="165">
        <v>300000</v>
      </c>
      <c r="C66" s="186" t="s">
        <v>806</v>
      </c>
      <c r="D66" s="171">
        <f>D67+D70+D73+D76+D79+D82+D85</f>
        <v>0</v>
      </c>
      <c r="E66" s="171">
        <f>E67+E70+E73+E76+E79+E82+E85</f>
        <v>0</v>
      </c>
      <c r="F66" s="171">
        <f>F67+F70+F73+F76+F79+F82+F85</f>
        <v>0</v>
      </c>
      <c r="G66" s="167">
        <f t="shared" si="3"/>
        <v>0</v>
      </c>
      <c r="H66" s="161">
        <f t="shared" si="4"/>
        <v>0</v>
      </c>
      <c r="I66" s="16"/>
      <c r="J66" s="16"/>
    </row>
    <row r="67" spans="2:11" s="20" customFormat="1" hidden="1">
      <c r="B67" s="165">
        <v>301000</v>
      </c>
      <c r="C67" s="170" t="s">
        <v>236</v>
      </c>
      <c r="D67" s="171">
        <f>D68-D69</f>
        <v>0</v>
      </c>
      <c r="E67" s="171">
        <f>E68-E69</f>
        <v>0</v>
      </c>
      <c r="F67" s="171">
        <f>F68-F69</f>
        <v>0</v>
      </c>
      <c r="G67" s="167">
        <f t="shared" si="3"/>
        <v>0</v>
      </c>
      <c r="H67" s="161">
        <f t="shared" si="4"/>
        <v>0</v>
      </c>
      <c r="I67" s="16"/>
      <c r="J67" s="16"/>
    </row>
    <row r="68" spans="2:11" s="20" customFormat="1" hidden="1">
      <c r="B68" s="168">
        <v>301100</v>
      </c>
      <c r="C68" s="166" t="s">
        <v>536</v>
      </c>
      <c r="D68" s="171"/>
      <c r="E68" s="171"/>
      <c r="F68" s="171"/>
      <c r="G68" s="167">
        <f t="shared" si="3"/>
        <v>0</v>
      </c>
      <c r="H68" s="161">
        <f t="shared" si="4"/>
        <v>0</v>
      </c>
      <c r="I68" s="16"/>
      <c r="J68" s="16"/>
    </row>
    <row r="69" spans="2:11" s="20" customFormat="1" hidden="1">
      <c r="B69" s="168">
        <v>301200</v>
      </c>
      <c r="C69" s="166" t="s">
        <v>537</v>
      </c>
      <c r="D69" s="171"/>
      <c r="E69" s="171"/>
      <c r="F69" s="171"/>
      <c r="G69" s="167">
        <f t="shared" si="3"/>
        <v>0</v>
      </c>
      <c r="H69" s="161">
        <f t="shared" si="4"/>
        <v>0</v>
      </c>
      <c r="I69" s="16"/>
      <c r="J69" s="16"/>
    </row>
    <row r="70" spans="2:11" s="20" customFormat="1" hidden="1">
      <c r="B70" s="165">
        <v>302000</v>
      </c>
      <c r="C70" s="170" t="s">
        <v>637</v>
      </c>
      <c r="D70" s="171">
        <f>D71-D72</f>
        <v>0</v>
      </c>
      <c r="E70" s="171">
        <f>E71-E72</f>
        <v>0</v>
      </c>
      <c r="F70" s="171">
        <f>F71-F72</f>
        <v>0</v>
      </c>
      <c r="G70" s="167">
        <f t="shared" si="3"/>
        <v>0</v>
      </c>
      <c r="H70" s="161">
        <f t="shared" si="4"/>
        <v>0</v>
      </c>
      <c r="I70" s="16"/>
      <c r="J70" s="16"/>
    </row>
    <row r="71" spans="2:11" s="20" customFormat="1" hidden="1">
      <c r="B71" s="168">
        <v>302100</v>
      </c>
      <c r="C71" s="166" t="s">
        <v>536</v>
      </c>
      <c r="D71" s="171"/>
      <c r="E71" s="171"/>
      <c r="F71" s="171"/>
      <c r="G71" s="167">
        <f t="shared" si="3"/>
        <v>0</v>
      </c>
      <c r="H71" s="161">
        <f t="shared" si="4"/>
        <v>0</v>
      </c>
      <c r="I71" s="16"/>
      <c r="J71" s="16"/>
    </row>
    <row r="72" spans="2:11" s="20" customFormat="1" hidden="1">
      <c r="B72" s="168">
        <v>302200</v>
      </c>
      <c r="C72" s="166" t="s">
        <v>537</v>
      </c>
      <c r="D72" s="171"/>
      <c r="E72" s="171"/>
      <c r="F72" s="171"/>
      <c r="G72" s="167">
        <f t="shared" si="3"/>
        <v>0</v>
      </c>
      <c r="H72" s="161">
        <f t="shared" si="4"/>
        <v>0</v>
      </c>
      <c r="I72" s="16"/>
      <c r="J72" s="16"/>
    </row>
    <row r="73" spans="2:11" s="20" customFormat="1" hidden="1">
      <c r="B73" s="165">
        <v>303000</v>
      </c>
      <c r="C73" s="170" t="s">
        <v>638</v>
      </c>
      <c r="D73" s="171">
        <f>D74-D75</f>
        <v>0</v>
      </c>
      <c r="E73" s="171">
        <f>E74-E75</f>
        <v>0</v>
      </c>
      <c r="F73" s="171">
        <f>F74-F75</f>
        <v>0</v>
      </c>
      <c r="G73" s="167">
        <f t="shared" si="3"/>
        <v>0</v>
      </c>
      <c r="H73" s="161">
        <f t="shared" si="4"/>
        <v>0</v>
      </c>
      <c r="I73" s="16"/>
      <c r="J73" s="16"/>
    </row>
    <row r="74" spans="2:11" s="20" customFormat="1" hidden="1">
      <c r="B74" s="168">
        <v>303100</v>
      </c>
      <c r="C74" s="166" t="s">
        <v>536</v>
      </c>
      <c r="D74" s="171"/>
      <c r="E74" s="171"/>
      <c r="F74" s="171"/>
      <c r="G74" s="167">
        <f t="shared" si="3"/>
        <v>0</v>
      </c>
      <c r="H74" s="161">
        <f t="shared" si="4"/>
        <v>0</v>
      </c>
      <c r="I74" s="16"/>
      <c r="J74" s="16"/>
    </row>
    <row r="75" spans="2:11" s="20" customFormat="1" hidden="1">
      <c r="B75" s="168">
        <v>303200</v>
      </c>
      <c r="C75" s="166" t="s">
        <v>537</v>
      </c>
      <c r="D75" s="171"/>
      <c r="E75" s="171"/>
      <c r="F75" s="171"/>
      <c r="G75" s="167">
        <f t="shared" si="3"/>
        <v>0</v>
      </c>
      <c r="H75" s="161">
        <f t="shared" si="4"/>
        <v>0</v>
      </c>
      <c r="I75" s="16"/>
      <c r="J75" s="16"/>
    </row>
    <row r="76" spans="2:11" s="20" customFormat="1" hidden="1">
      <c r="B76" s="165">
        <v>304000</v>
      </c>
      <c r="C76" s="170" t="s">
        <v>131</v>
      </c>
      <c r="D76" s="171">
        <f>D77-D78</f>
        <v>0</v>
      </c>
      <c r="E76" s="171">
        <f>E77-E78</f>
        <v>0</v>
      </c>
      <c r="F76" s="171">
        <f>F77-F78</f>
        <v>0</v>
      </c>
      <c r="G76" s="167">
        <f t="shared" si="3"/>
        <v>0</v>
      </c>
      <c r="H76" s="161">
        <f t="shared" si="4"/>
        <v>0</v>
      </c>
      <c r="I76" s="16"/>
      <c r="J76" s="16"/>
    </row>
    <row r="77" spans="2:11" s="33" customFormat="1" hidden="1">
      <c r="B77" s="168">
        <v>304100</v>
      </c>
      <c r="C77" s="166" t="s">
        <v>536</v>
      </c>
      <c r="D77" s="171"/>
      <c r="E77" s="171"/>
      <c r="F77" s="171"/>
      <c r="G77" s="167">
        <f t="shared" si="3"/>
        <v>0</v>
      </c>
      <c r="H77" s="161">
        <f t="shared" si="4"/>
        <v>0</v>
      </c>
      <c r="I77" s="62"/>
      <c r="J77" s="62"/>
      <c r="K77" s="62"/>
    </row>
    <row r="78" spans="2:11" s="33" customFormat="1" hidden="1">
      <c r="B78" s="168">
        <v>304200</v>
      </c>
      <c r="C78" s="166" t="s">
        <v>537</v>
      </c>
      <c r="D78" s="171"/>
      <c r="E78" s="171"/>
      <c r="F78" s="171"/>
      <c r="G78" s="167">
        <f t="shared" si="3"/>
        <v>0</v>
      </c>
      <c r="H78" s="161">
        <f t="shared" si="4"/>
        <v>0</v>
      </c>
      <c r="I78" s="62"/>
      <c r="J78" s="62"/>
      <c r="K78" s="62"/>
    </row>
    <row r="79" spans="2:11" s="33" customFormat="1" hidden="1">
      <c r="B79" s="165">
        <v>305000</v>
      </c>
      <c r="C79" s="170" t="s">
        <v>1026</v>
      </c>
      <c r="D79" s="171">
        <f>D80-D81</f>
        <v>0</v>
      </c>
      <c r="E79" s="171">
        <f>E80-E81</f>
        <v>0</v>
      </c>
      <c r="F79" s="171">
        <f>F80-F81</f>
        <v>0</v>
      </c>
      <c r="G79" s="167">
        <f t="shared" si="3"/>
        <v>0</v>
      </c>
      <c r="H79" s="161">
        <f t="shared" si="4"/>
        <v>0</v>
      </c>
      <c r="I79" s="62"/>
      <c r="J79" s="62"/>
      <c r="K79" s="62"/>
    </row>
    <row r="80" spans="2:11" s="20" customFormat="1" hidden="1">
      <c r="B80" s="168">
        <v>305100</v>
      </c>
      <c r="C80" s="166" t="s">
        <v>536</v>
      </c>
      <c r="D80" s="171"/>
      <c r="E80" s="171"/>
      <c r="F80" s="171"/>
      <c r="G80" s="167">
        <f t="shared" si="3"/>
        <v>0</v>
      </c>
      <c r="H80" s="161">
        <f t="shared" si="4"/>
        <v>0</v>
      </c>
      <c r="I80" s="16"/>
      <c r="J80" s="16"/>
    </row>
    <row r="81" spans="2:10" s="20" customFormat="1" hidden="1">
      <c r="B81" s="168">
        <v>305200</v>
      </c>
      <c r="C81" s="166" t="s">
        <v>537</v>
      </c>
      <c r="D81" s="171"/>
      <c r="E81" s="171"/>
      <c r="F81" s="171"/>
      <c r="G81" s="167">
        <f t="shared" si="3"/>
        <v>0</v>
      </c>
      <c r="H81" s="161">
        <f t="shared" si="4"/>
        <v>0</v>
      </c>
      <c r="I81" s="16"/>
      <c r="J81" s="16"/>
    </row>
    <row r="82" spans="2:10" s="20" customFormat="1" hidden="1">
      <c r="B82" s="165">
        <v>306000</v>
      </c>
      <c r="C82" s="170" t="s">
        <v>546</v>
      </c>
      <c r="D82" s="171">
        <f>D83-D84</f>
        <v>0</v>
      </c>
      <c r="E82" s="171">
        <f>E83-E84</f>
        <v>0</v>
      </c>
      <c r="F82" s="171">
        <f>F83-F84</f>
        <v>0</v>
      </c>
      <c r="G82" s="167">
        <f t="shared" si="3"/>
        <v>0</v>
      </c>
      <c r="H82" s="161">
        <f t="shared" si="4"/>
        <v>0</v>
      </c>
      <c r="I82" s="16"/>
      <c r="J82" s="16"/>
    </row>
    <row r="83" spans="2:10" s="20" customFormat="1" hidden="1">
      <c r="B83" s="168">
        <v>306100</v>
      </c>
      <c r="C83" s="166" t="s">
        <v>639</v>
      </c>
      <c r="D83" s="171"/>
      <c r="E83" s="171"/>
      <c r="F83" s="171"/>
      <c r="G83" s="167">
        <f t="shared" si="3"/>
        <v>0</v>
      </c>
      <c r="H83" s="161">
        <f t="shared" si="4"/>
        <v>0</v>
      </c>
      <c r="I83" s="16"/>
      <c r="J83" s="16"/>
    </row>
    <row r="84" spans="2:10" s="20" customFormat="1" hidden="1">
      <c r="B84" s="168">
        <v>306200</v>
      </c>
      <c r="C84" s="166" t="s">
        <v>26</v>
      </c>
      <c r="D84" s="171"/>
      <c r="E84" s="171"/>
      <c r="F84" s="171"/>
      <c r="G84" s="167">
        <f t="shared" si="3"/>
        <v>0</v>
      </c>
      <c r="H84" s="161">
        <f t="shared" si="4"/>
        <v>0</v>
      </c>
      <c r="I84" s="16"/>
      <c r="J84" s="16"/>
    </row>
    <row r="85" spans="2:10" s="20" customFormat="1" hidden="1">
      <c r="B85" s="165">
        <v>307000</v>
      </c>
      <c r="C85" s="170" t="s">
        <v>641</v>
      </c>
      <c r="D85" s="171">
        <f>D86-D87</f>
        <v>0</v>
      </c>
      <c r="E85" s="171">
        <f>E86-E87</f>
        <v>0</v>
      </c>
      <c r="F85" s="171">
        <f>F86-F87</f>
        <v>0</v>
      </c>
      <c r="G85" s="167">
        <f t="shared" si="3"/>
        <v>0</v>
      </c>
      <c r="H85" s="161">
        <f t="shared" si="4"/>
        <v>0</v>
      </c>
      <c r="I85" s="16"/>
      <c r="J85" s="16"/>
    </row>
    <row r="86" spans="2:10" s="20" customFormat="1" hidden="1">
      <c r="B86" s="168">
        <v>307100</v>
      </c>
      <c r="C86" s="166" t="s">
        <v>427</v>
      </c>
      <c r="D86" s="171"/>
      <c r="E86" s="171"/>
      <c r="F86" s="171"/>
      <c r="G86" s="167">
        <f t="shared" si="3"/>
        <v>0</v>
      </c>
      <c r="H86" s="161">
        <f t="shared" si="4"/>
        <v>0</v>
      </c>
      <c r="I86" s="16"/>
      <c r="J86" s="16"/>
    </row>
    <row r="87" spans="2:10" s="20" customFormat="1" hidden="1">
      <c r="B87" s="179">
        <v>307200</v>
      </c>
      <c r="C87" s="185" t="s">
        <v>428</v>
      </c>
      <c r="D87" s="180"/>
      <c r="E87" s="180"/>
      <c r="F87" s="180"/>
      <c r="G87" s="181">
        <f t="shared" si="3"/>
        <v>0</v>
      </c>
      <c r="H87" s="161">
        <f t="shared" si="4"/>
        <v>0</v>
      </c>
      <c r="I87" s="16"/>
      <c r="J87" s="16"/>
    </row>
    <row r="88" spans="2:10" s="20" customFormat="1" ht="30">
      <c r="B88" s="210"/>
      <c r="C88" s="215" t="s">
        <v>1222</v>
      </c>
      <c r="D88" s="216">
        <f>D17+D66</f>
        <v>-2610000</v>
      </c>
      <c r="E88" s="216">
        <f>E17+E66</f>
        <v>2610000</v>
      </c>
      <c r="F88" s="216">
        <f>F17+F66</f>
        <v>2610000</v>
      </c>
      <c r="G88" s="217">
        <f t="shared" si="3"/>
        <v>0</v>
      </c>
      <c r="H88" s="369">
        <v>1</v>
      </c>
      <c r="I88" s="370"/>
      <c r="J88" s="16"/>
    </row>
    <row r="89" spans="2:10" s="20" customFormat="1" hidden="1">
      <c r="B89" s="374"/>
      <c r="C89" s="340" t="s">
        <v>823</v>
      </c>
      <c r="D89" s="375"/>
      <c r="E89" s="375"/>
      <c r="F89" s="375"/>
      <c r="G89" s="376"/>
      <c r="H89" s="161">
        <f t="shared" ref="H89:H112" si="5">+G89</f>
        <v>0</v>
      </c>
      <c r="I89" s="16"/>
      <c r="J89" s="16"/>
    </row>
    <row r="90" spans="2:10" s="20" customFormat="1" ht="15.5" hidden="1">
      <c r="B90" s="219">
        <v>400000</v>
      </c>
      <c r="C90" s="219" t="s">
        <v>753</v>
      </c>
      <c r="D90" s="384">
        <f>D91-D102</f>
        <v>0</v>
      </c>
      <c r="E90" s="385">
        <f>E91-E102</f>
        <v>0</v>
      </c>
      <c r="F90" s="385">
        <f>F91-F102</f>
        <v>0</v>
      </c>
      <c r="G90" s="383">
        <f t="shared" ref="G90:G116" si="6">+D90+E90</f>
        <v>0</v>
      </c>
      <c r="H90" s="161">
        <f t="shared" si="5"/>
        <v>0</v>
      </c>
      <c r="I90" s="16"/>
      <c r="J90" s="16"/>
    </row>
    <row r="91" spans="2:10" s="20" customFormat="1" ht="15.5" hidden="1">
      <c r="B91" s="202">
        <v>401000</v>
      </c>
      <c r="C91" s="207" t="s">
        <v>933</v>
      </c>
      <c r="D91" s="384">
        <f>D92+D97</f>
        <v>0</v>
      </c>
      <c r="E91" s="385">
        <f>E92+E97</f>
        <v>0</v>
      </c>
      <c r="F91" s="385">
        <f>F92+F97</f>
        <v>0</v>
      </c>
      <c r="G91" s="383">
        <f t="shared" si="6"/>
        <v>0</v>
      </c>
      <c r="H91" s="161">
        <f t="shared" si="5"/>
        <v>0</v>
      </c>
      <c r="I91" s="16"/>
      <c r="J91" s="16"/>
    </row>
    <row r="92" spans="2:10" s="20" customFormat="1" ht="15.5" hidden="1">
      <c r="B92" s="202">
        <v>401100</v>
      </c>
      <c r="C92" s="207" t="s">
        <v>508</v>
      </c>
      <c r="D92" s="384">
        <f>SUM(D93:D96)</f>
        <v>0</v>
      </c>
      <c r="E92" s="385">
        <f>SUM(E93:E96)</f>
        <v>0</v>
      </c>
      <c r="F92" s="385">
        <f>SUM(F93:F96)</f>
        <v>0</v>
      </c>
      <c r="G92" s="383">
        <f t="shared" si="6"/>
        <v>0</v>
      </c>
      <c r="H92" s="161">
        <f t="shared" si="5"/>
        <v>0</v>
      </c>
      <c r="I92" s="16"/>
      <c r="J92" s="16"/>
    </row>
    <row r="93" spans="2:10" s="20" customFormat="1" hidden="1">
      <c r="B93" s="227">
        <v>401101</v>
      </c>
      <c r="C93" s="228" t="s">
        <v>245</v>
      </c>
      <c r="D93" s="223"/>
      <c r="E93" s="223"/>
      <c r="F93" s="223"/>
      <c r="G93" s="224">
        <f t="shared" si="6"/>
        <v>0</v>
      </c>
      <c r="H93" s="161">
        <f t="shared" si="5"/>
        <v>0</v>
      </c>
      <c r="I93" s="16"/>
      <c r="J93" s="16"/>
    </row>
    <row r="94" spans="2:10" s="20" customFormat="1" ht="15.5" hidden="1">
      <c r="B94" s="210">
        <v>401102</v>
      </c>
      <c r="C94" s="211" t="s">
        <v>656</v>
      </c>
      <c r="D94" s="384"/>
      <c r="E94" s="385">
        <f>350000000-350000000</f>
        <v>0</v>
      </c>
      <c r="F94" s="385">
        <f>350000000-350000000</f>
        <v>0</v>
      </c>
      <c r="G94" s="383">
        <f t="shared" si="6"/>
        <v>0</v>
      </c>
      <c r="H94" s="161">
        <f t="shared" si="5"/>
        <v>0</v>
      </c>
      <c r="I94" s="16"/>
      <c r="J94" s="16"/>
    </row>
    <row r="95" spans="2:10" s="20" customFormat="1" hidden="1">
      <c r="B95" s="341">
        <v>401103</v>
      </c>
      <c r="C95" s="342" t="s">
        <v>1216</v>
      </c>
      <c r="D95" s="183"/>
      <c r="E95" s="183"/>
      <c r="F95" s="183"/>
      <c r="G95" s="164">
        <f t="shared" si="6"/>
        <v>0</v>
      </c>
      <c r="H95" s="161">
        <f t="shared" si="5"/>
        <v>0</v>
      </c>
      <c r="I95" s="16"/>
      <c r="J95" s="16"/>
    </row>
    <row r="96" spans="2:10" s="20" customFormat="1" hidden="1">
      <c r="B96" s="168">
        <v>401104</v>
      </c>
      <c r="C96" s="166" t="s">
        <v>1217</v>
      </c>
      <c r="D96" s="171"/>
      <c r="E96" s="171"/>
      <c r="F96" s="171"/>
      <c r="G96" s="167">
        <f t="shared" si="6"/>
        <v>0</v>
      </c>
      <c r="H96" s="161">
        <f t="shared" si="5"/>
        <v>0</v>
      </c>
      <c r="I96" s="16"/>
      <c r="J96" s="16"/>
    </row>
    <row r="97" spans="2:11" s="20" customFormat="1" hidden="1">
      <c r="B97" s="165">
        <v>401200</v>
      </c>
      <c r="C97" s="170" t="s">
        <v>348</v>
      </c>
      <c r="D97" s="171">
        <f>SUM(D98:D101)</f>
        <v>0</v>
      </c>
      <c r="E97" s="171">
        <f>SUM(E98:E101)</f>
        <v>0</v>
      </c>
      <c r="F97" s="171">
        <f>SUM(F98:F101)</f>
        <v>0</v>
      </c>
      <c r="G97" s="167">
        <f t="shared" si="6"/>
        <v>0</v>
      </c>
      <c r="H97" s="161">
        <f t="shared" si="5"/>
        <v>0</v>
      </c>
      <c r="I97" s="16"/>
      <c r="J97" s="16"/>
    </row>
    <row r="98" spans="2:11" s="20" customFormat="1" hidden="1">
      <c r="B98" s="168">
        <v>401201</v>
      </c>
      <c r="C98" s="166" t="s">
        <v>245</v>
      </c>
      <c r="D98" s="171"/>
      <c r="E98" s="171"/>
      <c r="F98" s="171"/>
      <c r="G98" s="167">
        <f t="shared" si="6"/>
        <v>0</v>
      </c>
      <c r="H98" s="161">
        <f t="shared" si="5"/>
        <v>0</v>
      </c>
      <c r="I98" s="16"/>
      <c r="J98" s="16"/>
    </row>
    <row r="99" spans="2:11" s="33" customFormat="1" hidden="1">
      <c r="B99" s="168">
        <v>401202</v>
      </c>
      <c r="C99" s="166" t="s">
        <v>656</v>
      </c>
      <c r="D99" s="171"/>
      <c r="E99" s="171"/>
      <c r="F99" s="171"/>
      <c r="G99" s="167">
        <f t="shared" si="6"/>
        <v>0</v>
      </c>
      <c r="H99" s="161">
        <f t="shared" si="5"/>
        <v>0</v>
      </c>
      <c r="I99" s="62"/>
      <c r="J99" s="62"/>
      <c r="K99" s="62"/>
    </row>
    <row r="100" spans="2:11" s="33" customFormat="1" ht="20.5" hidden="1" customHeight="1">
      <c r="B100" s="168">
        <v>401203</v>
      </c>
      <c r="C100" s="166" t="s">
        <v>1216</v>
      </c>
      <c r="D100" s="171"/>
      <c r="E100" s="171"/>
      <c r="F100" s="171"/>
      <c r="G100" s="167">
        <f t="shared" si="6"/>
        <v>0</v>
      </c>
      <c r="H100" s="161">
        <f t="shared" si="5"/>
        <v>0</v>
      </c>
      <c r="I100" s="62"/>
      <c r="J100" s="62"/>
      <c r="K100" s="62"/>
    </row>
    <row r="101" spans="2:11" s="187" customFormat="1" ht="29.15" hidden="1" customHeight="1">
      <c r="B101" s="168">
        <v>401204</v>
      </c>
      <c r="C101" s="166" t="s">
        <v>1217</v>
      </c>
      <c r="D101" s="171"/>
      <c r="E101" s="171"/>
      <c r="F101" s="171"/>
      <c r="G101" s="167">
        <f t="shared" si="6"/>
        <v>0</v>
      </c>
      <c r="H101" s="161">
        <f t="shared" si="5"/>
        <v>0</v>
      </c>
      <c r="I101" s="62"/>
      <c r="J101" s="62"/>
      <c r="K101" s="62"/>
    </row>
    <row r="102" spans="2:11" s="189" customFormat="1" ht="36" hidden="1" customHeight="1">
      <c r="B102" s="165">
        <v>402000</v>
      </c>
      <c r="C102" s="170" t="s">
        <v>664</v>
      </c>
      <c r="D102" s="171">
        <f>D103+D108</f>
        <v>0</v>
      </c>
      <c r="E102" s="171">
        <f>E103+E108</f>
        <v>0</v>
      </c>
      <c r="F102" s="171">
        <f>F103+F108</f>
        <v>0</v>
      </c>
      <c r="G102" s="167">
        <f t="shared" si="6"/>
        <v>0</v>
      </c>
      <c r="H102" s="161">
        <f t="shared" si="5"/>
        <v>0</v>
      </c>
      <c r="I102" s="188"/>
      <c r="J102" s="188"/>
      <c r="K102" s="188"/>
    </row>
    <row r="103" spans="2:11" s="187" customFormat="1" hidden="1">
      <c r="B103" s="165">
        <v>402100</v>
      </c>
      <c r="C103" s="170" t="s">
        <v>665</v>
      </c>
      <c r="D103" s="171">
        <f>SUM(D104:D107)</f>
        <v>0</v>
      </c>
      <c r="E103" s="171">
        <f>SUM(E104:E107)</f>
        <v>0</v>
      </c>
      <c r="F103" s="171">
        <f>SUM(F104:F107)</f>
        <v>0</v>
      </c>
      <c r="G103" s="167">
        <f t="shared" si="6"/>
        <v>0</v>
      </c>
      <c r="H103" s="161">
        <f t="shared" si="5"/>
        <v>0</v>
      </c>
    </row>
    <row r="104" spans="2:11" s="33" customFormat="1" hidden="1">
      <c r="B104" s="168">
        <v>402101</v>
      </c>
      <c r="C104" s="166" t="s">
        <v>245</v>
      </c>
      <c r="D104" s="171"/>
      <c r="E104" s="171"/>
      <c r="F104" s="171"/>
      <c r="G104" s="167">
        <f t="shared" si="6"/>
        <v>0</v>
      </c>
      <c r="H104" s="161">
        <f t="shared" si="5"/>
        <v>0</v>
      </c>
      <c r="I104" s="62"/>
      <c r="J104" s="62"/>
      <c r="K104" s="62"/>
    </row>
    <row r="105" spans="2:11" s="33" customFormat="1" hidden="1">
      <c r="B105" s="168">
        <v>402102</v>
      </c>
      <c r="C105" s="166" t="s">
        <v>656</v>
      </c>
      <c r="D105" s="171"/>
      <c r="E105" s="171"/>
      <c r="F105" s="171"/>
      <c r="G105" s="167">
        <f t="shared" si="6"/>
        <v>0</v>
      </c>
      <c r="H105" s="161">
        <f t="shared" si="5"/>
        <v>0</v>
      </c>
      <c r="I105" s="62"/>
      <c r="J105" s="62"/>
      <c r="K105" s="62"/>
    </row>
    <row r="106" spans="2:11" s="33" customFormat="1" hidden="1">
      <c r="B106" s="168">
        <v>402103</v>
      </c>
      <c r="C106" s="166" t="s">
        <v>1216</v>
      </c>
      <c r="D106" s="171"/>
      <c r="E106" s="171"/>
      <c r="F106" s="171"/>
      <c r="G106" s="167">
        <f t="shared" si="6"/>
        <v>0</v>
      </c>
      <c r="H106" s="161">
        <f t="shared" si="5"/>
        <v>0</v>
      </c>
      <c r="I106" s="62"/>
      <c r="J106" s="62"/>
      <c r="K106" s="62"/>
    </row>
    <row r="107" spans="2:11" s="33" customFormat="1" hidden="1">
      <c r="B107" s="168">
        <v>402104</v>
      </c>
      <c r="C107" s="166" t="s">
        <v>1217</v>
      </c>
      <c r="D107" s="171"/>
      <c r="E107" s="171"/>
      <c r="F107" s="171"/>
      <c r="G107" s="167">
        <f t="shared" si="6"/>
        <v>0</v>
      </c>
      <c r="H107" s="161">
        <f t="shared" si="5"/>
        <v>0</v>
      </c>
      <c r="I107" s="62"/>
      <c r="J107" s="62"/>
      <c r="K107" s="62"/>
    </row>
    <row r="108" spans="2:11" s="33" customFormat="1" hidden="1">
      <c r="B108" s="165">
        <v>402200</v>
      </c>
      <c r="C108" s="170" t="s">
        <v>666</v>
      </c>
      <c r="D108" s="171">
        <f>SUM(D109:D112)</f>
        <v>0</v>
      </c>
      <c r="E108" s="171">
        <f>SUM(E109:E112)</f>
        <v>0</v>
      </c>
      <c r="F108" s="171">
        <f>SUM(F109:F112)</f>
        <v>0</v>
      </c>
      <c r="G108" s="167">
        <f t="shared" si="6"/>
        <v>0</v>
      </c>
      <c r="H108" s="161">
        <f t="shared" si="5"/>
        <v>0</v>
      </c>
      <c r="I108" s="62"/>
      <c r="J108" s="62"/>
      <c r="K108" s="62"/>
    </row>
    <row r="109" spans="2:11" s="33" customFormat="1" hidden="1">
      <c r="B109" s="168">
        <v>402201</v>
      </c>
      <c r="C109" s="166" t="s">
        <v>245</v>
      </c>
      <c r="D109" s="171"/>
      <c r="E109" s="171"/>
      <c r="F109" s="171"/>
      <c r="G109" s="167">
        <f t="shared" si="6"/>
        <v>0</v>
      </c>
      <c r="H109" s="161">
        <f t="shared" si="5"/>
        <v>0</v>
      </c>
      <c r="I109" s="62"/>
      <c r="J109" s="62"/>
      <c r="K109" s="62"/>
    </row>
    <row r="110" spans="2:11" s="33" customFormat="1" hidden="1">
      <c r="B110" s="168">
        <v>402202</v>
      </c>
      <c r="C110" s="166" t="s">
        <v>656</v>
      </c>
      <c r="D110" s="171"/>
      <c r="E110" s="171"/>
      <c r="F110" s="171"/>
      <c r="G110" s="167">
        <f t="shared" si="6"/>
        <v>0</v>
      </c>
      <c r="H110" s="161">
        <f t="shared" si="5"/>
        <v>0</v>
      </c>
      <c r="I110" s="62"/>
      <c r="J110" s="62"/>
      <c r="K110" s="62"/>
    </row>
    <row r="111" spans="2:11" s="33" customFormat="1" hidden="1">
      <c r="B111" s="168">
        <v>402203</v>
      </c>
      <c r="C111" s="166" t="s">
        <v>1216</v>
      </c>
      <c r="D111" s="171"/>
      <c r="E111" s="171"/>
      <c r="F111" s="171"/>
      <c r="G111" s="167">
        <f t="shared" si="6"/>
        <v>0</v>
      </c>
      <c r="H111" s="161">
        <f t="shared" si="5"/>
        <v>0</v>
      </c>
      <c r="I111" s="62"/>
      <c r="J111" s="62"/>
      <c r="K111" s="62"/>
    </row>
    <row r="112" spans="2:11" s="33" customFormat="1" hidden="1">
      <c r="B112" s="179">
        <v>402204</v>
      </c>
      <c r="C112" s="185" t="s">
        <v>1217</v>
      </c>
      <c r="D112" s="180"/>
      <c r="E112" s="180"/>
      <c r="F112" s="180"/>
      <c r="G112" s="181">
        <f t="shared" si="6"/>
        <v>0</v>
      </c>
      <c r="H112" s="161">
        <f t="shared" si="5"/>
        <v>0</v>
      </c>
      <c r="I112" s="62"/>
      <c r="J112" s="62"/>
      <c r="K112" s="62"/>
    </row>
    <row r="113" spans="2:11" s="33" customFormat="1" ht="15">
      <c r="B113" s="219">
        <v>600000</v>
      </c>
      <c r="C113" s="220" t="s">
        <v>667</v>
      </c>
      <c r="D113" s="216">
        <f>D114+D117+D122+D123</f>
        <v>-2610000</v>
      </c>
      <c r="E113" s="216">
        <f>E114+E117+E122+E123</f>
        <v>2610000</v>
      </c>
      <c r="F113" s="216">
        <f>F114+F117+F122+F123</f>
        <v>2610000</v>
      </c>
      <c r="G113" s="217">
        <f t="shared" si="6"/>
        <v>0</v>
      </c>
      <c r="H113" s="369">
        <v>1</v>
      </c>
      <c r="I113" s="368"/>
      <c r="J113" s="62"/>
      <c r="K113" s="62"/>
    </row>
    <row r="114" spans="2:11" s="33" customFormat="1" hidden="1">
      <c r="B114" s="221">
        <v>601000</v>
      </c>
      <c r="C114" s="222" t="s">
        <v>429</v>
      </c>
      <c r="D114" s="223">
        <f>D115-D116</f>
        <v>0</v>
      </c>
      <c r="E114" s="223">
        <f>E115-E116</f>
        <v>0</v>
      </c>
      <c r="F114" s="223">
        <f>F115-F116</f>
        <v>0</v>
      </c>
      <c r="G114" s="224">
        <f t="shared" si="6"/>
        <v>0</v>
      </c>
      <c r="H114" s="161">
        <f>+G114</f>
        <v>0</v>
      </c>
      <c r="I114" s="62"/>
      <c r="J114" s="62"/>
      <c r="K114" s="62"/>
    </row>
    <row r="115" spans="2:11" s="33" customFormat="1" ht="15.5" hidden="1">
      <c r="B115" s="210">
        <v>601100</v>
      </c>
      <c r="C115" s="211" t="s">
        <v>383</v>
      </c>
      <c r="D115" s="208">
        <f t="shared" ref="D115:F116" si="7">D53+D83</f>
        <v>0</v>
      </c>
      <c r="E115" s="208">
        <f t="shared" si="7"/>
        <v>0</v>
      </c>
      <c r="F115" s="208">
        <f t="shared" si="7"/>
        <v>0</v>
      </c>
      <c r="G115" s="209">
        <f t="shared" si="6"/>
        <v>0</v>
      </c>
      <c r="H115" s="161">
        <f>+G115</f>
        <v>0</v>
      </c>
      <c r="I115" s="62"/>
      <c r="J115" s="62"/>
      <c r="K115" s="62"/>
    </row>
    <row r="116" spans="2:11" s="33" customFormat="1" ht="15.5" hidden="1">
      <c r="B116" s="377">
        <v>601200</v>
      </c>
      <c r="C116" s="378" t="s">
        <v>26</v>
      </c>
      <c r="D116" s="379">
        <f t="shared" si="7"/>
        <v>0</v>
      </c>
      <c r="E116" s="379">
        <f t="shared" si="7"/>
        <v>0</v>
      </c>
      <c r="F116" s="379">
        <f t="shared" si="7"/>
        <v>0</v>
      </c>
      <c r="G116" s="380">
        <f t="shared" si="6"/>
        <v>0</v>
      </c>
      <c r="H116" s="161">
        <f>+G116</f>
        <v>0</v>
      </c>
      <c r="I116" s="62"/>
      <c r="J116" s="62"/>
      <c r="K116" s="62"/>
    </row>
    <row r="117" spans="2:11" s="33" customFormat="1" ht="15">
      <c r="B117" s="225">
        <v>602000</v>
      </c>
      <c r="C117" s="207" t="s">
        <v>979</v>
      </c>
      <c r="D117" s="216">
        <f>(D118-D119+D120)+D121</f>
        <v>-2610000</v>
      </c>
      <c r="E117" s="216">
        <f>(E118-E119+E120)+E121</f>
        <v>2610000</v>
      </c>
      <c r="F117" s="216">
        <f>(F118-F119+F120)+F121</f>
        <v>2610000</v>
      </c>
      <c r="G117" s="216">
        <f>(G118-G119+G120)+G121</f>
        <v>0</v>
      </c>
      <c r="H117" s="369">
        <v>1</v>
      </c>
      <c r="I117" s="368"/>
      <c r="J117" s="62"/>
      <c r="K117" s="62"/>
    </row>
    <row r="118" spans="2:11" s="33" customFormat="1" ht="17.5" customHeight="1">
      <c r="B118" s="226">
        <v>602100</v>
      </c>
      <c r="C118" s="211" t="s">
        <v>25</v>
      </c>
      <c r="D118" s="208">
        <f t="shared" ref="D118:F119" si="8">D49+D60</f>
        <v>0</v>
      </c>
      <c r="E118" s="208">
        <f>E49+E60</f>
        <v>0</v>
      </c>
      <c r="F118" s="208">
        <f>F49+F60</f>
        <v>0</v>
      </c>
      <c r="G118" s="217">
        <f>+D118+E118</f>
        <v>0</v>
      </c>
      <c r="H118" s="369">
        <f>+G118</f>
        <v>0</v>
      </c>
      <c r="I118" s="368"/>
      <c r="J118" s="62"/>
      <c r="K118" s="62"/>
    </row>
    <row r="119" spans="2:11" s="33" customFormat="1" ht="17.5" customHeight="1">
      <c r="B119" s="226">
        <v>602200</v>
      </c>
      <c r="C119" s="211" t="s">
        <v>533</v>
      </c>
      <c r="D119" s="208">
        <f t="shared" si="8"/>
        <v>0</v>
      </c>
      <c r="E119" s="208">
        <f t="shared" si="8"/>
        <v>0</v>
      </c>
      <c r="F119" s="208">
        <f t="shared" si="8"/>
        <v>0</v>
      </c>
      <c r="G119" s="217">
        <f t="shared" ref="G119:G125" si="9">+D119+E119</f>
        <v>0</v>
      </c>
      <c r="H119" s="369">
        <f>+G119</f>
        <v>0</v>
      </c>
      <c r="I119" s="368"/>
      <c r="J119" s="62"/>
      <c r="K119" s="62"/>
    </row>
    <row r="120" spans="2:11" s="33" customFormat="1" hidden="1">
      <c r="B120" s="227">
        <v>602300</v>
      </c>
      <c r="C120" s="228" t="s">
        <v>534</v>
      </c>
      <c r="D120" s="223">
        <f>D51+D55</f>
        <v>0</v>
      </c>
      <c r="E120" s="223">
        <f>E51+E55</f>
        <v>0</v>
      </c>
      <c r="F120" s="223">
        <f>F51+F55</f>
        <v>0</v>
      </c>
      <c r="G120" s="224">
        <f t="shared" si="9"/>
        <v>0</v>
      </c>
      <c r="H120" s="161">
        <f>+G120</f>
        <v>0</v>
      </c>
      <c r="I120" s="62"/>
      <c r="J120" s="62"/>
      <c r="K120" s="62"/>
    </row>
    <row r="121" spans="2:11" s="33" customFormat="1" ht="31">
      <c r="B121" s="210">
        <v>602400</v>
      </c>
      <c r="C121" s="218" t="s">
        <v>386</v>
      </c>
      <c r="D121" s="208">
        <f>+D62</f>
        <v>-2610000</v>
      </c>
      <c r="E121" s="208">
        <f>+E62</f>
        <v>2610000</v>
      </c>
      <c r="F121" s="208">
        <f>+F62</f>
        <v>2610000</v>
      </c>
      <c r="G121" s="209">
        <f t="shared" si="9"/>
        <v>0</v>
      </c>
      <c r="H121" s="369">
        <v>1</v>
      </c>
      <c r="I121" s="368"/>
      <c r="J121" s="62"/>
      <c r="K121" s="62"/>
    </row>
    <row r="122" spans="2:11" s="33" customFormat="1" hidden="1">
      <c r="B122" s="190">
        <v>603000</v>
      </c>
      <c r="C122" s="163" t="s">
        <v>1018</v>
      </c>
      <c r="D122" s="183">
        <f>D41</f>
        <v>0</v>
      </c>
      <c r="E122" s="183">
        <f>E41</f>
        <v>0</v>
      </c>
      <c r="F122" s="183">
        <f>F41</f>
        <v>0</v>
      </c>
      <c r="G122" s="164">
        <f t="shared" si="9"/>
        <v>0</v>
      </c>
      <c r="H122" s="161">
        <f>+G122</f>
        <v>0</v>
      </c>
      <c r="I122" s="62"/>
      <c r="J122" s="62"/>
      <c r="K122" s="62"/>
    </row>
    <row r="123" spans="2:11" s="33" customFormat="1" hidden="1">
      <c r="B123" s="191">
        <v>604000</v>
      </c>
      <c r="C123" s="192" t="s">
        <v>410</v>
      </c>
      <c r="D123" s="171">
        <f>D124-D125</f>
        <v>0</v>
      </c>
      <c r="E123" s="171">
        <f>E124-E125</f>
        <v>0</v>
      </c>
      <c r="F123" s="171">
        <f>F124-F125</f>
        <v>0</v>
      </c>
      <c r="G123" s="167">
        <f t="shared" si="9"/>
        <v>0</v>
      </c>
      <c r="H123" s="161">
        <f>+G123</f>
        <v>0</v>
      </c>
      <c r="I123" s="62"/>
      <c r="J123" s="62"/>
      <c r="K123" s="62"/>
    </row>
    <row r="124" spans="2:11" s="33" customFormat="1" hidden="1">
      <c r="B124" s="193">
        <v>604100</v>
      </c>
      <c r="C124" s="166" t="s">
        <v>25</v>
      </c>
      <c r="D124" s="171"/>
      <c r="E124" s="171"/>
      <c r="F124" s="171"/>
      <c r="G124" s="167">
        <f t="shared" si="9"/>
        <v>0</v>
      </c>
      <c r="H124" s="161">
        <f>+G124</f>
        <v>0</v>
      </c>
      <c r="I124" s="62"/>
      <c r="J124" s="62"/>
      <c r="K124" s="62"/>
    </row>
    <row r="125" spans="2:11" s="33" customFormat="1" hidden="1">
      <c r="B125" s="194">
        <v>604200</v>
      </c>
      <c r="C125" s="185" t="s">
        <v>533</v>
      </c>
      <c r="D125" s="180"/>
      <c r="E125" s="180"/>
      <c r="F125" s="180"/>
      <c r="G125" s="181">
        <f t="shared" si="9"/>
        <v>0</v>
      </c>
      <c r="H125" s="161">
        <f>+G125</f>
        <v>0</v>
      </c>
      <c r="I125" s="62"/>
      <c r="J125" s="62"/>
      <c r="K125" s="62"/>
    </row>
    <row r="126" spans="2:11" s="33" customFormat="1" ht="30">
      <c r="B126" s="229"/>
      <c r="C126" s="230" t="s">
        <v>1171</v>
      </c>
      <c r="D126" s="216">
        <f>D90+D113</f>
        <v>-2610000</v>
      </c>
      <c r="E126" s="216">
        <f>E90+E113</f>
        <v>2610000</v>
      </c>
      <c r="F126" s="216">
        <f>F90+F113</f>
        <v>2610000</v>
      </c>
      <c r="G126" s="217">
        <f>+D126+E126</f>
        <v>0</v>
      </c>
      <c r="H126" s="369">
        <v>1</v>
      </c>
      <c r="I126" s="368"/>
      <c r="J126" s="62"/>
      <c r="K126" s="62"/>
    </row>
    <row r="127" spans="2:11" s="33" customFormat="1" ht="21" customHeight="1">
      <c r="B127" s="231"/>
      <c r="C127" s="232" t="s">
        <v>571</v>
      </c>
      <c r="D127" s="233">
        <f>+D126</f>
        <v>-2610000</v>
      </c>
      <c r="E127" s="233">
        <f>+E126</f>
        <v>2610000</v>
      </c>
      <c r="F127" s="233">
        <f>+F126</f>
        <v>2610000</v>
      </c>
      <c r="G127" s="233">
        <f>+G126</f>
        <v>0</v>
      </c>
      <c r="H127" s="369">
        <v>1</v>
      </c>
      <c r="I127" s="368"/>
      <c r="J127" s="62"/>
      <c r="K127" s="62"/>
    </row>
    <row r="128" spans="2:11" s="33" customFormat="1" ht="21" hidden="1" customHeight="1">
      <c r="B128" s="234"/>
      <c r="C128" s="195"/>
      <c r="D128" s="196"/>
      <c r="E128" s="196"/>
      <c r="F128" s="196"/>
      <c r="G128" s="196"/>
      <c r="H128" s="34"/>
      <c r="I128" s="62"/>
      <c r="J128" s="62"/>
      <c r="K128" s="62"/>
    </row>
    <row r="129" spans="2:11" s="33" customFormat="1" ht="21" hidden="1" customHeight="1">
      <c r="B129" s="234"/>
      <c r="C129" s="195"/>
      <c r="D129" s="235"/>
      <c r="E129" s="235"/>
      <c r="F129" s="235"/>
      <c r="G129" s="235"/>
      <c r="H129" s="34"/>
      <c r="I129" s="62"/>
      <c r="J129" s="62"/>
      <c r="K129" s="62"/>
    </row>
    <row r="130" spans="2:11" s="33" customFormat="1">
      <c r="D130" s="161"/>
      <c r="E130" s="236"/>
      <c r="F130" s="237"/>
      <c r="G130" s="155"/>
      <c r="H130" s="368">
        <v>1</v>
      </c>
      <c r="I130" s="368"/>
      <c r="J130" s="62"/>
      <c r="K130" s="62"/>
    </row>
    <row r="131" spans="2:11" s="33" customFormat="1" ht="57" hidden="1" customHeight="1">
      <c r="B131" s="238"/>
      <c r="C131" s="239" t="s">
        <v>894</v>
      </c>
      <c r="D131" s="77"/>
      <c r="E131" s="1" t="s">
        <v>357</v>
      </c>
      <c r="F131" s="1"/>
      <c r="G131" s="1"/>
      <c r="H131" s="201"/>
      <c r="I131" s="201"/>
      <c r="J131" s="62"/>
      <c r="K131" s="62"/>
    </row>
    <row r="132" spans="2:11" s="33" customFormat="1" ht="57" hidden="1" customHeight="1">
      <c r="B132" s="238"/>
      <c r="C132" s="239"/>
      <c r="D132" s="77"/>
      <c r="E132" s="201"/>
      <c r="F132" s="201"/>
      <c r="G132" s="201"/>
      <c r="H132" s="201"/>
      <c r="I132" s="201"/>
      <c r="J132" s="62"/>
      <c r="K132" s="62"/>
    </row>
    <row r="133" spans="2:11" s="33" customFormat="1" ht="17">
      <c r="C133" s="573" t="s">
        <v>1092</v>
      </c>
      <c r="D133" s="573"/>
      <c r="E133" s="573"/>
      <c r="F133" s="574"/>
      <c r="H133" s="368">
        <v>1</v>
      </c>
      <c r="I133" s="368"/>
      <c r="J133" s="62"/>
      <c r="K133" s="62"/>
    </row>
    <row r="134" spans="2:11" s="33" customFormat="1" hidden="1">
      <c r="D134" s="197" t="e">
        <f>+#REF!-'[6]видатки_затв '!C475</f>
        <v>#REF!</v>
      </c>
      <c r="H134" s="34"/>
      <c r="I134" s="62"/>
      <c r="J134" s="62"/>
      <c r="K134" s="62"/>
    </row>
    <row r="135" spans="2:11" s="33" customFormat="1" hidden="1">
      <c r="E135" s="197" t="e">
        <f>+'[6]видатки_затв '!F19+'[6]видатки_затв '!F39+'[6]видатки_затв '!F111+'[6]видатки_затв '!F117+'[6]видатки_затв '!F187+'[6]видатки_затв '!F229-#REF!</f>
        <v>#REF!</v>
      </c>
      <c r="H135" s="34"/>
      <c r="I135" s="62"/>
      <c r="J135" s="62"/>
      <c r="K135" s="62"/>
    </row>
    <row r="136" spans="2:11" s="33" customFormat="1" hidden="1">
      <c r="E136" s="197" t="e">
        <f>+#REF!-E135</f>
        <v>#REF!</v>
      </c>
      <c r="H136" s="34"/>
      <c r="I136" s="62"/>
      <c r="J136" s="62"/>
      <c r="K136" s="62"/>
    </row>
    <row r="137" spans="2:11" s="33" customFormat="1" hidden="1">
      <c r="E137" s="197" t="e">
        <f>+E136-E130</f>
        <v>#REF!</v>
      </c>
      <c r="H137" s="34"/>
      <c r="I137" s="62"/>
      <c r="J137" s="62"/>
      <c r="K137" s="62"/>
    </row>
    <row r="138" spans="2:11" s="33" customFormat="1" hidden="1">
      <c r="D138" s="197" t="e">
        <f>+#REF!-'[6]видатки_затв '!C475</f>
        <v>#REF!</v>
      </c>
      <c r="E138" s="197" t="e">
        <f>+#REF!-'[6]видатки_затв '!F475</f>
        <v>#REF!</v>
      </c>
      <c r="F138" s="197" t="e">
        <f>+#REF!-'[6]видатки_затв '!K475</f>
        <v>#REF!</v>
      </c>
      <c r="G138" s="198" t="e">
        <f>+#REF!-'[6]видатки_затв '!M475</f>
        <v>#REF!</v>
      </c>
      <c r="H138" s="34"/>
      <c r="I138" s="62"/>
      <c r="J138" s="62"/>
      <c r="K138" s="62"/>
    </row>
    <row r="139" spans="2:11" s="33" customFormat="1" hidden="1">
      <c r="D139" s="198" t="e">
        <f>+#REF!-'[6]видатки_затв '!C475</f>
        <v>#REF!</v>
      </c>
      <c r="E139" s="198" t="e">
        <f>+#REF!-'[6]видатки_затв '!F475</f>
        <v>#REF!</v>
      </c>
      <c r="F139" s="198" t="e">
        <f>+#REF!-'[6]видатки_затв '!J475</f>
        <v>#REF!</v>
      </c>
      <c r="H139" s="34"/>
      <c r="I139" s="62"/>
      <c r="J139" s="62"/>
      <c r="K139" s="62"/>
    </row>
    <row r="140" spans="2:11" s="33" customFormat="1" ht="31.4" customHeight="1">
      <c r="B140" s="5"/>
      <c r="C140" s="5"/>
      <c r="D140" s="240"/>
      <c r="E140" s="2"/>
      <c r="F140" s="2"/>
      <c r="G140" s="2"/>
      <c r="H140" s="371">
        <v>1</v>
      </c>
      <c r="I140" s="368"/>
      <c r="J140" s="62"/>
      <c r="K140" s="62"/>
    </row>
    <row r="141" spans="2:11" s="33" customFormat="1" hidden="1">
      <c r="D141" s="337">
        <f>+D127-'видатки по розпорядниках'!E414</f>
        <v>0</v>
      </c>
      <c r="E141" s="337">
        <f>+E127-'видатки по розпорядниках'!J414</f>
        <v>0</v>
      </c>
      <c r="G141" s="337">
        <f>+G127-'видатки по розпорядниках'!P414</f>
        <v>0</v>
      </c>
      <c r="H141" s="368"/>
      <c r="I141" s="368"/>
      <c r="J141" s="62"/>
      <c r="K141" s="62"/>
    </row>
    <row r="142" spans="2:11" s="33" customFormat="1" hidden="1">
      <c r="D142" s="337">
        <f>+D127-'видатки по розпорядниках'!E414</f>
        <v>0</v>
      </c>
      <c r="E142" s="337"/>
      <c r="F142" s="337"/>
      <c r="G142" s="337"/>
      <c r="H142" s="368"/>
      <c r="I142" s="368"/>
      <c r="J142" s="62"/>
      <c r="K142" s="62"/>
    </row>
    <row r="143" spans="2:11" s="33" customFormat="1" hidden="1">
      <c r="D143" s="337">
        <f>+D127+'видатки по розпорядниках'!K414</f>
        <v>0</v>
      </c>
      <c r="E143" s="337"/>
      <c r="F143" s="337"/>
      <c r="G143" s="337"/>
      <c r="H143" s="368"/>
      <c r="I143" s="368"/>
      <c r="J143" s="62"/>
      <c r="K143" s="62"/>
    </row>
    <row r="144" spans="2:11" s="33" customFormat="1">
      <c r="H144" s="368"/>
      <c r="I144" s="368"/>
      <c r="J144" s="62"/>
      <c r="K144" s="62"/>
    </row>
    <row r="145" spans="5:11" s="33" customFormat="1">
      <c r="E145" s="337"/>
      <c r="F145" s="337"/>
      <c r="H145" s="368"/>
      <c r="I145" s="368"/>
      <c r="J145" s="62"/>
      <c r="K145" s="62"/>
    </row>
    <row r="146" spans="5:11" s="33" customFormat="1">
      <c r="E146" s="346"/>
      <c r="G146" s="337"/>
      <c r="H146" s="34"/>
      <c r="I146" s="62"/>
      <c r="J146" s="62"/>
      <c r="K146" s="62"/>
    </row>
    <row r="147" spans="5:11" s="33" customFormat="1">
      <c r="H147" s="34"/>
      <c r="I147" s="62"/>
      <c r="J147" s="62"/>
      <c r="K147" s="62"/>
    </row>
    <row r="148" spans="5:11" s="33" customFormat="1" ht="15.5">
      <c r="E148" s="344"/>
      <c r="F148" s="345"/>
      <c r="H148" s="34"/>
      <c r="I148" s="62"/>
      <c r="J148" s="62"/>
      <c r="K148" s="62"/>
    </row>
    <row r="149" spans="5:11" s="33" customFormat="1">
      <c r="H149" s="34"/>
      <c r="I149" s="62"/>
      <c r="J149" s="62"/>
      <c r="K149" s="62"/>
    </row>
    <row r="150" spans="5:11" s="33" customFormat="1">
      <c r="H150" s="34"/>
      <c r="I150" s="62"/>
      <c r="J150" s="62"/>
      <c r="K150" s="62"/>
    </row>
    <row r="151" spans="5:11" s="33" customFormat="1">
      <c r="H151" s="34"/>
      <c r="I151" s="62"/>
      <c r="J151" s="62"/>
      <c r="K151" s="62"/>
    </row>
    <row r="152" spans="5:11" s="33" customFormat="1">
      <c r="H152" s="34"/>
      <c r="I152" s="62"/>
      <c r="J152" s="62"/>
      <c r="K152" s="62"/>
    </row>
    <row r="153" spans="5:11" s="33" customFormat="1">
      <c r="H153" s="34"/>
      <c r="I153" s="62"/>
      <c r="J153" s="62"/>
      <c r="K153" s="62"/>
    </row>
    <row r="154" spans="5:11" s="33" customFormat="1">
      <c r="H154" s="34"/>
      <c r="I154" s="62"/>
      <c r="J154" s="62"/>
      <c r="K154" s="62"/>
    </row>
    <row r="155" spans="5:11" s="33" customFormat="1">
      <c r="H155" s="34"/>
      <c r="I155" s="62"/>
      <c r="J155" s="62"/>
      <c r="K155" s="62"/>
    </row>
    <row r="156" spans="5:11" s="33" customFormat="1">
      <c r="H156" s="34"/>
      <c r="I156" s="62"/>
      <c r="J156" s="62"/>
      <c r="K156" s="62"/>
    </row>
    <row r="157" spans="5:11" s="33" customFormat="1">
      <c r="H157" s="34"/>
      <c r="I157" s="62"/>
      <c r="J157" s="62"/>
      <c r="K157" s="62"/>
    </row>
    <row r="158" spans="5:11" s="33" customFormat="1">
      <c r="H158" s="34"/>
      <c r="I158" s="62"/>
      <c r="J158" s="62"/>
      <c r="K158" s="62"/>
    </row>
    <row r="159" spans="5:11" s="33" customFormat="1">
      <c r="H159" s="34"/>
      <c r="I159" s="62"/>
      <c r="J159" s="62"/>
      <c r="K159" s="62"/>
    </row>
    <row r="160" spans="5:11" s="33" customFormat="1">
      <c r="H160" s="34"/>
      <c r="I160" s="62"/>
      <c r="J160" s="62"/>
      <c r="K160" s="62"/>
    </row>
    <row r="161" spans="8:11" s="33" customFormat="1">
      <c r="H161" s="34"/>
      <c r="I161" s="62"/>
      <c r="J161" s="62"/>
      <c r="K161" s="62"/>
    </row>
    <row r="162" spans="8:11" s="33" customFormat="1">
      <c r="H162" s="34"/>
      <c r="I162" s="62"/>
      <c r="J162" s="62"/>
      <c r="K162" s="62"/>
    </row>
    <row r="163" spans="8:11" s="33" customFormat="1">
      <c r="H163" s="34"/>
      <c r="I163" s="62"/>
      <c r="J163" s="62"/>
      <c r="K163" s="62"/>
    </row>
    <row r="164" spans="8:11" s="33" customFormat="1">
      <c r="H164" s="34"/>
      <c r="I164" s="62"/>
      <c r="J164" s="62"/>
      <c r="K164" s="62"/>
    </row>
    <row r="165" spans="8:11" s="33" customFormat="1">
      <c r="H165" s="34"/>
      <c r="I165" s="62"/>
      <c r="J165" s="62"/>
      <c r="K165" s="62"/>
    </row>
    <row r="166" spans="8:11" s="33" customFormat="1">
      <c r="H166" s="34"/>
      <c r="I166" s="62"/>
      <c r="J166" s="62"/>
      <c r="K166" s="62"/>
    </row>
    <row r="167" spans="8:11" s="33" customFormat="1">
      <c r="H167" s="34"/>
      <c r="I167" s="62"/>
      <c r="J167" s="62"/>
      <c r="K167" s="62"/>
    </row>
    <row r="168" spans="8:11" s="33" customFormat="1">
      <c r="H168" s="34"/>
      <c r="I168" s="62"/>
      <c r="J168" s="62"/>
      <c r="K168" s="62"/>
    </row>
    <row r="169" spans="8:11" s="33" customFormat="1">
      <c r="H169" s="34"/>
      <c r="I169" s="62"/>
      <c r="J169" s="62"/>
      <c r="K169" s="62"/>
    </row>
    <row r="170" spans="8:11" s="33" customFormat="1">
      <c r="H170" s="34"/>
      <c r="I170" s="62"/>
      <c r="J170" s="62"/>
      <c r="K170" s="62"/>
    </row>
  </sheetData>
  <autoFilter ref="H15:H143">
    <filterColumn colId="0">
      <customFilters and="1">
        <customFilter operator="notEqual" val=" "/>
        <customFilter operator="notEqual" val="0"/>
      </customFilters>
    </filterColumn>
  </autoFilter>
  <mergeCells count="23">
    <mergeCell ref="B140:C140"/>
    <mergeCell ref="B11:B14"/>
    <mergeCell ref="C15:C16"/>
    <mergeCell ref="G11:G14"/>
    <mergeCell ref="E15:E16"/>
    <mergeCell ref="E13:E14"/>
    <mergeCell ref="E140:G140"/>
    <mergeCell ref="F15:F16"/>
    <mergeCell ref="E131:G131"/>
    <mergeCell ref="B15:B16"/>
    <mergeCell ref="G15:G16"/>
    <mergeCell ref="D15:D16"/>
    <mergeCell ref="D11:D14"/>
    <mergeCell ref="C11:C14"/>
    <mergeCell ref="E11:F12"/>
    <mergeCell ref="F13:F14"/>
    <mergeCell ref="F6:G6"/>
    <mergeCell ref="F3:G3"/>
    <mergeCell ref="F2:G2"/>
    <mergeCell ref="B8:G8"/>
    <mergeCell ref="F4:G4"/>
    <mergeCell ref="B7:G7"/>
    <mergeCell ref="F5:G5"/>
  </mergeCells>
  <phoneticPr fontId="0" type="noConversion"/>
  <hyperlinks>
    <hyperlink ref="B33" location="_ftnref1" display="_ftnref1"/>
  </hyperlinks>
  <pageMargins left="1.49" right="0.19685039370078741" top="0.59055118110236227" bottom="0.34" header="0.31496062992125984" footer="0.19685039370078741"/>
  <pageSetup paperSize="9" scale="64"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700"/>
  <sheetViews>
    <sheetView showZeros="0" view="pageBreakPreview" zoomScale="80" zoomScaleNormal="65" zoomScaleSheetLayoutView="65" workbookViewId="0">
      <selection activeCell="J170" sqref="J170"/>
    </sheetView>
  </sheetViews>
  <sheetFormatPr defaultColWidth="9.1796875" defaultRowHeight="18" outlineLevelRow="1"/>
  <cols>
    <col min="1" max="1" width="10.7265625" style="16" customWidth="1"/>
    <col min="2" max="2" width="14.81640625" style="16" customWidth="1"/>
    <col min="3" max="3" width="12.453125" style="16" customWidth="1"/>
    <col min="4" max="4" width="35.7265625" style="71" customWidth="1"/>
    <col min="5" max="5" width="18.7265625" style="16" customWidth="1"/>
    <col min="6" max="6" width="18.81640625" style="16" customWidth="1"/>
    <col min="7" max="7" width="19.54296875" style="16" customWidth="1"/>
    <col min="8" max="8" width="17.1796875" style="16" customWidth="1"/>
    <col min="9" max="9" width="17.26953125" style="16" customWidth="1"/>
    <col min="10" max="10" width="19.7265625" style="16" customWidth="1"/>
    <col min="11" max="11" width="18.54296875" style="16" customWidth="1"/>
    <col min="12" max="12" width="20.26953125" style="16" customWidth="1"/>
    <col min="13" max="13" width="15.81640625" style="16" customWidth="1"/>
    <col min="14" max="14" width="17" style="16" customWidth="1"/>
    <col min="15" max="15" width="20" style="16" customWidth="1"/>
    <col min="16" max="16" width="18.453125" style="16" customWidth="1"/>
    <col min="17" max="17" width="14.54296875" style="31" customWidth="1"/>
    <col min="18" max="18" width="36.453125" style="357" customWidth="1"/>
    <col min="19" max="19" width="31" style="38" customWidth="1"/>
    <col min="20" max="20" width="24.7265625" style="38" customWidth="1"/>
    <col min="21" max="23" width="8.81640625" style="38" customWidth="1"/>
    <col min="24" max="26" width="8.81640625" style="27" customWidth="1"/>
    <col min="27" max="28" width="9.1796875" style="27" customWidth="1"/>
    <col min="29" max="29" width="12" style="27" customWidth="1"/>
    <col min="30" max="30" width="9.1796875" style="27" customWidth="1"/>
    <col min="31" max="31" width="11" style="27" customWidth="1"/>
    <col min="32" max="32" width="9.1796875" style="27" customWidth="1"/>
    <col min="33" max="33" width="11.1796875" style="27" customWidth="1"/>
    <col min="34" max="34" width="9.1796875" style="27" customWidth="1"/>
    <col min="35" max="35" width="12.54296875" style="27" customWidth="1"/>
    <col min="36" max="44" width="9.1796875" style="27" customWidth="1"/>
    <col min="45" max="66" width="9.1796875" style="20" customWidth="1"/>
    <col min="67" max="16384" width="9.1796875" style="16"/>
  </cols>
  <sheetData>
    <row r="1" spans="1:66">
      <c r="D1" s="15"/>
      <c r="E1" s="15"/>
      <c r="F1" s="15"/>
      <c r="G1" s="15"/>
      <c r="H1" s="15"/>
      <c r="I1" s="15"/>
      <c r="J1" s="15"/>
      <c r="K1" s="15"/>
      <c r="L1" s="15"/>
      <c r="M1" s="15"/>
      <c r="N1" s="15"/>
      <c r="O1" s="10" t="s">
        <v>1229</v>
      </c>
      <c r="P1" s="10"/>
    </row>
    <row r="2" spans="1:66">
      <c r="D2" s="15"/>
      <c r="E2" s="15"/>
      <c r="F2" s="15"/>
      <c r="G2" s="15"/>
      <c r="H2" s="15"/>
      <c r="I2" s="15"/>
      <c r="J2" s="15"/>
      <c r="K2" s="15"/>
      <c r="L2" s="15"/>
      <c r="M2" s="15"/>
      <c r="N2" s="15"/>
      <c r="O2" s="10" t="s">
        <v>1103</v>
      </c>
      <c r="P2" s="10"/>
    </row>
    <row r="3" spans="1:66">
      <c r="D3" s="15"/>
      <c r="E3" s="15"/>
      <c r="F3" s="15"/>
      <c r="G3" s="15"/>
      <c r="H3" s="15"/>
      <c r="I3" s="15"/>
      <c r="J3" s="19"/>
      <c r="K3" s="19"/>
      <c r="L3" s="24"/>
      <c r="M3" s="24"/>
      <c r="N3" s="24"/>
      <c r="O3" s="10"/>
      <c r="P3" s="10"/>
    </row>
    <row r="4" spans="1:66">
      <c r="D4" s="15"/>
      <c r="E4" s="15"/>
      <c r="F4" s="15"/>
      <c r="G4" s="15"/>
      <c r="H4" s="15"/>
      <c r="I4" s="15"/>
      <c r="J4" s="19"/>
      <c r="K4" s="19"/>
      <c r="L4" s="24"/>
      <c r="M4" s="24"/>
      <c r="N4" s="24"/>
      <c r="O4" s="10" t="s">
        <v>461</v>
      </c>
      <c r="P4" s="10"/>
    </row>
    <row r="5" spans="1:66" ht="18.75" customHeight="1">
      <c r="D5" s="15"/>
      <c r="E5" s="15"/>
      <c r="F5" s="15"/>
      <c r="G5" s="15"/>
      <c r="H5" s="15"/>
      <c r="I5" s="15"/>
      <c r="J5" s="19"/>
      <c r="K5" s="19"/>
      <c r="L5" s="24"/>
      <c r="M5" s="24"/>
      <c r="N5" s="24"/>
      <c r="O5" s="10"/>
      <c r="P5" s="10"/>
    </row>
    <row r="6" spans="1:66" ht="18.75" customHeight="1">
      <c r="D6" s="154"/>
      <c r="E6" s="154"/>
      <c r="F6" s="154"/>
      <c r="G6" s="154"/>
      <c r="H6" s="154"/>
      <c r="I6" s="154"/>
      <c r="J6" s="154"/>
      <c r="K6" s="154"/>
      <c r="L6" s="154"/>
      <c r="M6" s="154"/>
      <c r="N6" s="154"/>
      <c r="O6" s="10" t="s">
        <v>52</v>
      </c>
      <c r="P6" s="10"/>
    </row>
    <row r="7" spans="1:66" ht="20">
      <c r="B7" s="664"/>
      <c r="C7" s="664"/>
      <c r="D7" s="664"/>
      <c r="E7" s="664"/>
      <c r="F7" s="664"/>
      <c r="G7" s="664"/>
      <c r="H7" s="664"/>
      <c r="I7" s="664"/>
      <c r="J7" s="664"/>
      <c r="K7" s="664"/>
      <c r="L7" s="664"/>
      <c r="M7" s="664"/>
      <c r="N7" s="664"/>
      <c r="O7" s="664"/>
      <c r="P7" s="664"/>
    </row>
    <row r="8" spans="1:66" ht="45" customHeight="1">
      <c r="A8" s="29"/>
      <c r="B8" s="691" t="s">
        <v>187</v>
      </c>
      <c r="C8" s="691"/>
      <c r="D8" s="691"/>
      <c r="E8" s="691"/>
      <c r="F8" s="691"/>
      <c r="G8" s="691"/>
      <c r="H8" s="691"/>
      <c r="I8" s="691"/>
      <c r="J8" s="691"/>
      <c r="K8" s="691"/>
      <c r="L8" s="691"/>
      <c r="M8" s="691"/>
      <c r="N8" s="659"/>
      <c r="O8" s="659"/>
      <c r="P8" s="659"/>
    </row>
    <row r="9" spans="1:66" ht="20">
      <c r="A9" s="692">
        <v>13100000000</v>
      </c>
      <c r="B9" s="692"/>
      <c r="C9" s="365"/>
      <c r="D9" s="365"/>
      <c r="E9" s="365"/>
      <c r="F9" s="365"/>
      <c r="G9" s="365"/>
      <c r="H9" s="365"/>
      <c r="I9" s="365"/>
      <c r="J9" s="365"/>
      <c r="K9" s="365"/>
      <c r="L9" s="365"/>
      <c r="M9" s="365"/>
      <c r="N9" s="365"/>
      <c r="O9" s="365"/>
      <c r="P9" s="365"/>
    </row>
    <row r="10" spans="1:66">
      <c r="A10" s="693" t="s">
        <v>465</v>
      </c>
      <c r="B10" s="693"/>
      <c r="C10" s="22"/>
      <c r="E10" s="22"/>
      <c r="F10" s="22"/>
      <c r="G10" s="22"/>
      <c r="H10" s="22"/>
      <c r="I10" s="22"/>
      <c r="J10" s="25"/>
      <c r="K10" s="25"/>
      <c r="L10" s="25"/>
      <c r="M10" s="25"/>
      <c r="N10" s="25"/>
      <c r="O10" s="25"/>
      <c r="P10" s="25"/>
    </row>
    <row r="11" spans="1:66">
      <c r="A11" s="23"/>
      <c r="B11" s="23"/>
      <c r="C11" s="23"/>
      <c r="D11" s="72"/>
      <c r="E11" s="23"/>
      <c r="F11" s="23"/>
      <c r="G11" s="23"/>
      <c r="H11" s="114"/>
      <c r="I11" s="114"/>
      <c r="J11" s="26"/>
      <c r="K11" s="26"/>
      <c r="L11" s="26"/>
      <c r="M11" s="26"/>
      <c r="N11" s="26"/>
      <c r="O11" s="114" t="s">
        <v>411</v>
      </c>
      <c r="P11" s="26"/>
    </row>
    <row r="12" spans="1:66">
      <c r="A12" s="694" t="s">
        <v>1106</v>
      </c>
      <c r="B12" s="676" t="s">
        <v>1062</v>
      </c>
      <c r="C12" s="676" t="s">
        <v>1063</v>
      </c>
      <c r="D12" s="676" t="s">
        <v>526</v>
      </c>
      <c r="E12" s="679" t="s">
        <v>840</v>
      </c>
      <c r="F12" s="680"/>
      <c r="G12" s="680"/>
      <c r="H12" s="680"/>
      <c r="I12" s="681"/>
      <c r="J12" s="675" t="s">
        <v>1109</v>
      </c>
      <c r="K12" s="675"/>
      <c r="L12" s="675"/>
      <c r="M12" s="675"/>
      <c r="N12" s="675"/>
      <c r="O12" s="675"/>
      <c r="P12" s="669" t="s">
        <v>1016</v>
      </c>
      <c r="S12" s="689"/>
      <c r="T12" s="689"/>
      <c r="U12" s="689"/>
      <c r="V12" s="689"/>
    </row>
    <row r="13" spans="1:66">
      <c r="A13" s="695"/>
      <c r="B13" s="676"/>
      <c r="C13" s="676"/>
      <c r="D13" s="676"/>
      <c r="E13" s="682"/>
      <c r="F13" s="683"/>
      <c r="G13" s="683"/>
      <c r="H13" s="683"/>
      <c r="I13" s="684"/>
      <c r="J13" s="675"/>
      <c r="K13" s="675"/>
      <c r="L13" s="675"/>
      <c r="M13" s="675"/>
      <c r="N13" s="675"/>
      <c r="O13" s="675"/>
      <c r="P13" s="670"/>
    </row>
    <row r="14" spans="1:66">
      <c r="A14" s="696"/>
      <c r="B14" s="677"/>
      <c r="C14" s="677"/>
      <c r="D14" s="678"/>
      <c r="E14" s="682"/>
      <c r="F14" s="683"/>
      <c r="G14" s="683"/>
      <c r="H14" s="683"/>
      <c r="I14" s="684"/>
      <c r="J14" s="675"/>
      <c r="K14" s="675"/>
      <c r="L14" s="675"/>
      <c r="M14" s="675"/>
      <c r="N14" s="675"/>
      <c r="O14" s="675"/>
      <c r="P14" s="671"/>
      <c r="Q14" s="16"/>
      <c r="R14" s="358"/>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row>
    <row r="15" spans="1:66">
      <c r="A15" s="696"/>
      <c r="B15" s="677"/>
      <c r="C15" s="677"/>
      <c r="D15" s="678"/>
      <c r="E15" s="682"/>
      <c r="F15" s="683"/>
      <c r="G15" s="683"/>
      <c r="H15" s="683"/>
      <c r="I15" s="684"/>
      <c r="J15" s="675"/>
      <c r="K15" s="675"/>
      <c r="L15" s="675"/>
      <c r="M15" s="675"/>
      <c r="N15" s="675"/>
      <c r="O15" s="675"/>
      <c r="P15" s="671"/>
      <c r="Q15" s="16"/>
      <c r="R15" s="358"/>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row>
    <row r="16" spans="1:66">
      <c r="A16" s="696"/>
      <c r="B16" s="677"/>
      <c r="C16" s="677"/>
      <c r="D16" s="678"/>
      <c r="E16" s="682"/>
      <c r="F16" s="683"/>
      <c r="G16" s="683"/>
      <c r="H16" s="683"/>
      <c r="I16" s="684"/>
      <c r="J16" s="675"/>
      <c r="K16" s="675"/>
      <c r="L16" s="675"/>
      <c r="M16" s="675"/>
      <c r="N16" s="675"/>
      <c r="O16" s="675"/>
      <c r="P16" s="671"/>
      <c r="Q16" s="16"/>
      <c r="R16" s="358"/>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row>
    <row r="17" spans="1:66">
      <c r="A17" s="696"/>
      <c r="B17" s="677"/>
      <c r="C17" s="677"/>
      <c r="D17" s="678"/>
      <c r="E17" s="685"/>
      <c r="F17" s="686"/>
      <c r="G17" s="686"/>
      <c r="H17" s="686"/>
      <c r="I17" s="687"/>
      <c r="J17" s="675"/>
      <c r="K17" s="675"/>
      <c r="L17" s="675"/>
      <c r="M17" s="675"/>
      <c r="N17" s="675"/>
      <c r="O17" s="675"/>
      <c r="P17" s="671"/>
      <c r="Q17" s="16"/>
      <c r="R17" s="358"/>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row>
    <row r="18" spans="1:66">
      <c r="A18" s="695"/>
      <c r="B18" s="676"/>
      <c r="C18" s="676"/>
      <c r="D18" s="676"/>
      <c r="E18" s="668" t="s">
        <v>571</v>
      </c>
      <c r="F18" s="676" t="s">
        <v>1108</v>
      </c>
      <c r="G18" s="676" t="s">
        <v>572</v>
      </c>
      <c r="H18" s="676"/>
      <c r="I18" s="672" t="s">
        <v>1107</v>
      </c>
      <c r="J18" s="668" t="s">
        <v>571</v>
      </c>
      <c r="K18" s="676" t="s">
        <v>808</v>
      </c>
      <c r="L18" s="676" t="s">
        <v>1108</v>
      </c>
      <c r="M18" s="676" t="s">
        <v>572</v>
      </c>
      <c r="N18" s="676"/>
      <c r="O18" s="672" t="s">
        <v>1107</v>
      </c>
      <c r="P18" s="670"/>
      <c r="S18" s="57"/>
      <c r="T18" s="57"/>
      <c r="U18" s="690"/>
      <c r="V18" s="690"/>
    </row>
    <row r="19" spans="1:66" ht="13.15" customHeight="1">
      <c r="A19" s="695"/>
      <c r="B19" s="676"/>
      <c r="C19" s="676"/>
      <c r="D19" s="676"/>
      <c r="E19" s="668"/>
      <c r="F19" s="676"/>
      <c r="G19" s="676" t="s">
        <v>584</v>
      </c>
      <c r="H19" s="4" t="s">
        <v>763</v>
      </c>
      <c r="I19" s="673"/>
      <c r="J19" s="668"/>
      <c r="K19" s="676"/>
      <c r="L19" s="676"/>
      <c r="M19" s="676" t="s">
        <v>584</v>
      </c>
      <c r="N19" s="4" t="s">
        <v>763</v>
      </c>
      <c r="O19" s="673"/>
      <c r="P19" s="670"/>
      <c r="S19" s="57"/>
      <c r="T19" s="57"/>
      <c r="U19" s="57"/>
      <c r="V19" s="57"/>
    </row>
    <row r="20" spans="1:66" ht="44.5" customHeight="1">
      <c r="A20" s="697"/>
      <c r="B20" s="676"/>
      <c r="C20" s="676"/>
      <c r="D20" s="676"/>
      <c r="E20" s="668"/>
      <c r="F20" s="676"/>
      <c r="G20" s="676"/>
      <c r="H20" s="4"/>
      <c r="I20" s="674"/>
      <c r="J20" s="668"/>
      <c r="K20" s="676"/>
      <c r="L20" s="676"/>
      <c r="M20" s="676"/>
      <c r="N20" s="4"/>
      <c r="O20" s="674"/>
      <c r="P20" s="670"/>
      <c r="S20" s="58"/>
      <c r="T20" s="58"/>
      <c r="U20" s="58"/>
      <c r="V20" s="58"/>
    </row>
    <row r="21" spans="1:66" s="78" customFormat="1">
      <c r="A21" s="115">
        <v>1</v>
      </c>
      <c r="B21" s="115">
        <v>2</v>
      </c>
      <c r="C21" s="115">
        <v>3</v>
      </c>
      <c r="D21" s="115">
        <v>4</v>
      </c>
      <c r="E21" s="115">
        <v>5</v>
      </c>
      <c r="F21" s="115">
        <v>6</v>
      </c>
      <c r="G21" s="115">
        <v>7</v>
      </c>
      <c r="H21" s="115">
        <v>8</v>
      </c>
      <c r="I21" s="115">
        <v>9</v>
      </c>
      <c r="J21" s="115">
        <v>10</v>
      </c>
      <c r="K21" s="115">
        <v>11</v>
      </c>
      <c r="L21" s="115">
        <v>12</v>
      </c>
      <c r="M21" s="115">
        <v>13</v>
      </c>
      <c r="N21" s="115">
        <v>14</v>
      </c>
      <c r="O21" s="115">
        <v>15</v>
      </c>
      <c r="P21" s="115">
        <v>16</v>
      </c>
      <c r="Q21" s="589"/>
      <c r="R21" s="359"/>
      <c r="S21" s="68"/>
      <c r="T21" s="68"/>
      <c r="U21" s="68"/>
      <c r="V21" s="68"/>
      <c r="W21" s="67"/>
      <c r="X21" s="69"/>
      <c r="Y21" s="69"/>
      <c r="Z21" s="69"/>
      <c r="AA21" s="69"/>
      <c r="AB21" s="69"/>
      <c r="AC21" s="69"/>
      <c r="AD21" s="69"/>
      <c r="AE21" s="69"/>
      <c r="AF21" s="69"/>
      <c r="AG21" s="69"/>
      <c r="AH21" s="69"/>
      <c r="AI21" s="69"/>
      <c r="AJ21" s="69"/>
      <c r="AK21" s="69"/>
      <c r="AL21" s="69"/>
      <c r="AM21" s="69"/>
      <c r="AN21" s="69"/>
      <c r="AO21" s="69"/>
      <c r="AP21" s="69"/>
      <c r="AQ21" s="69"/>
      <c r="AR21" s="69"/>
      <c r="AS21" s="70"/>
      <c r="AT21" s="70"/>
      <c r="AU21" s="70"/>
      <c r="AV21" s="70"/>
      <c r="AW21" s="70"/>
      <c r="AX21" s="70"/>
      <c r="AY21" s="70"/>
      <c r="AZ21" s="70"/>
      <c r="BA21" s="70"/>
      <c r="BB21" s="70"/>
      <c r="BC21" s="70"/>
      <c r="BD21" s="70"/>
      <c r="BE21" s="70"/>
      <c r="BF21" s="70"/>
      <c r="BG21" s="70"/>
      <c r="BH21" s="70"/>
      <c r="BI21" s="70"/>
      <c r="BJ21" s="70"/>
      <c r="BK21" s="70"/>
      <c r="BL21" s="70"/>
      <c r="BM21" s="70"/>
      <c r="BN21" s="70"/>
    </row>
    <row r="22" spans="1:66" s="78" customFormat="1" ht="31" hidden="1">
      <c r="A22" s="115"/>
      <c r="B22" s="115"/>
      <c r="C22" s="115"/>
      <c r="D22" s="115" t="s">
        <v>1186</v>
      </c>
      <c r="E22" s="242">
        <f>+F22+I22</f>
        <v>0</v>
      </c>
      <c r="F22" s="242"/>
      <c r="G22" s="242"/>
      <c r="H22" s="242"/>
      <c r="I22" s="242"/>
      <c r="J22" s="242">
        <f>+L22+O22</f>
        <v>0</v>
      </c>
      <c r="K22" s="242"/>
      <c r="L22" s="242"/>
      <c r="M22" s="242"/>
      <c r="N22" s="242"/>
      <c r="O22" s="242"/>
      <c r="P22" s="242">
        <f>+E22+J22</f>
        <v>0</v>
      </c>
      <c r="Q22" s="387">
        <f>+P22</f>
        <v>0</v>
      </c>
      <c r="R22" s="67"/>
      <c r="S22" s="359"/>
      <c r="T22" s="68"/>
      <c r="U22" s="68"/>
      <c r="V22" s="68"/>
      <c r="W22" s="67"/>
      <c r="X22" s="69"/>
      <c r="Y22" s="69"/>
      <c r="Z22" s="69"/>
      <c r="AA22" s="69"/>
      <c r="AB22" s="69"/>
      <c r="AC22" s="69"/>
      <c r="AD22" s="69"/>
      <c r="AE22" s="69"/>
      <c r="AF22" s="69"/>
      <c r="AG22" s="69"/>
      <c r="AH22" s="69"/>
      <c r="AI22" s="69"/>
      <c r="AJ22" s="69"/>
      <c r="AK22" s="69"/>
      <c r="AL22" s="69"/>
      <c r="AM22" s="69"/>
      <c r="AN22" s="69"/>
      <c r="AO22" s="69"/>
      <c r="AP22" s="69"/>
      <c r="AQ22" s="69"/>
      <c r="AR22" s="69"/>
      <c r="AS22" s="70"/>
      <c r="AT22" s="70"/>
      <c r="AU22" s="70"/>
      <c r="AV22" s="70"/>
      <c r="AW22" s="70"/>
      <c r="AX22" s="70"/>
      <c r="AY22" s="70"/>
      <c r="AZ22" s="70"/>
      <c r="BA22" s="70"/>
      <c r="BB22" s="70"/>
      <c r="BC22" s="70"/>
      <c r="BD22" s="70"/>
      <c r="BE22" s="70"/>
      <c r="BF22" s="70"/>
      <c r="BG22" s="70"/>
      <c r="BH22" s="70"/>
      <c r="BI22" s="70"/>
      <c r="BJ22" s="70"/>
      <c r="BK22" s="70"/>
      <c r="BL22" s="70"/>
      <c r="BM22" s="70"/>
      <c r="BN22" s="70"/>
    </row>
    <row r="23" spans="1:66" s="78" customFormat="1" ht="17.5" hidden="1">
      <c r="A23" s="241" t="s">
        <v>972</v>
      </c>
      <c r="B23" s="248" t="s">
        <v>973</v>
      </c>
      <c r="C23" s="241" t="s">
        <v>249</v>
      </c>
      <c r="D23" s="115" t="s">
        <v>1072</v>
      </c>
      <c r="E23" s="242">
        <f>+F23+I23</f>
        <v>0</v>
      </c>
      <c r="F23" s="242"/>
      <c r="G23" s="242"/>
      <c r="H23" s="242"/>
      <c r="I23" s="242"/>
      <c r="J23" s="242">
        <f>+L23+O23</f>
        <v>0</v>
      </c>
      <c r="K23" s="242"/>
      <c r="L23" s="242"/>
      <c r="M23" s="242"/>
      <c r="N23" s="242"/>
      <c r="O23" s="242"/>
      <c r="P23" s="242">
        <f>+E23+J23</f>
        <v>0</v>
      </c>
      <c r="Q23" s="590">
        <f t="shared" ref="Q23:Q78" si="0">+P23</f>
        <v>0</v>
      </c>
      <c r="R23" s="67"/>
      <c r="S23" s="360">
        <v>850000</v>
      </c>
      <c r="T23" s="68"/>
      <c r="U23" s="68"/>
      <c r="V23" s="68"/>
      <c r="W23" s="67"/>
      <c r="X23" s="69"/>
      <c r="Y23" s="69"/>
      <c r="Z23" s="69"/>
      <c r="AA23" s="69"/>
      <c r="AB23" s="69"/>
      <c r="AC23" s="69"/>
      <c r="AD23" s="69"/>
      <c r="AE23" s="69"/>
      <c r="AF23" s="69"/>
      <c r="AG23" s="69"/>
      <c r="AH23" s="69"/>
      <c r="AI23" s="69"/>
      <c r="AJ23" s="69"/>
      <c r="AK23" s="69"/>
      <c r="AL23" s="69"/>
      <c r="AM23" s="69"/>
      <c r="AN23" s="69"/>
      <c r="AO23" s="69"/>
      <c r="AP23" s="69"/>
      <c r="AQ23" s="69"/>
      <c r="AR23" s="69"/>
      <c r="AS23" s="70"/>
      <c r="AT23" s="70"/>
      <c r="AU23" s="70"/>
      <c r="AV23" s="70"/>
      <c r="AW23" s="70"/>
      <c r="AX23" s="70"/>
      <c r="AY23" s="70"/>
      <c r="AZ23" s="70"/>
      <c r="BA23" s="70"/>
      <c r="BB23" s="70"/>
      <c r="BC23" s="70"/>
      <c r="BD23" s="70"/>
      <c r="BE23" s="70"/>
      <c r="BF23" s="70"/>
      <c r="BG23" s="70"/>
      <c r="BH23" s="70"/>
      <c r="BI23" s="70"/>
      <c r="BJ23" s="70"/>
      <c r="BK23" s="70"/>
      <c r="BL23" s="70"/>
      <c r="BM23" s="70"/>
      <c r="BN23" s="70"/>
    </row>
    <row r="24" spans="1:66" s="78" customFormat="1" ht="77.5" hidden="1">
      <c r="A24" s="241" t="s">
        <v>686</v>
      </c>
      <c r="B24" s="14">
        <v>6020</v>
      </c>
      <c r="C24" s="241" t="s">
        <v>687</v>
      </c>
      <c r="D24" s="115" t="s">
        <v>837</v>
      </c>
      <c r="E24" s="242">
        <f t="shared" ref="E24:E29" si="1">+F24+I24</f>
        <v>0</v>
      </c>
      <c r="F24" s="242"/>
      <c r="G24" s="242"/>
      <c r="H24" s="242"/>
      <c r="I24" s="242"/>
      <c r="J24" s="242">
        <f t="shared" ref="J24:J29" si="2">+L24+O24</f>
        <v>0</v>
      </c>
      <c r="K24" s="242"/>
      <c r="L24" s="242"/>
      <c r="M24" s="242"/>
      <c r="N24" s="242"/>
      <c r="O24" s="242"/>
      <c r="P24" s="242">
        <f t="shared" ref="P24:P29" si="3">+E24+J24</f>
        <v>0</v>
      </c>
      <c r="Q24" s="590">
        <f>+P24</f>
        <v>0</v>
      </c>
      <c r="R24" s="67"/>
      <c r="S24" s="359"/>
      <c r="T24" s="68"/>
      <c r="U24" s="68"/>
      <c r="V24" s="68"/>
      <c r="W24" s="67"/>
      <c r="X24" s="69"/>
      <c r="Y24" s="69"/>
      <c r="Z24" s="69"/>
      <c r="AA24" s="69"/>
      <c r="AB24" s="69"/>
      <c r="AC24" s="69"/>
      <c r="AD24" s="69"/>
      <c r="AE24" s="69"/>
      <c r="AF24" s="69"/>
      <c r="AG24" s="69"/>
      <c r="AH24" s="69"/>
      <c r="AI24" s="69"/>
      <c r="AJ24" s="69"/>
      <c r="AK24" s="69"/>
      <c r="AL24" s="69"/>
      <c r="AM24" s="69"/>
      <c r="AN24" s="69"/>
      <c r="AO24" s="69"/>
      <c r="AP24" s="69"/>
      <c r="AQ24" s="69"/>
      <c r="AR24" s="69"/>
      <c r="AS24" s="70"/>
      <c r="AT24" s="70"/>
      <c r="AU24" s="70"/>
      <c r="AV24" s="70"/>
      <c r="AW24" s="70"/>
      <c r="AX24" s="70"/>
      <c r="AY24" s="70"/>
      <c r="AZ24" s="70"/>
      <c r="BA24" s="70"/>
      <c r="BB24" s="70"/>
      <c r="BC24" s="70"/>
      <c r="BD24" s="70"/>
      <c r="BE24" s="70"/>
      <c r="BF24" s="70"/>
      <c r="BG24" s="70"/>
      <c r="BH24" s="70"/>
      <c r="BI24" s="70"/>
      <c r="BJ24" s="70"/>
      <c r="BK24" s="70"/>
      <c r="BL24" s="70"/>
      <c r="BM24" s="70"/>
      <c r="BN24" s="70"/>
    </row>
    <row r="25" spans="1:66" s="78" customFormat="1" ht="43.9" hidden="1" customHeight="1">
      <c r="A25" s="135" t="s">
        <v>705</v>
      </c>
      <c r="B25" s="135" t="s">
        <v>921</v>
      </c>
      <c r="C25" s="135" t="s">
        <v>294</v>
      </c>
      <c r="D25" s="115" t="s">
        <v>243</v>
      </c>
      <c r="E25" s="242">
        <f t="shared" si="1"/>
        <v>0</v>
      </c>
      <c r="F25" s="242"/>
      <c r="G25" s="242"/>
      <c r="H25" s="242"/>
      <c r="I25" s="242"/>
      <c r="J25" s="301">
        <f t="shared" si="2"/>
        <v>0</v>
      </c>
      <c r="K25" s="242"/>
      <c r="L25" s="242"/>
      <c r="M25" s="242"/>
      <c r="N25" s="242"/>
      <c r="O25" s="301"/>
      <c r="P25" s="301">
        <f t="shared" si="3"/>
        <v>0</v>
      </c>
      <c r="Q25" s="590">
        <f>+P25</f>
        <v>0</v>
      </c>
      <c r="R25" s="67"/>
      <c r="S25" s="360">
        <v>1313826700</v>
      </c>
      <c r="T25" s="68"/>
      <c r="U25" s="68"/>
      <c r="V25" s="68"/>
      <c r="W25" s="67"/>
      <c r="X25" s="69"/>
      <c r="Y25" s="69"/>
      <c r="Z25" s="69"/>
      <c r="AA25" s="69"/>
      <c r="AB25" s="69"/>
      <c r="AC25" s="69"/>
      <c r="AD25" s="69"/>
      <c r="AE25" s="69"/>
      <c r="AF25" s="69"/>
      <c r="AG25" s="69"/>
      <c r="AH25" s="69"/>
      <c r="AI25" s="69"/>
      <c r="AJ25" s="69"/>
      <c r="AK25" s="69"/>
      <c r="AL25" s="69"/>
      <c r="AM25" s="69"/>
      <c r="AN25" s="69"/>
      <c r="AO25" s="69"/>
      <c r="AP25" s="69"/>
      <c r="AQ25" s="69"/>
      <c r="AR25" s="69"/>
      <c r="AS25" s="70"/>
      <c r="AT25" s="70"/>
      <c r="AU25" s="70"/>
      <c r="AV25" s="70"/>
      <c r="AW25" s="70"/>
      <c r="AX25" s="70"/>
      <c r="AY25" s="70"/>
      <c r="AZ25" s="70"/>
      <c r="BA25" s="70"/>
      <c r="BB25" s="70"/>
      <c r="BC25" s="70"/>
      <c r="BD25" s="70"/>
      <c r="BE25" s="70"/>
      <c r="BF25" s="70"/>
      <c r="BG25" s="70"/>
      <c r="BH25" s="70"/>
      <c r="BI25" s="70"/>
      <c r="BJ25" s="70"/>
      <c r="BK25" s="70"/>
      <c r="BL25" s="70"/>
      <c r="BM25" s="70"/>
      <c r="BN25" s="70"/>
    </row>
    <row r="26" spans="1:66" s="78" customFormat="1" ht="41.5" hidden="1" customHeight="1">
      <c r="A26" s="135" t="s">
        <v>192</v>
      </c>
      <c r="B26" s="139" t="s">
        <v>491</v>
      </c>
      <c r="C26" s="139" t="s">
        <v>608</v>
      </c>
      <c r="D26" s="312" t="s">
        <v>110</v>
      </c>
      <c r="E26" s="301">
        <f>+F26+I26</f>
        <v>0</v>
      </c>
      <c r="F26" s="301"/>
      <c r="G26" s="301"/>
      <c r="H26" s="301"/>
      <c r="I26" s="301"/>
      <c r="J26" s="301">
        <f>+L26+O26</f>
        <v>0</v>
      </c>
      <c r="K26" s="301"/>
      <c r="L26" s="301"/>
      <c r="M26" s="301"/>
      <c r="N26" s="301"/>
      <c r="O26" s="301"/>
      <c r="P26" s="301">
        <f>+E26+J26</f>
        <v>0</v>
      </c>
      <c r="Q26" s="590"/>
      <c r="R26" s="67"/>
      <c r="S26" s="357"/>
      <c r="T26" s="68"/>
      <c r="U26" s="68"/>
      <c r="V26" s="68"/>
      <c r="W26" s="67"/>
      <c r="X26" s="69"/>
      <c r="Y26" s="69"/>
      <c r="Z26" s="69"/>
      <c r="AA26" s="69"/>
      <c r="AB26" s="69"/>
      <c r="AC26" s="69"/>
      <c r="AD26" s="69"/>
      <c r="AE26" s="69"/>
      <c r="AF26" s="69"/>
      <c r="AG26" s="69"/>
      <c r="AH26" s="69"/>
      <c r="AI26" s="69"/>
      <c r="AJ26" s="69"/>
      <c r="AK26" s="69"/>
      <c r="AL26" s="69"/>
      <c r="AM26" s="69"/>
      <c r="AN26" s="69"/>
      <c r="AO26" s="69"/>
      <c r="AP26" s="69"/>
      <c r="AQ26" s="69"/>
      <c r="AR26" s="69"/>
      <c r="AS26" s="70"/>
      <c r="AT26" s="70"/>
      <c r="AU26" s="70"/>
      <c r="AV26" s="70"/>
      <c r="AW26" s="70"/>
      <c r="AX26" s="70"/>
      <c r="AY26" s="70"/>
      <c r="AZ26" s="70"/>
      <c r="BA26" s="70"/>
      <c r="BB26" s="70"/>
      <c r="BC26" s="70"/>
      <c r="BD26" s="70"/>
      <c r="BE26" s="70"/>
      <c r="BF26" s="70"/>
      <c r="BG26" s="70"/>
      <c r="BH26" s="70"/>
      <c r="BI26" s="70"/>
      <c r="BJ26" s="70"/>
      <c r="BK26" s="70"/>
      <c r="BL26" s="70"/>
      <c r="BM26" s="70"/>
      <c r="BN26" s="70"/>
    </row>
    <row r="27" spans="1:66" s="78" customFormat="1" ht="31" hidden="1">
      <c r="A27" s="135" t="s">
        <v>792</v>
      </c>
      <c r="B27" s="135" t="s">
        <v>791</v>
      </c>
      <c r="C27" s="135" t="s">
        <v>790</v>
      </c>
      <c r="D27" s="115" t="s">
        <v>902</v>
      </c>
      <c r="E27" s="242">
        <f t="shared" si="1"/>
        <v>0</v>
      </c>
      <c r="F27" s="242"/>
      <c r="G27" s="242"/>
      <c r="H27" s="242"/>
      <c r="I27" s="242"/>
      <c r="J27" s="242">
        <f t="shared" si="2"/>
        <v>0</v>
      </c>
      <c r="K27" s="242"/>
      <c r="L27" s="242"/>
      <c r="M27" s="242"/>
      <c r="N27" s="242"/>
      <c r="O27" s="242">
        <f>300000-300000</f>
        <v>0</v>
      </c>
      <c r="P27" s="242">
        <f t="shared" si="3"/>
        <v>0</v>
      </c>
      <c r="Q27" s="590">
        <f>+P27</f>
        <v>0</v>
      </c>
      <c r="R27" s="67"/>
      <c r="S27" s="357"/>
      <c r="T27" s="68"/>
      <c r="U27" s="68"/>
      <c r="V27" s="68"/>
      <c r="W27" s="67"/>
      <c r="X27" s="69"/>
      <c r="Y27" s="69"/>
      <c r="Z27" s="69"/>
      <c r="AA27" s="69"/>
      <c r="AB27" s="69"/>
      <c r="AC27" s="69"/>
      <c r="AD27" s="69"/>
      <c r="AE27" s="69"/>
      <c r="AF27" s="69"/>
      <c r="AG27" s="69"/>
      <c r="AH27" s="69"/>
      <c r="AI27" s="69"/>
      <c r="AJ27" s="69"/>
      <c r="AK27" s="69"/>
      <c r="AL27" s="69"/>
      <c r="AM27" s="69"/>
      <c r="AN27" s="69"/>
      <c r="AO27" s="69"/>
      <c r="AP27" s="69"/>
      <c r="AQ27" s="69"/>
      <c r="AR27" s="69"/>
      <c r="AS27" s="70"/>
      <c r="AT27" s="70"/>
      <c r="AU27" s="70"/>
      <c r="AV27" s="70"/>
      <c r="AW27" s="70"/>
      <c r="AX27" s="70"/>
      <c r="AY27" s="70"/>
      <c r="AZ27" s="70"/>
      <c r="BA27" s="70"/>
      <c r="BB27" s="70"/>
      <c r="BC27" s="70"/>
      <c r="BD27" s="70"/>
      <c r="BE27" s="70"/>
      <c r="BF27" s="70"/>
      <c r="BG27" s="70"/>
      <c r="BH27" s="70"/>
      <c r="BI27" s="70"/>
      <c r="BJ27" s="70"/>
      <c r="BK27" s="70"/>
      <c r="BL27" s="70"/>
      <c r="BM27" s="70"/>
      <c r="BN27" s="70"/>
    </row>
    <row r="28" spans="1:66" s="78" customFormat="1" ht="43.15" hidden="1" customHeight="1">
      <c r="A28" s="135" t="s">
        <v>542</v>
      </c>
      <c r="B28" s="135" t="s">
        <v>871</v>
      </c>
      <c r="C28" s="135" t="s">
        <v>297</v>
      </c>
      <c r="D28" s="115" t="s">
        <v>84</v>
      </c>
      <c r="E28" s="301">
        <f t="shared" si="1"/>
        <v>0</v>
      </c>
      <c r="F28" s="301"/>
      <c r="G28" s="301"/>
      <c r="H28" s="301"/>
      <c r="I28" s="301"/>
      <c r="J28" s="301">
        <f t="shared" si="2"/>
        <v>0</v>
      </c>
      <c r="K28" s="301"/>
      <c r="L28" s="301"/>
      <c r="M28" s="301"/>
      <c r="N28" s="301"/>
      <c r="O28" s="301"/>
      <c r="P28" s="301">
        <f t="shared" si="3"/>
        <v>0</v>
      </c>
      <c r="Q28" s="387">
        <f>+P28</f>
        <v>0</v>
      </c>
      <c r="R28" s="67"/>
      <c r="S28" s="357"/>
      <c r="T28" s="68"/>
      <c r="U28" s="68"/>
      <c r="V28" s="68"/>
      <c r="W28" s="67"/>
      <c r="X28" s="69"/>
      <c r="Y28" s="69"/>
      <c r="Z28" s="69"/>
      <c r="AA28" s="69"/>
      <c r="AB28" s="69"/>
      <c r="AC28" s="69"/>
      <c r="AD28" s="69"/>
      <c r="AE28" s="69"/>
      <c r="AF28" s="69"/>
      <c r="AG28" s="69"/>
      <c r="AH28" s="69"/>
      <c r="AI28" s="69"/>
      <c r="AJ28" s="69"/>
      <c r="AK28" s="69"/>
      <c r="AL28" s="69"/>
      <c r="AM28" s="69"/>
      <c r="AN28" s="69"/>
      <c r="AO28" s="69"/>
      <c r="AP28" s="69"/>
      <c r="AQ28" s="69"/>
      <c r="AR28" s="69"/>
      <c r="AS28" s="70"/>
      <c r="AT28" s="70"/>
      <c r="AU28" s="70"/>
      <c r="AV28" s="70"/>
      <c r="AW28" s="70"/>
      <c r="AX28" s="70"/>
      <c r="AY28" s="70"/>
      <c r="AZ28" s="70"/>
      <c r="BA28" s="70"/>
      <c r="BB28" s="70"/>
      <c r="BC28" s="70"/>
      <c r="BD28" s="70"/>
      <c r="BE28" s="70"/>
      <c r="BF28" s="70"/>
      <c r="BG28" s="70"/>
      <c r="BH28" s="70"/>
      <c r="BI28" s="70"/>
      <c r="BJ28" s="70"/>
      <c r="BK28" s="70"/>
      <c r="BL28" s="70"/>
      <c r="BM28" s="70"/>
      <c r="BN28" s="70"/>
    </row>
    <row r="29" spans="1:66" s="78" customFormat="1" ht="31" hidden="1">
      <c r="A29" s="145" t="s">
        <v>838</v>
      </c>
      <c r="B29" s="145" t="s">
        <v>839</v>
      </c>
      <c r="C29" s="145" t="s">
        <v>977</v>
      </c>
      <c r="D29" s="264" t="s">
        <v>235</v>
      </c>
      <c r="E29" s="301">
        <f t="shared" si="1"/>
        <v>0</v>
      </c>
      <c r="F29" s="301">
        <f>50000-50000</f>
        <v>0</v>
      </c>
      <c r="G29" s="242"/>
      <c r="H29" s="242"/>
      <c r="I29" s="242"/>
      <c r="J29" s="242">
        <f t="shared" si="2"/>
        <v>0</v>
      </c>
      <c r="K29" s="242"/>
      <c r="L29" s="242"/>
      <c r="M29" s="242"/>
      <c r="N29" s="242"/>
      <c r="O29" s="242"/>
      <c r="P29" s="150">
        <f t="shared" si="3"/>
        <v>0</v>
      </c>
      <c r="Q29" s="590">
        <f t="shared" si="0"/>
        <v>0</v>
      </c>
      <c r="R29" s="67"/>
      <c r="S29" s="357"/>
      <c r="T29" s="68"/>
      <c r="U29" s="68"/>
      <c r="V29" s="68"/>
      <c r="W29" s="67"/>
      <c r="X29" s="69"/>
      <c r="Y29" s="69"/>
      <c r="Z29" s="69"/>
      <c r="AA29" s="69"/>
      <c r="AB29" s="69"/>
      <c r="AC29" s="69"/>
      <c r="AD29" s="69"/>
      <c r="AE29" s="69"/>
      <c r="AF29" s="69"/>
      <c r="AG29" s="69"/>
      <c r="AH29" s="69"/>
      <c r="AI29" s="69"/>
      <c r="AJ29" s="69"/>
      <c r="AK29" s="69"/>
      <c r="AL29" s="69"/>
      <c r="AM29" s="69"/>
      <c r="AN29" s="69"/>
      <c r="AO29" s="69"/>
      <c r="AP29" s="69"/>
      <c r="AQ29" s="69"/>
      <c r="AR29" s="69"/>
      <c r="AS29" s="70"/>
      <c r="AT29" s="70"/>
      <c r="AU29" s="70"/>
      <c r="AV29" s="70"/>
      <c r="AW29" s="70"/>
      <c r="AX29" s="70"/>
      <c r="AY29" s="70"/>
      <c r="AZ29" s="70"/>
      <c r="BA29" s="70"/>
      <c r="BB29" s="70"/>
      <c r="BC29" s="70"/>
      <c r="BD29" s="70"/>
      <c r="BE29" s="70"/>
      <c r="BF29" s="70"/>
      <c r="BG29" s="70"/>
      <c r="BH29" s="70"/>
      <c r="BI29" s="70"/>
      <c r="BJ29" s="70"/>
      <c r="BK29" s="70"/>
      <c r="BL29" s="70"/>
      <c r="BM29" s="70"/>
      <c r="BN29" s="70"/>
    </row>
    <row r="30" spans="1:66" s="78" customFormat="1" ht="46.5" hidden="1">
      <c r="A30" s="247" t="s">
        <v>1073</v>
      </c>
      <c r="B30" s="14">
        <v>8110</v>
      </c>
      <c r="C30" s="247" t="s">
        <v>510</v>
      </c>
      <c r="D30" s="115" t="s">
        <v>683</v>
      </c>
      <c r="E30" s="242">
        <f>+F30+I30</f>
        <v>0</v>
      </c>
      <c r="F30" s="242"/>
      <c r="G30" s="242"/>
      <c r="H30" s="242"/>
      <c r="I30" s="242"/>
      <c r="J30" s="242">
        <f>+L30+O30</f>
        <v>0</v>
      </c>
      <c r="K30" s="242"/>
      <c r="L30" s="242"/>
      <c r="M30" s="242"/>
      <c r="N30" s="242"/>
      <c r="O30" s="242"/>
      <c r="P30" s="242">
        <f>+E30+J30</f>
        <v>0</v>
      </c>
      <c r="Q30" s="590">
        <f t="shared" si="0"/>
        <v>0</v>
      </c>
      <c r="R30" s="67"/>
      <c r="S30" s="357"/>
      <c r="T30" s="68"/>
      <c r="U30" s="68"/>
      <c r="V30" s="68"/>
      <c r="W30" s="67"/>
      <c r="X30" s="69"/>
      <c r="Y30" s="69"/>
      <c r="Z30" s="69"/>
      <c r="AA30" s="69"/>
      <c r="AB30" s="69"/>
      <c r="AC30" s="69"/>
      <c r="AD30" s="69"/>
      <c r="AE30" s="69"/>
      <c r="AF30" s="69"/>
      <c r="AG30" s="69"/>
      <c r="AH30" s="69"/>
      <c r="AI30" s="69"/>
      <c r="AJ30" s="69"/>
      <c r="AK30" s="69"/>
      <c r="AL30" s="69"/>
      <c r="AM30" s="69"/>
      <c r="AN30" s="69"/>
      <c r="AO30" s="69"/>
      <c r="AP30" s="69"/>
      <c r="AQ30" s="69"/>
      <c r="AR30" s="69"/>
      <c r="AS30" s="70"/>
      <c r="AT30" s="70"/>
      <c r="AU30" s="70"/>
      <c r="AV30" s="70"/>
      <c r="AW30" s="70"/>
      <c r="AX30" s="70"/>
      <c r="AY30" s="70"/>
      <c r="AZ30" s="70"/>
      <c r="BA30" s="70"/>
      <c r="BB30" s="70"/>
      <c r="BC30" s="70"/>
      <c r="BD30" s="70"/>
      <c r="BE30" s="70"/>
      <c r="BF30" s="70"/>
      <c r="BG30" s="70"/>
      <c r="BH30" s="70"/>
      <c r="BI30" s="70"/>
      <c r="BJ30" s="70"/>
      <c r="BK30" s="70"/>
      <c r="BL30" s="70"/>
      <c r="BM30" s="70"/>
      <c r="BN30" s="70"/>
    </row>
    <row r="31" spans="1:66" s="78" customFormat="1" ht="62" hidden="1">
      <c r="A31" s="135" t="s">
        <v>684</v>
      </c>
      <c r="B31" s="115">
        <v>9800</v>
      </c>
      <c r="C31" s="115" t="s">
        <v>197</v>
      </c>
      <c r="D31" s="115" t="s">
        <v>511</v>
      </c>
      <c r="E31" s="242">
        <f>+F31+I31</f>
        <v>0</v>
      </c>
      <c r="F31" s="242"/>
      <c r="G31" s="242"/>
      <c r="H31" s="242"/>
      <c r="I31" s="242"/>
      <c r="J31" s="242">
        <f>+L31+O31</f>
        <v>0</v>
      </c>
      <c r="K31" s="242"/>
      <c r="L31" s="242"/>
      <c r="M31" s="242"/>
      <c r="N31" s="242"/>
      <c r="O31" s="242"/>
      <c r="P31" s="242">
        <f>+E31+J31</f>
        <v>0</v>
      </c>
      <c r="Q31" s="590">
        <f t="shared" si="0"/>
        <v>0</v>
      </c>
      <c r="R31" s="67"/>
      <c r="S31" s="357"/>
      <c r="T31" s="68"/>
      <c r="U31" s="68"/>
      <c r="V31" s="68"/>
      <c r="W31" s="67"/>
      <c r="X31" s="69"/>
      <c r="Y31" s="69"/>
      <c r="Z31" s="69"/>
      <c r="AA31" s="69"/>
      <c r="AB31" s="69"/>
      <c r="AC31" s="69"/>
      <c r="AD31" s="69"/>
      <c r="AE31" s="69"/>
      <c r="AF31" s="69"/>
      <c r="AG31" s="69"/>
      <c r="AH31" s="69"/>
      <c r="AI31" s="69"/>
      <c r="AJ31" s="69"/>
      <c r="AK31" s="69"/>
      <c r="AL31" s="69"/>
      <c r="AM31" s="69"/>
      <c r="AN31" s="69"/>
      <c r="AO31" s="69"/>
      <c r="AP31" s="69"/>
      <c r="AQ31" s="69"/>
      <c r="AR31" s="69"/>
      <c r="AS31" s="70"/>
      <c r="AT31" s="70"/>
      <c r="AU31" s="70"/>
      <c r="AV31" s="70"/>
      <c r="AW31" s="70"/>
      <c r="AX31" s="70"/>
      <c r="AY31" s="70"/>
      <c r="AZ31" s="70"/>
      <c r="BA31" s="70"/>
      <c r="BB31" s="70"/>
      <c r="BC31" s="70"/>
      <c r="BD31" s="70"/>
      <c r="BE31" s="70"/>
      <c r="BF31" s="70"/>
      <c r="BG31" s="70"/>
      <c r="BH31" s="70"/>
      <c r="BI31" s="70"/>
      <c r="BJ31" s="70"/>
      <c r="BK31" s="70"/>
      <c r="BL31" s="70"/>
      <c r="BM31" s="70"/>
      <c r="BN31" s="70"/>
    </row>
    <row r="32" spans="1:66" s="78" customFormat="1" ht="23" hidden="1">
      <c r="A32" s="140"/>
      <c r="B32" s="140" t="s">
        <v>962</v>
      </c>
      <c r="C32" s="140"/>
      <c r="D32" s="265" t="s">
        <v>573</v>
      </c>
      <c r="E32" s="149">
        <f t="shared" ref="E32:E59" si="4">+F32+I32</f>
        <v>0</v>
      </c>
      <c r="F32" s="149"/>
      <c r="G32" s="149">
        <f>5738.6-5738.6</f>
        <v>0</v>
      </c>
      <c r="H32" s="149">
        <f>137-137</f>
        <v>0</v>
      </c>
      <c r="I32" s="149"/>
      <c r="J32" s="149">
        <f>+L32+O32</f>
        <v>0</v>
      </c>
      <c r="K32" s="149"/>
      <c r="L32" s="149"/>
      <c r="M32" s="149"/>
      <c r="N32" s="149"/>
      <c r="O32" s="149"/>
      <c r="P32" s="149">
        <f t="shared" ref="P32:P45" si="5">+E32+J32</f>
        <v>0</v>
      </c>
      <c r="Q32" s="590">
        <f t="shared" si="0"/>
        <v>0</v>
      </c>
      <c r="R32" s="67"/>
      <c r="S32" s="357"/>
      <c r="T32" s="68"/>
      <c r="U32" s="68"/>
      <c r="V32" s="68"/>
      <c r="W32" s="67"/>
      <c r="X32" s="69"/>
      <c r="Y32" s="69"/>
      <c r="Z32" s="69"/>
      <c r="AA32" s="69"/>
      <c r="AB32" s="69"/>
      <c r="AC32" s="69"/>
      <c r="AD32" s="69"/>
      <c r="AE32" s="69"/>
      <c r="AF32" s="69"/>
      <c r="AG32" s="69"/>
      <c r="AH32" s="69"/>
      <c r="AI32" s="69"/>
      <c r="AJ32" s="69"/>
      <c r="AK32" s="69"/>
      <c r="AL32" s="69"/>
      <c r="AM32" s="69"/>
      <c r="AN32" s="69"/>
      <c r="AO32" s="69"/>
      <c r="AP32" s="69"/>
      <c r="AQ32" s="69"/>
      <c r="AR32" s="69"/>
      <c r="AS32" s="70"/>
      <c r="AT32" s="70"/>
      <c r="AU32" s="70"/>
      <c r="AV32" s="70"/>
      <c r="AW32" s="70"/>
      <c r="AX32" s="70"/>
      <c r="AY32" s="70"/>
      <c r="AZ32" s="70"/>
      <c r="BA32" s="70"/>
      <c r="BB32" s="70"/>
      <c r="BC32" s="70"/>
      <c r="BD32" s="70"/>
      <c r="BE32" s="70"/>
      <c r="BF32" s="70"/>
      <c r="BG32" s="70"/>
      <c r="BH32" s="70"/>
      <c r="BI32" s="70"/>
      <c r="BJ32" s="70"/>
      <c r="BK32" s="70"/>
      <c r="BL32" s="70"/>
      <c r="BM32" s="70"/>
      <c r="BN32" s="70"/>
    </row>
    <row r="33" spans="1:66" s="78" customFormat="1" ht="23" hidden="1">
      <c r="A33" s="140"/>
      <c r="B33" s="140" t="s">
        <v>575</v>
      </c>
      <c r="C33" s="140"/>
      <c r="D33" s="265" t="s">
        <v>454</v>
      </c>
      <c r="E33" s="149">
        <f t="shared" si="4"/>
        <v>0</v>
      </c>
      <c r="F33" s="149"/>
      <c r="G33" s="149">
        <f>148+138.1-286.1</f>
        <v>0</v>
      </c>
      <c r="H33" s="149">
        <f>11.5+16-27.5</f>
        <v>0</v>
      </c>
      <c r="I33" s="149"/>
      <c r="J33" s="149">
        <f>+L33+O33</f>
        <v>0</v>
      </c>
      <c r="K33" s="149"/>
      <c r="L33" s="149"/>
      <c r="M33" s="149"/>
      <c r="N33" s="149"/>
      <c r="O33" s="149"/>
      <c r="P33" s="149">
        <f t="shared" si="5"/>
        <v>0</v>
      </c>
      <c r="Q33" s="590">
        <f t="shared" si="0"/>
        <v>0</v>
      </c>
      <c r="R33" s="67"/>
      <c r="S33" s="357"/>
      <c r="T33" s="68"/>
      <c r="U33" s="68"/>
      <c r="V33" s="68"/>
      <c r="W33" s="67"/>
      <c r="X33" s="69"/>
      <c r="Y33" s="69"/>
      <c r="Z33" s="69"/>
      <c r="AA33" s="69"/>
      <c r="AB33" s="69"/>
      <c r="AC33" s="69"/>
      <c r="AD33" s="69"/>
      <c r="AE33" s="69"/>
      <c r="AF33" s="69"/>
      <c r="AG33" s="69"/>
      <c r="AH33" s="69"/>
      <c r="AI33" s="69"/>
      <c r="AJ33" s="69"/>
      <c r="AK33" s="69"/>
      <c r="AL33" s="69"/>
      <c r="AM33" s="69"/>
      <c r="AN33" s="69"/>
      <c r="AO33" s="69"/>
      <c r="AP33" s="69"/>
      <c r="AQ33" s="69"/>
      <c r="AR33" s="69"/>
      <c r="AS33" s="70"/>
      <c r="AT33" s="70"/>
      <c r="AU33" s="70"/>
      <c r="AV33" s="70"/>
      <c r="AW33" s="70"/>
      <c r="AX33" s="70"/>
      <c r="AY33" s="70"/>
      <c r="AZ33" s="70"/>
      <c r="BA33" s="70"/>
      <c r="BB33" s="70"/>
      <c r="BC33" s="70"/>
      <c r="BD33" s="70"/>
      <c r="BE33" s="70"/>
      <c r="BF33" s="70"/>
      <c r="BG33" s="70"/>
      <c r="BH33" s="70"/>
      <c r="BI33" s="70"/>
      <c r="BJ33" s="70"/>
      <c r="BK33" s="70"/>
      <c r="BL33" s="70"/>
      <c r="BM33" s="70"/>
      <c r="BN33" s="70"/>
    </row>
    <row r="34" spans="1:66" s="78" customFormat="1" hidden="1">
      <c r="A34" s="140"/>
      <c r="B34" s="140" t="s">
        <v>963</v>
      </c>
      <c r="C34" s="140"/>
      <c r="D34" s="265" t="s">
        <v>945</v>
      </c>
      <c r="E34" s="149">
        <f t="shared" si="4"/>
        <v>0</v>
      </c>
      <c r="F34" s="149"/>
      <c r="G34" s="149">
        <f>273.6+151-424.6</f>
        <v>0</v>
      </c>
      <c r="H34" s="149">
        <f>3+14.5-17.5</f>
        <v>0</v>
      </c>
      <c r="I34" s="149"/>
      <c r="J34" s="149"/>
      <c r="K34" s="149"/>
      <c r="L34" s="149"/>
      <c r="M34" s="149"/>
      <c r="N34" s="149"/>
      <c r="O34" s="149"/>
      <c r="P34" s="149">
        <f t="shared" si="5"/>
        <v>0</v>
      </c>
      <c r="Q34" s="590">
        <f t="shared" si="0"/>
        <v>0</v>
      </c>
      <c r="R34" s="67"/>
      <c r="S34" s="358"/>
      <c r="T34" s="68"/>
      <c r="U34" s="68"/>
      <c r="V34" s="68"/>
      <c r="W34" s="67"/>
      <c r="X34" s="69"/>
      <c r="Y34" s="69"/>
      <c r="Z34" s="69"/>
      <c r="AA34" s="69"/>
      <c r="AB34" s="69"/>
      <c r="AC34" s="69"/>
      <c r="AD34" s="69"/>
      <c r="AE34" s="69"/>
      <c r="AF34" s="69"/>
      <c r="AG34" s="69"/>
      <c r="AH34" s="69"/>
      <c r="AI34" s="69"/>
      <c r="AJ34" s="69"/>
      <c r="AK34" s="69"/>
      <c r="AL34" s="69"/>
      <c r="AM34" s="69"/>
      <c r="AN34" s="69"/>
      <c r="AO34" s="69"/>
      <c r="AP34" s="69"/>
      <c r="AQ34" s="69"/>
      <c r="AR34" s="69"/>
      <c r="AS34" s="70"/>
      <c r="AT34" s="70"/>
      <c r="AU34" s="70"/>
      <c r="AV34" s="70"/>
      <c r="AW34" s="70"/>
      <c r="AX34" s="70"/>
      <c r="AY34" s="70"/>
      <c r="AZ34" s="70"/>
      <c r="BA34" s="70"/>
      <c r="BB34" s="70"/>
      <c r="BC34" s="70"/>
      <c r="BD34" s="70"/>
      <c r="BE34" s="70"/>
      <c r="BF34" s="70"/>
      <c r="BG34" s="70"/>
      <c r="BH34" s="70"/>
      <c r="BI34" s="70"/>
      <c r="BJ34" s="70"/>
      <c r="BK34" s="70"/>
      <c r="BL34" s="70"/>
      <c r="BM34" s="70"/>
      <c r="BN34" s="70"/>
    </row>
    <row r="35" spans="1:66" s="78" customFormat="1" hidden="1">
      <c r="A35" s="140"/>
      <c r="B35" s="140" t="s">
        <v>512</v>
      </c>
      <c r="C35" s="140"/>
      <c r="D35" s="265" t="s">
        <v>574</v>
      </c>
      <c r="E35" s="149">
        <f t="shared" si="4"/>
        <v>0</v>
      </c>
      <c r="F35" s="149"/>
      <c r="G35" s="149"/>
      <c r="H35" s="149"/>
      <c r="I35" s="149"/>
      <c r="J35" s="149">
        <f>+L35+O35</f>
        <v>0</v>
      </c>
      <c r="K35" s="149">
        <f>361.9-361.9</f>
        <v>0</v>
      </c>
      <c r="L35" s="149">
        <f>361.9-361.9</f>
        <v>0</v>
      </c>
      <c r="M35" s="149"/>
      <c r="N35" s="149"/>
      <c r="O35" s="149">
        <f>8-8</f>
        <v>0</v>
      </c>
      <c r="P35" s="149">
        <f t="shared" si="5"/>
        <v>0</v>
      </c>
      <c r="Q35" s="590">
        <f t="shared" si="0"/>
        <v>0</v>
      </c>
      <c r="R35" s="67"/>
      <c r="S35" s="358"/>
      <c r="T35" s="68"/>
      <c r="U35" s="68"/>
      <c r="V35" s="68"/>
      <c r="W35" s="67"/>
      <c r="X35" s="69"/>
      <c r="Y35" s="69"/>
      <c r="Z35" s="69"/>
      <c r="AA35" s="69"/>
      <c r="AB35" s="69"/>
      <c r="AC35" s="69"/>
      <c r="AD35" s="69"/>
      <c r="AE35" s="69"/>
      <c r="AF35" s="69"/>
      <c r="AG35" s="69"/>
      <c r="AH35" s="69"/>
      <c r="AI35" s="69"/>
      <c r="AJ35" s="69"/>
      <c r="AK35" s="69"/>
      <c r="AL35" s="69"/>
      <c r="AM35" s="69"/>
      <c r="AN35" s="69"/>
      <c r="AO35" s="69"/>
      <c r="AP35" s="69"/>
      <c r="AQ35" s="69"/>
      <c r="AR35" s="69"/>
      <c r="AS35" s="70"/>
      <c r="AT35" s="70"/>
      <c r="AU35" s="70"/>
      <c r="AV35" s="70"/>
      <c r="AW35" s="70"/>
      <c r="AX35" s="70"/>
      <c r="AY35" s="70"/>
      <c r="AZ35" s="70"/>
      <c r="BA35" s="70"/>
      <c r="BB35" s="70"/>
      <c r="BC35" s="70"/>
      <c r="BD35" s="70"/>
      <c r="BE35" s="70"/>
      <c r="BF35" s="70"/>
      <c r="BG35" s="70"/>
      <c r="BH35" s="70"/>
      <c r="BI35" s="70"/>
      <c r="BJ35" s="70"/>
      <c r="BK35" s="70"/>
      <c r="BL35" s="70"/>
      <c r="BM35" s="70"/>
      <c r="BN35" s="70"/>
    </row>
    <row r="36" spans="1:66" s="78" customFormat="1" ht="17.5" hidden="1">
      <c r="A36" s="140"/>
      <c r="B36" s="140" t="s">
        <v>513</v>
      </c>
      <c r="C36" s="140"/>
      <c r="D36" s="265" t="s">
        <v>757</v>
      </c>
      <c r="E36" s="149">
        <f t="shared" si="4"/>
        <v>0</v>
      </c>
      <c r="F36" s="149"/>
      <c r="G36" s="149"/>
      <c r="H36" s="149"/>
      <c r="I36" s="149"/>
      <c r="J36" s="149"/>
      <c r="K36" s="149"/>
      <c r="L36" s="149"/>
      <c r="M36" s="149"/>
      <c r="N36" s="149"/>
      <c r="O36" s="149"/>
      <c r="P36" s="149">
        <f t="shared" si="5"/>
        <v>0</v>
      </c>
      <c r="Q36" s="590">
        <f t="shared" si="0"/>
        <v>0</v>
      </c>
      <c r="R36" s="67"/>
      <c r="S36" s="360">
        <v>1255458200</v>
      </c>
      <c r="T36" s="68"/>
      <c r="U36" s="68"/>
      <c r="V36" s="68"/>
      <c r="W36" s="67"/>
      <c r="X36" s="69"/>
      <c r="Y36" s="69"/>
      <c r="Z36" s="69"/>
      <c r="AA36" s="69"/>
      <c r="AB36" s="69"/>
      <c r="AC36" s="69"/>
      <c r="AD36" s="69"/>
      <c r="AE36" s="69"/>
      <c r="AF36" s="69"/>
      <c r="AG36" s="69"/>
      <c r="AH36" s="69"/>
      <c r="AI36" s="69"/>
      <c r="AJ36" s="69"/>
      <c r="AK36" s="69"/>
      <c r="AL36" s="69"/>
      <c r="AM36" s="69"/>
      <c r="AN36" s="69"/>
      <c r="AO36" s="69"/>
      <c r="AP36" s="69"/>
      <c r="AQ36" s="69"/>
      <c r="AR36" s="69"/>
      <c r="AS36" s="70"/>
      <c r="AT36" s="70"/>
      <c r="AU36" s="70"/>
      <c r="AV36" s="70"/>
      <c r="AW36" s="70"/>
      <c r="AX36" s="70"/>
      <c r="AY36" s="70"/>
      <c r="AZ36" s="70"/>
      <c r="BA36" s="70"/>
      <c r="BB36" s="70"/>
      <c r="BC36" s="70"/>
      <c r="BD36" s="70"/>
      <c r="BE36" s="70"/>
      <c r="BF36" s="70"/>
      <c r="BG36" s="70"/>
      <c r="BH36" s="70"/>
      <c r="BI36" s="70"/>
      <c r="BJ36" s="70"/>
      <c r="BK36" s="70"/>
      <c r="BL36" s="70"/>
      <c r="BM36" s="70"/>
      <c r="BN36" s="70"/>
    </row>
    <row r="37" spans="1:66" s="78" customFormat="1" hidden="1">
      <c r="A37" s="140"/>
      <c r="B37" s="140" t="s">
        <v>946</v>
      </c>
      <c r="C37" s="140"/>
      <c r="D37" s="265" t="s">
        <v>999</v>
      </c>
      <c r="E37" s="149">
        <f t="shared" si="4"/>
        <v>0</v>
      </c>
      <c r="F37" s="149"/>
      <c r="G37" s="149"/>
      <c r="H37" s="149"/>
      <c r="I37" s="149"/>
      <c r="J37" s="149"/>
      <c r="K37" s="149"/>
      <c r="L37" s="149"/>
      <c r="M37" s="149"/>
      <c r="N37" s="149"/>
      <c r="O37" s="149"/>
      <c r="P37" s="149">
        <f t="shared" si="5"/>
        <v>0</v>
      </c>
      <c r="Q37" s="590">
        <f t="shared" si="0"/>
        <v>0</v>
      </c>
      <c r="R37" s="67"/>
      <c r="S37" s="357"/>
      <c r="T37" s="68"/>
      <c r="U37" s="68"/>
      <c r="V37" s="68"/>
      <c r="W37" s="67"/>
      <c r="X37" s="69"/>
      <c r="Y37" s="69"/>
      <c r="Z37" s="69"/>
      <c r="AA37" s="69"/>
      <c r="AB37" s="69"/>
      <c r="AC37" s="69"/>
      <c r="AD37" s="69"/>
      <c r="AE37" s="69"/>
      <c r="AF37" s="69"/>
      <c r="AG37" s="69"/>
      <c r="AH37" s="69"/>
      <c r="AI37" s="69"/>
      <c r="AJ37" s="69"/>
      <c r="AK37" s="69"/>
      <c r="AL37" s="69"/>
      <c r="AM37" s="69"/>
      <c r="AN37" s="69"/>
      <c r="AO37" s="69"/>
      <c r="AP37" s="69"/>
      <c r="AQ37" s="69"/>
      <c r="AR37" s="69"/>
      <c r="AS37" s="70"/>
      <c r="AT37" s="70"/>
      <c r="AU37" s="70"/>
      <c r="AV37" s="70"/>
      <c r="AW37" s="70"/>
      <c r="AX37" s="70"/>
      <c r="AY37" s="70"/>
      <c r="AZ37" s="70"/>
      <c r="BA37" s="70"/>
      <c r="BB37" s="70"/>
      <c r="BC37" s="70"/>
      <c r="BD37" s="70"/>
      <c r="BE37" s="70"/>
      <c r="BF37" s="70"/>
      <c r="BG37" s="70"/>
      <c r="BH37" s="70"/>
      <c r="BI37" s="70"/>
      <c r="BJ37" s="70"/>
      <c r="BK37" s="70"/>
      <c r="BL37" s="70"/>
      <c r="BM37" s="70"/>
      <c r="BN37" s="70"/>
    </row>
    <row r="38" spans="1:66" s="78" customFormat="1" hidden="1">
      <c r="A38" s="140"/>
      <c r="B38" s="140" t="s">
        <v>679</v>
      </c>
      <c r="C38" s="140"/>
      <c r="D38" s="265" t="s">
        <v>532</v>
      </c>
      <c r="E38" s="149">
        <f t="shared" si="4"/>
        <v>0</v>
      </c>
      <c r="F38" s="149"/>
      <c r="G38" s="149"/>
      <c r="H38" s="149"/>
      <c r="I38" s="149"/>
      <c r="J38" s="149">
        <f t="shared" ref="J38:J45" si="6">+L38+O38</f>
        <v>0</v>
      </c>
      <c r="K38" s="149"/>
      <c r="L38" s="149"/>
      <c r="M38" s="149"/>
      <c r="N38" s="149"/>
      <c r="O38" s="149"/>
      <c r="P38" s="149">
        <f t="shared" si="5"/>
        <v>0</v>
      </c>
      <c r="Q38" s="590">
        <f t="shared" si="0"/>
        <v>0</v>
      </c>
      <c r="R38" s="67"/>
      <c r="S38" s="357"/>
      <c r="T38" s="68"/>
      <c r="U38" s="68"/>
      <c r="V38" s="68"/>
      <c r="W38" s="67"/>
      <c r="X38" s="69"/>
      <c r="Y38" s="69"/>
      <c r="Z38" s="69"/>
      <c r="AA38" s="69"/>
      <c r="AB38" s="69"/>
      <c r="AC38" s="69"/>
      <c r="AD38" s="69"/>
      <c r="AE38" s="69"/>
      <c r="AF38" s="69"/>
      <c r="AG38" s="69"/>
      <c r="AH38" s="69"/>
      <c r="AI38" s="69"/>
      <c r="AJ38" s="69"/>
      <c r="AK38" s="69"/>
      <c r="AL38" s="69"/>
      <c r="AM38" s="69"/>
      <c r="AN38" s="69"/>
      <c r="AO38" s="69"/>
      <c r="AP38" s="69"/>
      <c r="AQ38" s="69"/>
      <c r="AR38" s="69"/>
      <c r="AS38" s="70"/>
      <c r="AT38" s="70"/>
      <c r="AU38" s="70"/>
      <c r="AV38" s="70"/>
      <c r="AW38" s="70"/>
      <c r="AX38" s="70"/>
      <c r="AY38" s="70"/>
      <c r="AZ38" s="70"/>
      <c r="BA38" s="70"/>
      <c r="BB38" s="70"/>
      <c r="BC38" s="70"/>
      <c r="BD38" s="70"/>
      <c r="BE38" s="70"/>
      <c r="BF38" s="70"/>
      <c r="BG38" s="70"/>
      <c r="BH38" s="70"/>
      <c r="BI38" s="70"/>
      <c r="BJ38" s="70"/>
      <c r="BK38" s="70"/>
      <c r="BL38" s="70"/>
      <c r="BM38" s="70"/>
      <c r="BN38" s="70"/>
    </row>
    <row r="39" spans="1:66" s="78" customFormat="1" hidden="1">
      <c r="A39" s="140"/>
      <c r="B39" s="140" t="s">
        <v>128</v>
      </c>
      <c r="C39" s="140"/>
      <c r="D39" s="265" t="s">
        <v>1100</v>
      </c>
      <c r="E39" s="149">
        <f t="shared" si="4"/>
        <v>0</v>
      </c>
      <c r="F39" s="149"/>
      <c r="G39" s="149"/>
      <c r="H39" s="149"/>
      <c r="I39" s="149"/>
      <c r="J39" s="149">
        <f t="shared" si="6"/>
        <v>0</v>
      </c>
      <c r="K39" s="149"/>
      <c r="L39" s="149"/>
      <c r="M39" s="149"/>
      <c r="N39" s="149"/>
      <c r="O39" s="149"/>
      <c r="P39" s="149">
        <f t="shared" si="5"/>
        <v>0</v>
      </c>
      <c r="Q39" s="590">
        <f t="shared" si="0"/>
        <v>0</v>
      </c>
      <c r="R39" s="67"/>
      <c r="S39" s="357"/>
      <c r="T39" s="68"/>
      <c r="U39" s="68"/>
      <c r="V39" s="68"/>
      <c r="W39" s="67"/>
      <c r="X39" s="69"/>
      <c r="Y39" s="69"/>
      <c r="Z39" s="69"/>
      <c r="AA39" s="69"/>
      <c r="AB39" s="69"/>
      <c r="AC39" s="69"/>
      <c r="AD39" s="69"/>
      <c r="AE39" s="69"/>
      <c r="AF39" s="69"/>
      <c r="AG39" s="69"/>
      <c r="AH39" s="69"/>
      <c r="AI39" s="69"/>
      <c r="AJ39" s="69"/>
      <c r="AK39" s="69"/>
      <c r="AL39" s="69"/>
      <c r="AM39" s="69"/>
      <c r="AN39" s="69"/>
      <c r="AO39" s="69"/>
      <c r="AP39" s="69"/>
      <c r="AQ39" s="69"/>
      <c r="AR39" s="69"/>
      <c r="AS39" s="70"/>
      <c r="AT39" s="70"/>
      <c r="AU39" s="70"/>
      <c r="AV39" s="70"/>
      <c r="AW39" s="70"/>
      <c r="AX39" s="70"/>
      <c r="AY39" s="70"/>
      <c r="AZ39" s="70"/>
      <c r="BA39" s="70"/>
      <c r="BB39" s="70"/>
      <c r="BC39" s="70"/>
      <c r="BD39" s="70"/>
      <c r="BE39" s="70"/>
      <c r="BF39" s="70"/>
      <c r="BG39" s="70"/>
      <c r="BH39" s="70"/>
      <c r="BI39" s="70"/>
      <c r="BJ39" s="70"/>
      <c r="BK39" s="70"/>
      <c r="BL39" s="70"/>
      <c r="BM39" s="70"/>
      <c r="BN39" s="70"/>
    </row>
    <row r="40" spans="1:66" s="78" customFormat="1" ht="23" hidden="1">
      <c r="A40" s="140"/>
      <c r="B40" s="140" t="s">
        <v>226</v>
      </c>
      <c r="C40" s="140"/>
      <c r="D40" s="265" t="s">
        <v>1025</v>
      </c>
      <c r="E40" s="149">
        <f t="shared" si="4"/>
        <v>0</v>
      </c>
      <c r="F40" s="149"/>
      <c r="G40" s="149"/>
      <c r="H40" s="149"/>
      <c r="I40" s="149"/>
      <c r="J40" s="149">
        <f t="shared" si="6"/>
        <v>0</v>
      </c>
      <c r="K40" s="149"/>
      <c r="L40" s="149"/>
      <c r="M40" s="149"/>
      <c r="N40" s="149"/>
      <c r="O40" s="149"/>
      <c r="P40" s="149">
        <f t="shared" si="5"/>
        <v>0</v>
      </c>
      <c r="Q40" s="590">
        <f t="shared" si="0"/>
        <v>0</v>
      </c>
      <c r="R40" s="67"/>
      <c r="S40" s="357"/>
      <c r="T40" s="68"/>
      <c r="U40" s="68"/>
      <c r="V40" s="68"/>
      <c r="W40" s="67"/>
      <c r="X40" s="69"/>
      <c r="Y40" s="69"/>
      <c r="Z40" s="69"/>
      <c r="AA40" s="69"/>
      <c r="AB40" s="69"/>
      <c r="AC40" s="69"/>
      <c r="AD40" s="69"/>
      <c r="AE40" s="69"/>
      <c r="AF40" s="69"/>
      <c r="AG40" s="69"/>
      <c r="AH40" s="69"/>
      <c r="AI40" s="69"/>
      <c r="AJ40" s="69"/>
      <c r="AK40" s="69"/>
      <c r="AL40" s="69"/>
      <c r="AM40" s="69"/>
      <c r="AN40" s="69"/>
      <c r="AO40" s="69"/>
      <c r="AP40" s="69"/>
      <c r="AQ40" s="69"/>
      <c r="AR40" s="69"/>
      <c r="AS40" s="70"/>
      <c r="AT40" s="70"/>
      <c r="AU40" s="70"/>
      <c r="AV40" s="70"/>
      <c r="AW40" s="70"/>
      <c r="AX40" s="70"/>
      <c r="AY40" s="70"/>
      <c r="AZ40" s="70"/>
      <c r="BA40" s="70"/>
      <c r="BB40" s="70"/>
      <c r="BC40" s="70"/>
      <c r="BD40" s="70"/>
      <c r="BE40" s="70"/>
      <c r="BF40" s="70"/>
      <c r="BG40" s="70"/>
      <c r="BH40" s="70"/>
      <c r="BI40" s="70"/>
      <c r="BJ40" s="70"/>
      <c r="BK40" s="70"/>
      <c r="BL40" s="70"/>
      <c r="BM40" s="70"/>
      <c r="BN40" s="70"/>
    </row>
    <row r="41" spans="1:66" s="78" customFormat="1" ht="52.9" hidden="1" customHeight="1">
      <c r="A41" s="135" t="s">
        <v>193</v>
      </c>
      <c r="B41" s="145" t="s">
        <v>930</v>
      </c>
      <c r="C41" s="145" t="s">
        <v>898</v>
      </c>
      <c r="D41" s="264" t="s">
        <v>194</v>
      </c>
      <c r="E41" s="120">
        <f t="shared" si="4"/>
        <v>0</v>
      </c>
      <c r="F41" s="120">
        <f>500000-500000</f>
        <v>0</v>
      </c>
      <c r="G41" s="120"/>
      <c r="H41" s="120"/>
      <c r="I41" s="120"/>
      <c r="J41" s="120">
        <f t="shared" si="6"/>
        <v>0</v>
      </c>
      <c r="K41" s="120"/>
      <c r="L41" s="120"/>
      <c r="M41" s="120"/>
      <c r="N41" s="120"/>
      <c r="O41" s="120"/>
      <c r="P41" s="120">
        <f t="shared" si="5"/>
        <v>0</v>
      </c>
      <c r="Q41" s="590">
        <f t="shared" si="0"/>
        <v>0</v>
      </c>
      <c r="R41" s="67"/>
      <c r="S41" s="357"/>
      <c r="T41" s="68"/>
      <c r="U41" s="68"/>
      <c r="V41" s="68"/>
      <c r="W41" s="67"/>
      <c r="X41" s="69"/>
      <c r="Y41" s="69"/>
      <c r="Z41" s="69"/>
      <c r="AA41" s="69"/>
      <c r="AB41" s="69"/>
      <c r="AC41" s="69"/>
      <c r="AD41" s="69"/>
      <c r="AE41" s="69"/>
      <c r="AF41" s="69"/>
      <c r="AG41" s="69"/>
      <c r="AH41" s="69"/>
      <c r="AI41" s="69"/>
      <c r="AJ41" s="69"/>
      <c r="AK41" s="69"/>
      <c r="AL41" s="69"/>
      <c r="AM41" s="69"/>
      <c r="AN41" s="69"/>
      <c r="AO41" s="69"/>
      <c r="AP41" s="69"/>
      <c r="AQ41" s="69"/>
      <c r="AR41" s="69"/>
      <c r="AS41" s="70"/>
      <c r="AT41" s="70"/>
      <c r="AU41" s="70"/>
      <c r="AV41" s="70"/>
      <c r="AW41" s="70"/>
      <c r="AX41" s="70"/>
      <c r="AY41" s="70"/>
      <c r="AZ41" s="70"/>
      <c r="BA41" s="70"/>
      <c r="BB41" s="70"/>
      <c r="BC41" s="70"/>
      <c r="BD41" s="70"/>
      <c r="BE41" s="70"/>
      <c r="BF41" s="70"/>
      <c r="BG41" s="70"/>
      <c r="BH41" s="70"/>
      <c r="BI41" s="70"/>
      <c r="BJ41" s="70"/>
      <c r="BK41" s="70"/>
      <c r="BL41" s="70"/>
      <c r="BM41" s="70"/>
      <c r="BN41" s="70"/>
    </row>
    <row r="42" spans="1:66" s="78" customFormat="1" ht="67.5" hidden="1">
      <c r="A42" s="140"/>
      <c r="B42" s="137" t="s">
        <v>733</v>
      </c>
      <c r="C42" s="137"/>
      <c r="D42" s="266" t="s">
        <v>582</v>
      </c>
      <c r="E42" s="127">
        <f t="shared" si="4"/>
        <v>0</v>
      </c>
      <c r="F42" s="127"/>
      <c r="G42" s="127"/>
      <c r="H42" s="127"/>
      <c r="I42" s="127"/>
      <c r="J42" s="127">
        <f t="shared" si="6"/>
        <v>0</v>
      </c>
      <c r="K42" s="127"/>
      <c r="L42" s="127"/>
      <c r="M42" s="127"/>
      <c r="N42" s="127"/>
      <c r="O42" s="127"/>
      <c r="P42" s="127">
        <f t="shared" si="5"/>
        <v>0</v>
      </c>
      <c r="Q42" s="590">
        <f t="shared" si="0"/>
        <v>0</v>
      </c>
      <c r="R42" s="67"/>
      <c r="S42" s="357"/>
      <c r="T42" s="68"/>
      <c r="U42" s="68"/>
      <c r="V42" s="68"/>
      <c r="W42" s="67"/>
      <c r="X42" s="69"/>
      <c r="Y42" s="69"/>
      <c r="Z42" s="69"/>
      <c r="AA42" s="69"/>
      <c r="AB42" s="69"/>
      <c r="AC42" s="69"/>
      <c r="AD42" s="69"/>
      <c r="AE42" s="69"/>
      <c r="AF42" s="69"/>
      <c r="AG42" s="69"/>
      <c r="AH42" s="69"/>
      <c r="AI42" s="69"/>
      <c r="AJ42" s="69"/>
      <c r="AK42" s="69"/>
      <c r="AL42" s="69"/>
      <c r="AM42" s="69"/>
      <c r="AN42" s="69"/>
      <c r="AO42" s="69"/>
      <c r="AP42" s="69"/>
      <c r="AQ42" s="69"/>
      <c r="AR42" s="69"/>
      <c r="AS42" s="70"/>
      <c r="AT42" s="70"/>
      <c r="AU42" s="70"/>
      <c r="AV42" s="70"/>
      <c r="AW42" s="70"/>
      <c r="AX42" s="70"/>
      <c r="AY42" s="70"/>
      <c r="AZ42" s="70"/>
      <c r="BA42" s="70"/>
      <c r="BB42" s="70"/>
      <c r="BC42" s="70"/>
      <c r="BD42" s="70"/>
      <c r="BE42" s="70"/>
      <c r="BF42" s="70"/>
      <c r="BG42" s="70"/>
      <c r="BH42" s="70"/>
      <c r="BI42" s="70"/>
      <c r="BJ42" s="70"/>
      <c r="BK42" s="70"/>
      <c r="BL42" s="70"/>
      <c r="BM42" s="70"/>
      <c r="BN42" s="70"/>
    </row>
    <row r="43" spans="1:66" s="78" customFormat="1" ht="29.5" hidden="1" customHeight="1">
      <c r="A43" s="135" t="s">
        <v>520</v>
      </c>
      <c r="B43" s="139" t="s">
        <v>91</v>
      </c>
      <c r="C43" s="139" t="s">
        <v>90</v>
      </c>
      <c r="D43" s="312" t="s">
        <v>341</v>
      </c>
      <c r="E43" s="120">
        <f t="shared" si="4"/>
        <v>0</v>
      </c>
      <c r="F43" s="120"/>
      <c r="G43" s="120"/>
      <c r="H43" s="120"/>
      <c r="I43" s="120"/>
      <c r="J43" s="120">
        <f t="shared" si="6"/>
        <v>0</v>
      </c>
      <c r="K43" s="120"/>
      <c r="L43" s="120"/>
      <c r="M43" s="120"/>
      <c r="N43" s="120"/>
      <c r="O43" s="120"/>
      <c r="P43" s="120">
        <f t="shared" si="5"/>
        <v>0</v>
      </c>
      <c r="Q43" s="590">
        <f t="shared" si="0"/>
        <v>0</v>
      </c>
      <c r="R43" s="67"/>
      <c r="S43" s="357"/>
      <c r="T43" s="68"/>
      <c r="U43" s="68"/>
      <c r="V43" s="68"/>
      <c r="W43" s="67"/>
      <c r="X43" s="69"/>
      <c r="Y43" s="69"/>
      <c r="Z43" s="69"/>
      <c r="AA43" s="69"/>
      <c r="AB43" s="69"/>
      <c r="AC43" s="69"/>
      <c r="AD43" s="69"/>
      <c r="AE43" s="69"/>
      <c r="AF43" s="69"/>
      <c r="AG43" s="69"/>
      <c r="AH43" s="69"/>
      <c r="AI43" s="69"/>
      <c r="AJ43" s="69"/>
      <c r="AK43" s="69"/>
      <c r="AL43" s="69"/>
      <c r="AM43" s="69"/>
      <c r="AN43" s="69"/>
      <c r="AO43" s="69"/>
      <c r="AP43" s="69"/>
      <c r="AQ43" s="69"/>
      <c r="AR43" s="69"/>
      <c r="AS43" s="70"/>
      <c r="AT43" s="70"/>
      <c r="AU43" s="70"/>
      <c r="AV43" s="70"/>
      <c r="AW43" s="70"/>
      <c r="AX43" s="70"/>
      <c r="AY43" s="70"/>
      <c r="AZ43" s="70"/>
      <c r="BA43" s="70"/>
      <c r="BB43" s="70"/>
      <c r="BC43" s="70"/>
      <c r="BD43" s="70"/>
      <c r="BE43" s="70"/>
      <c r="BF43" s="70"/>
      <c r="BG43" s="70"/>
      <c r="BH43" s="70"/>
      <c r="BI43" s="70"/>
      <c r="BJ43" s="70"/>
      <c r="BK43" s="70"/>
      <c r="BL43" s="70"/>
      <c r="BM43" s="70"/>
      <c r="BN43" s="70"/>
    </row>
    <row r="44" spans="1:66" s="78" customFormat="1" ht="41.5" hidden="1" customHeight="1">
      <c r="A44" s="135" t="s">
        <v>522</v>
      </c>
      <c r="B44" s="139" t="s">
        <v>491</v>
      </c>
      <c r="C44" s="139" t="s">
        <v>608</v>
      </c>
      <c r="D44" s="312" t="s">
        <v>110</v>
      </c>
      <c r="E44" s="120">
        <f>+F44+I44</f>
        <v>0</v>
      </c>
      <c r="F44" s="120"/>
      <c r="G44" s="120"/>
      <c r="H44" s="120"/>
      <c r="I44" s="120"/>
      <c r="J44" s="120">
        <f>+L44+O44</f>
        <v>0</v>
      </c>
      <c r="K44" s="120"/>
      <c r="L44" s="120"/>
      <c r="M44" s="120"/>
      <c r="N44" s="120"/>
      <c r="O44" s="120"/>
      <c r="P44" s="120">
        <f>+E44+J44</f>
        <v>0</v>
      </c>
      <c r="Q44" s="590">
        <f t="shared" si="0"/>
        <v>0</v>
      </c>
      <c r="R44" s="67"/>
      <c r="S44" s="357"/>
      <c r="T44" s="68"/>
      <c r="U44" s="68"/>
      <c r="V44" s="68"/>
      <c r="W44" s="67"/>
      <c r="X44" s="69"/>
      <c r="Y44" s="69"/>
      <c r="Z44" s="69"/>
      <c r="AA44" s="69"/>
      <c r="AB44" s="69"/>
      <c r="AC44" s="69"/>
      <c r="AD44" s="69"/>
      <c r="AE44" s="69"/>
      <c r="AF44" s="69"/>
      <c r="AG44" s="69"/>
      <c r="AH44" s="69"/>
      <c r="AI44" s="69"/>
      <c r="AJ44" s="69"/>
      <c r="AK44" s="69"/>
      <c r="AL44" s="69"/>
      <c r="AM44" s="69"/>
      <c r="AN44" s="69"/>
      <c r="AO44" s="69"/>
      <c r="AP44" s="69"/>
      <c r="AQ44" s="69"/>
      <c r="AR44" s="69"/>
      <c r="AS44" s="70"/>
      <c r="AT44" s="70"/>
      <c r="AU44" s="70"/>
      <c r="AV44" s="70"/>
      <c r="AW44" s="70"/>
      <c r="AX44" s="70"/>
      <c r="AY44" s="70"/>
      <c r="AZ44" s="70"/>
      <c r="BA44" s="70"/>
      <c r="BB44" s="70"/>
      <c r="BC44" s="70"/>
      <c r="BD44" s="70"/>
      <c r="BE44" s="70"/>
      <c r="BF44" s="70"/>
      <c r="BG44" s="70"/>
      <c r="BH44" s="70"/>
      <c r="BI44" s="70"/>
      <c r="BJ44" s="70"/>
      <c r="BK44" s="70"/>
      <c r="BL44" s="70"/>
      <c r="BM44" s="70"/>
      <c r="BN44" s="70"/>
    </row>
    <row r="45" spans="1:66" s="78" customFormat="1" ht="61.15" hidden="1" customHeight="1">
      <c r="A45" s="139" t="s">
        <v>521</v>
      </c>
      <c r="B45" s="139" t="s">
        <v>92</v>
      </c>
      <c r="C45" s="139" t="s">
        <v>197</v>
      </c>
      <c r="D45" s="199" t="s">
        <v>511</v>
      </c>
      <c r="E45" s="120">
        <f t="shared" si="4"/>
        <v>0</v>
      </c>
      <c r="F45" s="120"/>
      <c r="G45" s="120"/>
      <c r="H45" s="120"/>
      <c r="I45" s="120"/>
      <c r="J45" s="120">
        <f t="shared" si="6"/>
        <v>0</v>
      </c>
      <c r="K45" s="120"/>
      <c r="L45" s="120"/>
      <c r="M45" s="120"/>
      <c r="N45" s="120"/>
      <c r="O45" s="120"/>
      <c r="P45" s="120">
        <f t="shared" si="5"/>
        <v>0</v>
      </c>
      <c r="Q45" s="590">
        <f t="shared" si="0"/>
        <v>0</v>
      </c>
      <c r="R45" s="67"/>
      <c r="S45" s="357"/>
      <c r="T45" s="68"/>
      <c r="U45" s="68"/>
      <c r="V45" s="68"/>
      <c r="W45" s="67"/>
      <c r="X45" s="69"/>
      <c r="Y45" s="69"/>
      <c r="Z45" s="69"/>
      <c r="AA45" s="69"/>
      <c r="AB45" s="69"/>
      <c r="AC45" s="69"/>
      <c r="AD45" s="69"/>
      <c r="AE45" s="69"/>
      <c r="AF45" s="69"/>
      <c r="AG45" s="69"/>
      <c r="AH45" s="69"/>
      <c r="AI45" s="69"/>
      <c r="AJ45" s="69"/>
      <c r="AK45" s="69"/>
      <c r="AL45" s="69"/>
      <c r="AM45" s="69"/>
      <c r="AN45" s="69"/>
      <c r="AO45" s="69"/>
      <c r="AP45" s="69"/>
      <c r="AQ45" s="69"/>
      <c r="AR45" s="69"/>
      <c r="AS45" s="70"/>
      <c r="AT45" s="70"/>
      <c r="AU45" s="70"/>
      <c r="AV45" s="70"/>
      <c r="AW45" s="70"/>
      <c r="AX45" s="70"/>
      <c r="AY45" s="70"/>
      <c r="AZ45" s="70"/>
      <c r="BA45" s="70"/>
      <c r="BB45" s="70"/>
      <c r="BC45" s="70"/>
      <c r="BD45" s="70"/>
      <c r="BE45" s="70"/>
      <c r="BF45" s="70"/>
      <c r="BG45" s="70"/>
      <c r="BH45" s="70"/>
      <c r="BI45" s="70"/>
      <c r="BJ45" s="70"/>
      <c r="BK45" s="70"/>
      <c r="BL45" s="70"/>
      <c r="BM45" s="70"/>
      <c r="BN45" s="70"/>
    </row>
    <row r="46" spans="1:66" s="78" customFormat="1" hidden="1">
      <c r="A46" s="140"/>
      <c r="B46" s="313"/>
      <c r="C46" s="313"/>
      <c r="D46" s="199" t="s">
        <v>13</v>
      </c>
      <c r="E46" s="120">
        <f t="shared" si="4"/>
        <v>0</v>
      </c>
      <c r="F46" s="120"/>
      <c r="G46" s="120"/>
      <c r="H46" s="120"/>
      <c r="I46" s="120"/>
      <c r="J46" s="120"/>
      <c r="K46" s="120"/>
      <c r="L46" s="120"/>
      <c r="M46" s="120"/>
      <c r="N46" s="120"/>
      <c r="O46" s="120"/>
      <c r="P46" s="120"/>
      <c r="Q46" s="590">
        <f t="shared" si="0"/>
        <v>0</v>
      </c>
      <c r="R46" s="67"/>
      <c r="S46" s="357"/>
      <c r="T46" s="68"/>
      <c r="U46" s="68"/>
      <c r="V46" s="68"/>
      <c r="W46" s="67"/>
      <c r="X46" s="69"/>
      <c r="Y46" s="69"/>
      <c r="Z46" s="69"/>
      <c r="AA46" s="69"/>
      <c r="AB46" s="69"/>
      <c r="AC46" s="69"/>
      <c r="AD46" s="69"/>
      <c r="AE46" s="69"/>
      <c r="AF46" s="69"/>
      <c r="AG46" s="69"/>
      <c r="AH46" s="69"/>
      <c r="AI46" s="69"/>
      <c r="AJ46" s="69"/>
      <c r="AK46" s="69"/>
      <c r="AL46" s="69"/>
      <c r="AM46" s="69"/>
      <c r="AN46" s="69"/>
      <c r="AO46" s="69"/>
      <c r="AP46" s="69"/>
      <c r="AQ46" s="69"/>
      <c r="AR46" s="69"/>
      <c r="AS46" s="70"/>
      <c r="AT46" s="70"/>
      <c r="AU46" s="70"/>
      <c r="AV46" s="70"/>
      <c r="AW46" s="70"/>
      <c r="AX46" s="70"/>
      <c r="AY46" s="70"/>
      <c r="AZ46" s="70"/>
      <c r="BA46" s="70"/>
      <c r="BB46" s="70"/>
      <c r="BC46" s="70"/>
      <c r="BD46" s="70"/>
      <c r="BE46" s="70"/>
      <c r="BF46" s="70"/>
      <c r="BG46" s="70"/>
      <c r="BH46" s="70"/>
      <c r="BI46" s="70"/>
      <c r="BJ46" s="70"/>
      <c r="BK46" s="70"/>
      <c r="BL46" s="70"/>
      <c r="BM46" s="70"/>
      <c r="BN46" s="70"/>
    </row>
    <row r="47" spans="1:66" s="78" customFormat="1" ht="70" hidden="1">
      <c r="A47" s="140"/>
      <c r="B47" s="313"/>
      <c r="C47" s="313"/>
      <c r="D47" s="314" t="s">
        <v>1094</v>
      </c>
      <c r="E47" s="117">
        <f t="shared" si="4"/>
        <v>0</v>
      </c>
      <c r="F47" s="117"/>
      <c r="G47" s="117"/>
      <c r="H47" s="117"/>
      <c r="I47" s="117"/>
      <c r="J47" s="117">
        <f>+L47+O47</f>
        <v>0</v>
      </c>
      <c r="K47" s="117"/>
      <c r="L47" s="117"/>
      <c r="M47" s="117"/>
      <c r="N47" s="117"/>
      <c r="O47" s="117"/>
      <c r="P47" s="117">
        <f>+E47+J47</f>
        <v>0</v>
      </c>
      <c r="Q47" s="590">
        <f t="shared" si="0"/>
        <v>0</v>
      </c>
      <c r="R47" s="67"/>
      <c r="S47" s="357"/>
      <c r="T47" s="68"/>
      <c r="U47" s="68"/>
      <c r="V47" s="68"/>
      <c r="W47" s="67"/>
      <c r="X47" s="69"/>
      <c r="Y47" s="69"/>
      <c r="Z47" s="69"/>
      <c r="AA47" s="69"/>
      <c r="AB47" s="69"/>
      <c r="AC47" s="69"/>
      <c r="AD47" s="69"/>
      <c r="AE47" s="69"/>
      <c r="AF47" s="69"/>
      <c r="AG47" s="69"/>
      <c r="AH47" s="69"/>
      <c r="AI47" s="69"/>
      <c r="AJ47" s="69"/>
      <c r="AK47" s="69"/>
      <c r="AL47" s="69"/>
      <c r="AM47" s="69"/>
      <c r="AN47" s="69"/>
      <c r="AO47" s="69"/>
      <c r="AP47" s="69"/>
      <c r="AQ47" s="69"/>
      <c r="AR47" s="69"/>
      <c r="AS47" s="70"/>
      <c r="AT47" s="70"/>
      <c r="AU47" s="70"/>
      <c r="AV47" s="70"/>
      <c r="AW47" s="70"/>
      <c r="AX47" s="70"/>
      <c r="AY47" s="70"/>
      <c r="AZ47" s="70"/>
      <c r="BA47" s="70"/>
      <c r="BB47" s="70"/>
      <c r="BC47" s="70"/>
      <c r="BD47" s="70"/>
      <c r="BE47" s="70"/>
      <c r="BF47" s="70"/>
      <c r="BG47" s="70"/>
      <c r="BH47" s="70"/>
      <c r="BI47" s="70"/>
      <c r="BJ47" s="70"/>
      <c r="BK47" s="70"/>
      <c r="BL47" s="70"/>
      <c r="BM47" s="70"/>
      <c r="BN47" s="70"/>
    </row>
    <row r="48" spans="1:66" s="78" customFormat="1" ht="168" hidden="1">
      <c r="A48" s="140"/>
      <c r="B48" s="313"/>
      <c r="C48" s="313"/>
      <c r="D48" s="314" t="s">
        <v>309</v>
      </c>
      <c r="E48" s="117">
        <f t="shared" si="4"/>
        <v>0</v>
      </c>
      <c r="F48" s="117"/>
      <c r="G48" s="117"/>
      <c r="H48" s="117"/>
      <c r="I48" s="117"/>
      <c r="J48" s="117">
        <f>+L48+O48</f>
        <v>0</v>
      </c>
      <c r="K48" s="117"/>
      <c r="L48" s="117"/>
      <c r="M48" s="117"/>
      <c r="N48" s="117"/>
      <c r="O48" s="117"/>
      <c r="P48" s="117">
        <f>+E48+J48</f>
        <v>0</v>
      </c>
      <c r="Q48" s="590">
        <f t="shared" si="0"/>
        <v>0</v>
      </c>
      <c r="R48" s="67"/>
      <c r="S48" s="357"/>
      <c r="T48" s="68"/>
      <c r="U48" s="68"/>
      <c r="V48" s="68"/>
      <c r="W48" s="67"/>
      <c r="X48" s="69"/>
      <c r="Y48" s="69"/>
      <c r="Z48" s="69"/>
      <c r="AA48" s="69"/>
      <c r="AB48" s="69"/>
      <c r="AC48" s="69"/>
      <c r="AD48" s="69"/>
      <c r="AE48" s="69"/>
      <c r="AF48" s="69"/>
      <c r="AG48" s="69"/>
      <c r="AH48" s="69"/>
      <c r="AI48" s="69"/>
      <c r="AJ48" s="69"/>
      <c r="AK48" s="69"/>
      <c r="AL48" s="69"/>
      <c r="AM48" s="69"/>
      <c r="AN48" s="69"/>
      <c r="AO48" s="69"/>
      <c r="AP48" s="69"/>
      <c r="AQ48" s="69"/>
      <c r="AR48" s="69"/>
      <c r="AS48" s="70"/>
      <c r="AT48" s="70"/>
      <c r="AU48" s="70"/>
      <c r="AV48" s="70"/>
      <c r="AW48" s="70"/>
      <c r="AX48" s="70"/>
      <c r="AY48" s="70"/>
      <c r="AZ48" s="70"/>
      <c r="BA48" s="70"/>
      <c r="BB48" s="70"/>
      <c r="BC48" s="70"/>
      <c r="BD48" s="70"/>
      <c r="BE48" s="70"/>
      <c r="BF48" s="70"/>
      <c r="BG48" s="70"/>
      <c r="BH48" s="70"/>
      <c r="BI48" s="70"/>
      <c r="BJ48" s="70"/>
      <c r="BK48" s="70"/>
      <c r="BL48" s="70"/>
      <c r="BM48" s="70"/>
      <c r="BN48" s="70"/>
    </row>
    <row r="49" spans="1:66" s="78" customFormat="1" ht="56" hidden="1">
      <c r="A49" s="140"/>
      <c r="B49" s="133"/>
      <c r="C49" s="133"/>
      <c r="D49" s="315" t="s">
        <v>126</v>
      </c>
      <c r="E49" s="121">
        <f t="shared" si="4"/>
        <v>0</v>
      </c>
      <c r="F49" s="121"/>
      <c r="G49" s="121"/>
      <c r="H49" s="121"/>
      <c r="I49" s="121"/>
      <c r="J49" s="121">
        <f>+L49+O49</f>
        <v>0</v>
      </c>
      <c r="K49" s="121"/>
      <c r="L49" s="121"/>
      <c r="M49" s="121"/>
      <c r="N49" s="121"/>
      <c r="O49" s="121"/>
      <c r="P49" s="121">
        <f>+E49+J49</f>
        <v>0</v>
      </c>
      <c r="Q49" s="590">
        <f t="shared" si="0"/>
        <v>0</v>
      </c>
      <c r="R49" s="67"/>
      <c r="S49" s="357"/>
      <c r="T49" s="68"/>
      <c r="U49" s="68"/>
      <c r="V49" s="68"/>
      <c r="W49" s="67"/>
      <c r="X49" s="69"/>
      <c r="Y49" s="69"/>
      <c r="Z49" s="69"/>
      <c r="AA49" s="69"/>
      <c r="AB49" s="69"/>
      <c r="AC49" s="69"/>
      <c r="AD49" s="69"/>
      <c r="AE49" s="69"/>
      <c r="AF49" s="69"/>
      <c r="AG49" s="69"/>
      <c r="AH49" s="69"/>
      <c r="AI49" s="69"/>
      <c r="AJ49" s="69"/>
      <c r="AK49" s="69"/>
      <c r="AL49" s="69"/>
      <c r="AM49" s="69"/>
      <c r="AN49" s="69"/>
      <c r="AO49" s="69"/>
      <c r="AP49" s="69"/>
      <c r="AQ49" s="69"/>
      <c r="AR49" s="69"/>
      <c r="AS49" s="70"/>
      <c r="AT49" s="70"/>
      <c r="AU49" s="70"/>
      <c r="AV49" s="70"/>
      <c r="AW49" s="70"/>
      <c r="AX49" s="70"/>
      <c r="AY49" s="70"/>
      <c r="AZ49" s="70"/>
      <c r="BA49" s="70"/>
      <c r="BB49" s="70"/>
      <c r="BC49" s="70"/>
      <c r="BD49" s="70"/>
      <c r="BE49" s="70"/>
      <c r="BF49" s="70"/>
      <c r="BG49" s="70"/>
      <c r="BH49" s="70"/>
      <c r="BI49" s="70"/>
      <c r="BJ49" s="70"/>
      <c r="BK49" s="70"/>
      <c r="BL49" s="70"/>
      <c r="BM49" s="70"/>
      <c r="BN49" s="70"/>
    </row>
    <row r="50" spans="1:66" s="78" customFormat="1" hidden="1">
      <c r="A50" s="140"/>
      <c r="B50" s="140" t="s">
        <v>452</v>
      </c>
      <c r="C50" s="140"/>
      <c r="D50" s="265" t="s">
        <v>1015</v>
      </c>
      <c r="E50" s="149">
        <f t="shared" si="4"/>
        <v>0</v>
      </c>
      <c r="F50" s="149"/>
      <c r="G50" s="149"/>
      <c r="H50" s="149"/>
      <c r="I50" s="149"/>
      <c r="J50" s="149">
        <f>+L50+O50</f>
        <v>0</v>
      </c>
      <c r="K50" s="149"/>
      <c r="L50" s="149"/>
      <c r="M50" s="149"/>
      <c r="N50" s="149"/>
      <c r="O50" s="149"/>
      <c r="P50" s="149">
        <f>+E50+J50</f>
        <v>0</v>
      </c>
      <c r="Q50" s="590">
        <f t="shared" si="0"/>
        <v>0</v>
      </c>
      <c r="R50" s="67"/>
      <c r="S50" s="357"/>
      <c r="T50" s="68"/>
      <c r="U50" s="68"/>
      <c r="V50" s="68"/>
      <c r="W50" s="67"/>
      <c r="X50" s="69"/>
      <c r="Y50" s="69"/>
      <c r="Z50" s="69"/>
      <c r="AA50" s="69"/>
      <c r="AB50" s="69"/>
      <c r="AC50" s="69"/>
      <c r="AD50" s="69"/>
      <c r="AE50" s="69"/>
      <c r="AF50" s="69"/>
      <c r="AG50" s="69"/>
      <c r="AH50" s="69"/>
      <c r="AI50" s="69"/>
      <c r="AJ50" s="69"/>
      <c r="AK50" s="69"/>
      <c r="AL50" s="69"/>
      <c r="AM50" s="69"/>
      <c r="AN50" s="69"/>
      <c r="AO50" s="69"/>
      <c r="AP50" s="69"/>
      <c r="AQ50" s="69"/>
      <c r="AR50" s="69"/>
      <c r="AS50" s="70"/>
      <c r="AT50" s="70"/>
      <c r="AU50" s="70"/>
      <c r="AV50" s="70"/>
      <c r="AW50" s="70"/>
      <c r="AX50" s="70"/>
      <c r="AY50" s="70"/>
      <c r="AZ50" s="70"/>
      <c r="BA50" s="70"/>
      <c r="BB50" s="70"/>
      <c r="BC50" s="70"/>
      <c r="BD50" s="70"/>
      <c r="BE50" s="70"/>
      <c r="BF50" s="70"/>
      <c r="BG50" s="70"/>
      <c r="BH50" s="70"/>
      <c r="BI50" s="70"/>
      <c r="BJ50" s="70"/>
      <c r="BK50" s="70"/>
      <c r="BL50" s="70"/>
      <c r="BM50" s="70"/>
      <c r="BN50" s="70"/>
    </row>
    <row r="51" spans="1:66" s="78" customFormat="1" hidden="1">
      <c r="A51" s="140"/>
      <c r="B51" s="140"/>
      <c r="C51" s="140"/>
      <c r="D51" s="264" t="s">
        <v>583</v>
      </c>
      <c r="E51" s="120">
        <f t="shared" si="4"/>
        <v>0</v>
      </c>
      <c r="F51" s="120"/>
      <c r="G51" s="120"/>
      <c r="H51" s="120"/>
      <c r="I51" s="120"/>
      <c r="J51" s="120"/>
      <c r="K51" s="120"/>
      <c r="L51" s="120"/>
      <c r="M51" s="120"/>
      <c r="N51" s="120"/>
      <c r="O51" s="120"/>
      <c r="P51" s="120"/>
      <c r="Q51" s="590">
        <f t="shared" si="0"/>
        <v>0</v>
      </c>
      <c r="R51" s="67"/>
      <c r="S51" s="357"/>
      <c r="T51" s="68"/>
      <c r="U51" s="68"/>
      <c r="V51" s="68"/>
      <c r="W51" s="67"/>
      <c r="X51" s="69"/>
      <c r="Y51" s="69"/>
      <c r="Z51" s="69"/>
      <c r="AA51" s="69"/>
      <c r="AB51" s="69"/>
      <c r="AC51" s="69"/>
      <c r="AD51" s="69"/>
      <c r="AE51" s="69"/>
      <c r="AF51" s="69"/>
      <c r="AG51" s="69"/>
      <c r="AH51" s="69"/>
      <c r="AI51" s="69"/>
      <c r="AJ51" s="69"/>
      <c r="AK51" s="69"/>
      <c r="AL51" s="69"/>
      <c r="AM51" s="69"/>
      <c r="AN51" s="69"/>
      <c r="AO51" s="69"/>
      <c r="AP51" s="69"/>
      <c r="AQ51" s="69"/>
      <c r="AR51" s="69"/>
      <c r="AS51" s="70"/>
      <c r="AT51" s="70"/>
      <c r="AU51" s="70"/>
      <c r="AV51" s="70"/>
      <c r="AW51" s="70"/>
      <c r="AX51" s="70"/>
      <c r="AY51" s="70"/>
      <c r="AZ51" s="70"/>
      <c r="BA51" s="70"/>
      <c r="BB51" s="70"/>
      <c r="BC51" s="70"/>
      <c r="BD51" s="70"/>
      <c r="BE51" s="70"/>
      <c r="BF51" s="70"/>
      <c r="BG51" s="70"/>
      <c r="BH51" s="70"/>
      <c r="BI51" s="70"/>
      <c r="BJ51" s="70"/>
      <c r="BK51" s="70"/>
      <c r="BL51" s="70"/>
      <c r="BM51" s="70"/>
      <c r="BN51" s="70"/>
    </row>
    <row r="52" spans="1:66" s="78" customFormat="1" ht="70" hidden="1">
      <c r="A52" s="140"/>
      <c r="B52" s="140"/>
      <c r="C52" s="140"/>
      <c r="D52" s="314" t="s">
        <v>1094</v>
      </c>
      <c r="E52" s="120">
        <f t="shared" si="4"/>
        <v>0</v>
      </c>
      <c r="F52" s="120"/>
      <c r="G52" s="120"/>
      <c r="H52" s="120"/>
      <c r="I52" s="120"/>
      <c r="J52" s="120"/>
      <c r="K52" s="120"/>
      <c r="L52" s="120"/>
      <c r="M52" s="120"/>
      <c r="N52" s="120"/>
      <c r="O52" s="120"/>
      <c r="P52" s="122">
        <f t="shared" ref="P52:P59" si="7">+E52+J52</f>
        <v>0</v>
      </c>
      <c r="Q52" s="590">
        <f t="shared" si="0"/>
        <v>0</v>
      </c>
      <c r="R52" s="67"/>
      <c r="S52" s="357"/>
      <c r="T52" s="68"/>
      <c r="U52" s="68"/>
      <c r="V52" s="68"/>
      <c r="W52" s="67"/>
      <c r="X52" s="69"/>
      <c r="Y52" s="69"/>
      <c r="Z52" s="69"/>
      <c r="AA52" s="69"/>
      <c r="AB52" s="69"/>
      <c r="AC52" s="69"/>
      <c r="AD52" s="69"/>
      <c r="AE52" s="69"/>
      <c r="AF52" s="69"/>
      <c r="AG52" s="69"/>
      <c r="AH52" s="69"/>
      <c r="AI52" s="69"/>
      <c r="AJ52" s="69"/>
      <c r="AK52" s="69"/>
      <c r="AL52" s="69"/>
      <c r="AM52" s="69"/>
      <c r="AN52" s="69"/>
      <c r="AO52" s="69"/>
      <c r="AP52" s="69"/>
      <c r="AQ52" s="69"/>
      <c r="AR52" s="69"/>
      <c r="AS52" s="70"/>
      <c r="AT52" s="70"/>
      <c r="AU52" s="70"/>
      <c r="AV52" s="70"/>
      <c r="AW52" s="70"/>
      <c r="AX52" s="70"/>
      <c r="AY52" s="70"/>
      <c r="AZ52" s="70"/>
      <c r="BA52" s="70"/>
      <c r="BB52" s="70"/>
      <c r="BC52" s="70"/>
      <c r="BD52" s="70"/>
      <c r="BE52" s="70"/>
      <c r="BF52" s="70"/>
      <c r="BG52" s="70"/>
      <c r="BH52" s="70"/>
      <c r="BI52" s="70"/>
      <c r="BJ52" s="70"/>
      <c r="BK52" s="70"/>
      <c r="BL52" s="70"/>
      <c r="BM52" s="70"/>
      <c r="BN52" s="70"/>
    </row>
    <row r="53" spans="1:66" s="78" customFormat="1" ht="70" hidden="1">
      <c r="A53" s="140"/>
      <c r="B53" s="140"/>
      <c r="C53" s="140"/>
      <c r="D53" s="314" t="s">
        <v>111</v>
      </c>
      <c r="E53" s="120">
        <f t="shared" si="4"/>
        <v>0</v>
      </c>
      <c r="F53" s="120"/>
      <c r="G53" s="120"/>
      <c r="H53" s="120"/>
      <c r="I53" s="120"/>
      <c r="J53" s="120"/>
      <c r="K53" s="120"/>
      <c r="L53" s="120"/>
      <c r="M53" s="120"/>
      <c r="N53" s="120"/>
      <c r="O53" s="120"/>
      <c r="P53" s="122">
        <f t="shared" si="7"/>
        <v>0</v>
      </c>
      <c r="Q53" s="590">
        <f t="shared" si="0"/>
        <v>0</v>
      </c>
      <c r="R53" s="67"/>
      <c r="S53" s="360">
        <v>367367600</v>
      </c>
      <c r="T53" s="68"/>
      <c r="U53" s="68"/>
      <c r="V53" s="68"/>
      <c r="W53" s="67"/>
      <c r="X53" s="69"/>
      <c r="Y53" s="69"/>
      <c r="Z53" s="69"/>
      <c r="AA53" s="69"/>
      <c r="AB53" s="69"/>
      <c r="AC53" s="69"/>
      <c r="AD53" s="69"/>
      <c r="AE53" s="69"/>
      <c r="AF53" s="69"/>
      <c r="AG53" s="69"/>
      <c r="AH53" s="69"/>
      <c r="AI53" s="69"/>
      <c r="AJ53" s="69"/>
      <c r="AK53" s="69"/>
      <c r="AL53" s="69"/>
      <c r="AM53" s="69"/>
      <c r="AN53" s="69"/>
      <c r="AO53" s="69"/>
      <c r="AP53" s="69"/>
      <c r="AQ53" s="69"/>
      <c r="AR53" s="69"/>
      <c r="AS53" s="70"/>
      <c r="AT53" s="70"/>
      <c r="AU53" s="70"/>
      <c r="AV53" s="70"/>
      <c r="AW53" s="70"/>
      <c r="AX53" s="70"/>
      <c r="AY53" s="70"/>
      <c r="AZ53" s="70"/>
      <c r="BA53" s="70"/>
      <c r="BB53" s="70"/>
      <c r="BC53" s="70"/>
      <c r="BD53" s="70"/>
      <c r="BE53" s="70"/>
      <c r="BF53" s="70"/>
      <c r="BG53" s="70"/>
      <c r="BH53" s="70"/>
      <c r="BI53" s="70"/>
      <c r="BJ53" s="70"/>
      <c r="BK53" s="70"/>
      <c r="BL53" s="70"/>
      <c r="BM53" s="70"/>
      <c r="BN53" s="70"/>
    </row>
    <row r="54" spans="1:66" s="78" customFormat="1" ht="56" hidden="1">
      <c r="A54" s="140"/>
      <c r="B54" s="140"/>
      <c r="C54" s="140"/>
      <c r="D54" s="264" t="s">
        <v>1022</v>
      </c>
      <c r="E54" s="120">
        <f t="shared" si="4"/>
        <v>0</v>
      </c>
      <c r="F54" s="120"/>
      <c r="G54" s="120"/>
      <c r="H54" s="120"/>
      <c r="I54" s="120"/>
      <c r="J54" s="120"/>
      <c r="K54" s="120"/>
      <c r="L54" s="120"/>
      <c r="M54" s="120"/>
      <c r="N54" s="120"/>
      <c r="O54" s="120"/>
      <c r="P54" s="122">
        <f t="shared" si="7"/>
        <v>0</v>
      </c>
      <c r="Q54" s="590">
        <f t="shared" si="0"/>
        <v>0</v>
      </c>
      <c r="R54" s="67"/>
      <c r="S54" s="358"/>
      <c r="T54" s="68"/>
      <c r="U54" s="68"/>
      <c r="V54" s="68"/>
      <c r="W54" s="67"/>
      <c r="X54" s="69"/>
      <c r="Y54" s="69"/>
      <c r="Z54" s="69"/>
      <c r="AA54" s="69"/>
      <c r="AB54" s="69"/>
      <c r="AC54" s="69"/>
      <c r="AD54" s="69"/>
      <c r="AE54" s="69"/>
      <c r="AF54" s="69"/>
      <c r="AG54" s="69"/>
      <c r="AH54" s="69"/>
      <c r="AI54" s="69"/>
      <c r="AJ54" s="69"/>
      <c r="AK54" s="69"/>
      <c r="AL54" s="69"/>
      <c r="AM54" s="69"/>
      <c r="AN54" s="69"/>
      <c r="AO54" s="69"/>
      <c r="AP54" s="69"/>
      <c r="AQ54" s="69"/>
      <c r="AR54" s="69"/>
      <c r="AS54" s="70"/>
      <c r="AT54" s="70"/>
      <c r="AU54" s="70"/>
      <c r="AV54" s="70"/>
      <c r="AW54" s="70"/>
      <c r="AX54" s="70"/>
      <c r="AY54" s="70"/>
      <c r="AZ54" s="70"/>
      <c r="BA54" s="70"/>
      <c r="BB54" s="70"/>
      <c r="BC54" s="70"/>
      <c r="BD54" s="70"/>
      <c r="BE54" s="70"/>
      <c r="BF54" s="70"/>
      <c r="BG54" s="70"/>
      <c r="BH54" s="70"/>
      <c r="BI54" s="70"/>
      <c r="BJ54" s="70"/>
      <c r="BK54" s="70"/>
      <c r="BL54" s="70"/>
      <c r="BM54" s="70"/>
      <c r="BN54" s="70"/>
    </row>
    <row r="55" spans="1:66" s="78" customFormat="1" hidden="1">
      <c r="A55" s="140"/>
      <c r="B55" s="140"/>
      <c r="C55" s="140"/>
      <c r="D55" s="265" t="s">
        <v>358</v>
      </c>
      <c r="E55" s="149">
        <f t="shared" si="4"/>
        <v>0</v>
      </c>
      <c r="F55" s="149"/>
      <c r="G55" s="149"/>
      <c r="H55" s="149"/>
      <c r="I55" s="149"/>
      <c r="J55" s="149"/>
      <c r="K55" s="149"/>
      <c r="L55" s="149"/>
      <c r="M55" s="149"/>
      <c r="N55" s="149"/>
      <c r="O55" s="149"/>
      <c r="P55" s="149">
        <f t="shared" si="7"/>
        <v>0</v>
      </c>
      <c r="Q55" s="590">
        <f t="shared" si="0"/>
        <v>0</v>
      </c>
      <c r="R55" s="67"/>
      <c r="S55" s="358"/>
      <c r="T55" s="68"/>
      <c r="U55" s="68"/>
      <c r="V55" s="68"/>
      <c r="W55" s="67"/>
      <c r="X55" s="69"/>
      <c r="Y55" s="69"/>
      <c r="Z55" s="69"/>
      <c r="AA55" s="69"/>
      <c r="AB55" s="69"/>
      <c r="AC55" s="69"/>
      <c r="AD55" s="69"/>
      <c r="AE55" s="69"/>
      <c r="AF55" s="69"/>
      <c r="AG55" s="69"/>
      <c r="AH55" s="69"/>
      <c r="AI55" s="69"/>
      <c r="AJ55" s="69"/>
      <c r="AK55" s="69"/>
      <c r="AL55" s="69"/>
      <c r="AM55" s="69"/>
      <c r="AN55" s="69"/>
      <c r="AO55" s="69"/>
      <c r="AP55" s="69"/>
      <c r="AQ55" s="69"/>
      <c r="AR55" s="69"/>
      <c r="AS55" s="70"/>
      <c r="AT55" s="70"/>
      <c r="AU55" s="70"/>
      <c r="AV55" s="70"/>
      <c r="AW55" s="70"/>
      <c r="AX55" s="70"/>
      <c r="AY55" s="70"/>
      <c r="AZ55" s="70"/>
      <c r="BA55" s="70"/>
      <c r="BB55" s="70"/>
      <c r="BC55" s="70"/>
      <c r="BD55" s="70"/>
      <c r="BE55" s="70"/>
      <c r="BF55" s="70"/>
      <c r="BG55" s="70"/>
      <c r="BH55" s="70"/>
      <c r="BI55" s="70"/>
      <c r="BJ55" s="70"/>
      <c r="BK55" s="70"/>
      <c r="BL55" s="70"/>
      <c r="BM55" s="70"/>
      <c r="BN55" s="70"/>
    </row>
    <row r="56" spans="1:66" s="78" customFormat="1" hidden="1">
      <c r="A56" s="140"/>
      <c r="B56" s="140"/>
      <c r="C56" s="140"/>
      <c r="D56" s="265" t="s">
        <v>273</v>
      </c>
      <c r="E56" s="149">
        <f t="shared" si="4"/>
        <v>0</v>
      </c>
      <c r="F56" s="149"/>
      <c r="G56" s="149"/>
      <c r="H56" s="149"/>
      <c r="I56" s="149"/>
      <c r="J56" s="149"/>
      <c r="K56" s="149"/>
      <c r="L56" s="149"/>
      <c r="M56" s="149"/>
      <c r="N56" s="149"/>
      <c r="O56" s="149"/>
      <c r="P56" s="149">
        <f t="shared" si="7"/>
        <v>0</v>
      </c>
      <c r="Q56" s="590">
        <f t="shared" si="0"/>
        <v>0</v>
      </c>
      <c r="R56" s="67"/>
      <c r="S56" s="358"/>
      <c r="T56" s="68"/>
      <c r="U56" s="68"/>
      <c r="V56" s="68"/>
      <c r="W56" s="67"/>
      <c r="X56" s="69"/>
      <c r="Y56" s="69"/>
      <c r="Z56" s="69"/>
      <c r="AA56" s="69"/>
      <c r="AB56" s="69"/>
      <c r="AC56" s="69"/>
      <c r="AD56" s="69"/>
      <c r="AE56" s="69"/>
      <c r="AF56" s="69"/>
      <c r="AG56" s="69"/>
      <c r="AH56" s="69"/>
      <c r="AI56" s="69"/>
      <c r="AJ56" s="69"/>
      <c r="AK56" s="69"/>
      <c r="AL56" s="69"/>
      <c r="AM56" s="69"/>
      <c r="AN56" s="69"/>
      <c r="AO56" s="69"/>
      <c r="AP56" s="69"/>
      <c r="AQ56" s="69"/>
      <c r="AR56" s="69"/>
      <c r="AS56" s="70"/>
      <c r="AT56" s="70"/>
      <c r="AU56" s="70"/>
      <c r="AV56" s="70"/>
      <c r="AW56" s="70"/>
      <c r="AX56" s="70"/>
      <c r="AY56" s="70"/>
      <c r="AZ56" s="70"/>
      <c r="BA56" s="70"/>
      <c r="BB56" s="70"/>
      <c r="BC56" s="70"/>
      <c r="BD56" s="70"/>
      <c r="BE56" s="70"/>
      <c r="BF56" s="70"/>
      <c r="BG56" s="70"/>
      <c r="BH56" s="70"/>
      <c r="BI56" s="70"/>
      <c r="BJ56" s="70"/>
      <c r="BK56" s="70"/>
      <c r="BL56" s="70"/>
      <c r="BM56" s="70"/>
      <c r="BN56" s="70"/>
    </row>
    <row r="57" spans="1:66" s="78" customFormat="1" ht="34.5" hidden="1">
      <c r="A57" s="140"/>
      <c r="B57" s="140"/>
      <c r="C57" s="140"/>
      <c r="D57" s="265" t="s">
        <v>932</v>
      </c>
      <c r="E57" s="149">
        <f t="shared" si="4"/>
        <v>0</v>
      </c>
      <c r="F57" s="149"/>
      <c r="G57" s="149"/>
      <c r="H57" s="149"/>
      <c r="I57" s="149"/>
      <c r="J57" s="149"/>
      <c r="K57" s="149"/>
      <c r="L57" s="149"/>
      <c r="M57" s="149"/>
      <c r="N57" s="149"/>
      <c r="O57" s="149"/>
      <c r="P57" s="149">
        <f t="shared" si="7"/>
        <v>0</v>
      </c>
      <c r="Q57" s="590">
        <f t="shared" si="0"/>
        <v>0</v>
      </c>
      <c r="R57" s="67"/>
      <c r="S57" s="360">
        <v>25577800</v>
      </c>
      <c r="T57" s="68"/>
      <c r="U57" s="68"/>
      <c r="V57" s="68"/>
      <c r="W57" s="67"/>
      <c r="X57" s="69"/>
      <c r="Y57" s="69"/>
      <c r="Z57" s="69"/>
      <c r="AA57" s="69"/>
      <c r="AB57" s="69"/>
      <c r="AC57" s="69"/>
      <c r="AD57" s="69"/>
      <c r="AE57" s="69"/>
      <c r="AF57" s="69"/>
      <c r="AG57" s="69"/>
      <c r="AH57" s="69"/>
      <c r="AI57" s="69"/>
      <c r="AJ57" s="69"/>
      <c r="AK57" s="69"/>
      <c r="AL57" s="69"/>
      <c r="AM57" s="69"/>
      <c r="AN57" s="69"/>
      <c r="AO57" s="69"/>
      <c r="AP57" s="69"/>
      <c r="AQ57" s="69"/>
      <c r="AR57" s="69"/>
      <c r="AS57" s="70"/>
      <c r="AT57" s="70"/>
      <c r="AU57" s="70"/>
      <c r="AV57" s="70"/>
      <c r="AW57" s="70"/>
      <c r="AX57" s="70"/>
      <c r="AY57" s="70"/>
      <c r="AZ57" s="70"/>
      <c r="BA57" s="70"/>
      <c r="BB57" s="70"/>
      <c r="BC57" s="70"/>
      <c r="BD57" s="70"/>
      <c r="BE57" s="70"/>
      <c r="BF57" s="70"/>
      <c r="BG57" s="70"/>
      <c r="BH57" s="70"/>
      <c r="BI57" s="70"/>
      <c r="BJ57" s="70"/>
      <c r="BK57" s="70"/>
      <c r="BL57" s="70"/>
      <c r="BM57" s="70"/>
      <c r="BN57" s="70"/>
    </row>
    <row r="58" spans="1:66" s="78" customFormat="1" ht="46" hidden="1">
      <c r="A58" s="140"/>
      <c r="B58" s="140"/>
      <c r="C58" s="140"/>
      <c r="D58" s="265" t="s">
        <v>918</v>
      </c>
      <c r="E58" s="149">
        <f t="shared" si="4"/>
        <v>0</v>
      </c>
      <c r="F58" s="149"/>
      <c r="G58" s="149"/>
      <c r="H58" s="149"/>
      <c r="I58" s="149"/>
      <c r="J58" s="149"/>
      <c r="K58" s="149"/>
      <c r="L58" s="149"/>
      <c r="M58" s="149"/>
      <c r="N58" s="149"/>
      <c r="O58" s="149"/>
      <c r="P58" s="149">
        <f t="shared" si="7"/>
        <v>0</v>
      </c>
      <c r="Q58" s="590">
        <f t="shared" si="0"/>
        <v>0</v>
      </c>
      <c r="R58" s="67"/>
      <c r="S58" s="358"/>
      <c r="T58" s="68"/>
      <c r="U58" s="68"/>
      <c r="V58" s="68"/>
      <c r="W58" s="67"/>
      <c r="X58" s="69"/>
      <c r="Y58" s="69"/>
      <c r="Z58" s="69"/>
      <c r="AA58" s="69"/>
      <c r="AB58" s="69"/>
      <c r="AC58" s="69"/>
      <c r="AD58" s="69"/>
      <c r="AE58" s="69"/>
      <c r="AF58" s="69"/>
      <c r="AG58" s="69"/>
      <c r="AH58" s="69"/>
      <c r="AI58" s="69"/>
      <c r="AJ58" s="69"/>
      <c r="AK58" s="69"/>
      <c r="AL58" s="69"/>
      <c r="AM58" s="69"/>
      <c r="AN58" s="69"/>
      <c r="AO58" s="69"/>
      <c r="AP58" s="69"/>
      <c r="AQ58" s="69"/>
      <c r="AR58" s="69"/>
      <c r="AS58" s="70"/>
      <c r="AT58" s="70"/>
      <c r="AU58" s="70"/>
      <c r="AV58" s="70"/>
      <c r="AW58" s="70"/>
      <c r="AX58" s="70"/>
      <c r="AY58" s="70"/>
      <c r="AZ58" s="70"/>
      <c r="BA58" s="70"/>
      <c r="BB58" s="70"/>
      <c r="BC58" s="70"/>
      <c r="BD58" s="70"/>
      <c r="BE58" s="70"/>
      <c r="BF58" s="70"/>
      <c r="BG58" s="70"/>
      <c r="BH58" s="70"/>
      <c r="BI58" s="70"/>
      <c r="BJ58" s="70"/>
      <c r="BK58" s="70"/>
      <c r="BL58" s="70"/>
      <c r="BM58" s="70"/>
      <c r="BN58" s="70"/>
    </row>
    <row r="59" spans="1:66" s="78" customFormat="1" ht="46" hidden="1">
      <c r="A59" s="140"/>
      <c r="B59" s="140"/>
      <c r="C59" s="140"/>
      <c r="D59" s="316" t="s">
        <v>500</v>
      </c>
      <c r="E59" s="149">
        <f t="shared" si="4"/>
        <v>0</v>
      </c>
      <c r="F59" s="149"/>
      <c r="G59" s="149"/>
      <c r="H59" s="149"/>
      <c r="I59" s="149"/>
      <c r="J59" s="149"/>
      <c r="K59" s="149"/>
      <c r="L59" s="149"/>
      <c r="M59" s="149"/>
      <c r="N59" s="149"/>
      <c r="O59" s="149"/>
      <c r="P59" s="149">
        <f t="shared" si="7"/>
        <v>0</v>
      </c>
      <c r="Q59" s="590">
        <f t="shared" si="0"/>
        <v>0</v>
      </c>
      <c r="R59" s="67"/>
      <c r="S59" s="358"/>
      <c r="T59" s="68"/>
      <c r="U59" s="68"/>
      <c r="V59" s="68"/>
      <c r="W59" s="67"/>
      <c r="X59" s="69"/>
      <c r="Y59" s="69"/>
      <c r="Z59" s="69"/>
      <c r="AA59" s="69"/>
      <c r="AB59" s="69"/>
      <c r="AC59" s="69"/>
      <c r="AD59" s="69"/>
      <c r="AE59" s="69"/>
      <c r="AF59" s="69"/>
      <c r="AG59" s="69"/>
      <c r="AH59" s="69"/>
      <c r="AI59" s="69"/>
      <c r="AJ59" s="69"/>
      <c r="AK59" s="69"/>
      <c r="AL59" s="69"/>
      <c r="AM59" s="69"/>
      <c r="AN59" s="69"/>
      <c r="AO59" s="69"/>
      <c r="AP59" s="69"/>
      <c r="AQ59" s="69"/>
      <c r="AR59" s="69"/>
      <c r="AS59" s="70"/>
      <c r="AT59" s="70"/>
      <c r="AU59" s="70"/>
      <c r="AV59" s="70"/>
      <c r="AW59" s="70"/>
      <c r="AX59" s="70"/>
      <c r="AY59" s="70"/>
      <c r="AZ59" s="70"/>
      <c r="BA59" s="70"/>
      <c r="BB59" s="70"/>
      <c r="BC59" s="70"/>
      <c r="BD59" s="70"/>
      <c r="BE59" s="70"/>
      <c r="BF59" s="70"/>
      <c r="BG59" s="70"/>
      <c r="BH59" s="70"/>
      <c r="BI59" s="70"/>
      <c r="BJ59" s="70"/>
      <c r="BK59" s="70"/>
      <c r="BL59" s="70"/>
      <c r="BM59" s="70"/>
      <c r="BN59" s="70"/>
    </row>
    <row r="60" spans="1:66" ht="84" hidden="1">
      <c r="A60" s="135" t="s">
        <v>845</v>
      </c>
      <c r="B60" s="140">
        <v>70201</v>
      </c>
      <c r="C60" s="140" t="s">
        <v>505</v>
      </c>
      <c r="D60" s="268" t="s">
        <v>81</v>
      </c>
      <c r="E60" s="149">
        <f>+F60+I60</f>
        <v>0</v>
      </c>
      <c r="F60" s="149"/>
      <c r="G60" s="149"/>
      <c r="H60" s="149"/>
      <c r="I60" s="149"/>
      <c r="J60" s="149">
        <f>+L60+O60</f>
        <v>0</v>
      </c>
      <c r="K60" s="149"/>
      <c r="L60" s="149"/>
      <c r="M60" s="149"/>
      <c r="N60" s="149"/>
      <c r="O60" s="149"/>
      <c r="P60" s="149">
        <f t="shared" ref="P60:P78" si="8">+E60+J60</f>
        <v>0</v>
      </c>
      <c r="Q60" s="590">
        <f t="shared" si="0"/>
        <v>0</v>
      </c>
      <c r="R60" s="16"/>
      <c r="S60" s="358"/>
      <c r="T60" s="18"/>
      <c r="U60" s="18"/>
      <c r="V60" s="18"/>
      <c r="W60" s="16"/>
      <c r="X60" s="16"/>
      <c r="Y60" s="16"/>
      <c r="Z60" s="16"/>
      <c r="AA60" s="20"/>
      <c r="AB60" s="20"/>
      <c r="AC60" s="20"/>
      <c r="AD60" s="20"/>
      <c r="AE60" s="20"/>
      <c r="AF60" s="20"/>
      <c r="AG60" s="20"/>
      <c r="AH60" s="20"/>
      <c r="AI60" s="20"/>
      <c r="AJ60" s="20"/>
      <c r="AK60" s="20"/>
      <c r="AL60" s="20"/>
      <c r="AM60" s="20"/>
      <c r="AN60" s="20"/>
      <c r="AO60" s="20"/>
      <c r="AP60" s="20"/>
      <c r="AQ60" s="20"/>
      <c r="AR60" s="20"/>
    </row>
    <row r="61" spans="1:66" ht="28" hidden="1">
      <c r="A61" s="140"/>
      <c r="B61" s="140"/>
      <c r="C61" s="139"/>
      <c r="D61" s="271" t="s">
        <v>132</v>
      </c>
      <c r="E61" s="254">
        <f t="shared" ref="E61:E103" si="9">+F61+I61</f>
        <v>0</v>
      </c>
      <c r="F61" s="254"/>
      <c r="G61" s="254"/>
      <c r="H61" s="254"/>
      <c r="I61" s="254"/>
      <c r="J61" s="131">
        <f>+L61+O61</f>
        <v>0</v>
      </c>
      <c r="K61" s="254"/>
      <c r="L61" s="254"/>
      <c r="M61" s="254"/>
      <c r="N61" s="254"/>
      <c r="O61" s="131"/>
      <c r="P61" s="131">
        <f t="shared" si="8"/>
        <v>0</v>
      </c>
      <c r="Q61" s="590">
        <f t="shared" si="0"/>
        <v>0</v>
      </c>
      <c r="R61" s="16"/>
      <c r="S61" s="360">
        <v>379795000</v>
      </c>
      <c r="T61" s="81"/>
      <c r="U61" s="81"/>
      <c r="V61" s="81"/>
      <c r="W61" s="16"/>
      <c r="X61" s="16"/>
      <c r="Y61" s="16"/>
      <c r="Z61" s="16"/>
      <c r="AA61" s="20"/>
      <c r="AB61" s="20"/>
      <c r="AC61" s="20"/>
      <c r="AD61" s="20"/>
      <c r="AE61" s="20"/>
      <c r="AF61" s="20"/>
      <c r="AG61" s="20"/>
      <c r="AH61" s="20"/>
      <c r="AI61" s="20"/>
      <c r="AJ61" s="20"/>
      <c r="AK61" s="20"/>
      <c r="AL61" s="20"/>
      <c r="AM61" s="20"/>
      <c r="AN61" s="20"/>
      <c r="AO61" s="20"/>
      <c r="AP61" s="20"/>
      <c r="AQ61" s="20"/>
      <c r="AR61" s="20"/>
    </row>
    <row r="62" spans="1:66" ht="62" hidden="1">
      <c r="A62" s="145" t="s">
        <v>300</v>
      </c>
      <c r="B62" s="145" t="s">
        <v>301</v>
      </c>
      <c r="C62" s="145" t="s">
        <v>846</v>
      </c>
      <c r="D62" s="264" t="s">
        <v>624</v>
      </c>
      <c r="E62" s="120">
        <f>+F62+I62</f>
        <v>0</v>
      </c>
      <c r="F62" s="120"/>
      <c r="G62" s="120"/>
      <c r="H62" s="120"/>
      <c r="I62" s="120"/>
      <c r="J62" s="120">
        <f>+L62+O62</f>
        <v>0</v>
      </c>
      <c r="K62" s="120"/>
      <c r="L62" s="120"/>
      <c r="M62" s="120"/>
      <c r="N62" s="120"/>
      <c r="O62" s="120"/>
      <c r="P62" s="120">
        <f>+E62+J62</f>
        <v>0</v>
      </c>
      <c r="Q62" s="590">
        <f t="shared" si="0"/>
        <v>0</v>
      </c>
      <c r="R62" s="16"/>
      <c r="S62" s="358"/>
      <c r="T62" s="81"/>
      <c r="U62" s="81"/>
      <c r="V62" s="81"/>
      <c r="W62" s="16"/>
      <c r="X62" s="16"/>
      <c r="Y62" s="16"/>
      <c r="Z62" s="16"/>
      <c r="AA62" s="20"/>
      <c r="AB62" s="20"/>
      <c r="AC62" s="20"/>
      <c r="AD62" s="20"/>
      <c r="AE62" s="20"/>
      <c r="AF62" s="20"/>
      <c r="AG62" s="20"/>
      <c r="AH62" s="20"/>
      <c r="AI62" s="20"/>
      <c r="AJ62" s="20"/>
      <c r="AK62" s="20"/>
      <c r="AL62" s="20"/>
      <c r="AM62" s="20"/>
      <c r="AN62" s="20"/>
      <c r="AO62" s="20"/>
      <c r="AP62" s="20"/>
      <c r="AQ62" s="20"/>
      <c r="AR62" s="20"/>
    </row>
    <row r="63" spans="1:66" ht="96.75" hidden="1" customHeight="1">
      <c r="A63" s="145" t="s">
        <v>1176</v>
      </c>
      <c r="B63" s="145" t="s">
        <v>1177</v>
      </c>
      <c r="C63" s="145" t="s">
        <v>620</v>
      </c>
      <c r="D63" s="269" t="s">
        <v>621</v>
      </c>
      <c r="E63" s="213">
        <f>+F63+I63</f>
        <v>0</v>
      </c>
      <c r="F63" s="213">
        <f>126128600-2038900-124089700</f>
        <v>0</v>
      </c>
      <c r="G63" s="213">
        <f>91483300-3626700-87856600</f>
        <v>0</v>
      </c>
      <c r="H63" s="213">
        <f>4930700+100-4930800</f>
        <v>0</v>
      </c>
      <c r="I63" s="213"/>
      <c r="J63" s="213">
        <f t="shared" ref="J63:J68" si="10">+L63+O63</f>
        <v>0</v>
      </c>
      <c r="K63" s="213"/>
      <c r="L63" s="213">
        <f>53000-53000</f>
        <v>0</v>
      </c>
      <c r="M63" s="213"/>
      <c r="N63" s="213"/>
      <c r="O63" s="213"/>
      <c r="P63" s="213">
        <f>+E63+J63</f>
        <v>0</v>
      </c>
      <c r="Q63" s="590">
        <f t="shared" si="0"/>
        <v>0</v>
      </c>
      <c r="R63" s="16"/>
      <c r="S63" s="358"/>
      <c r="T63" s="81"/>
      <c r="U63" s="81"/>
      <c r="V63" s="81"/>
      <c r="W63" s="16"/>
      <c r="X63" s="16"/>
      <c r="Y63" s="16"/>
      <c r="Z63" s="16"/>
      <c r="AA63" s="20"/>
      <c r="AB63" s="20"/>
      <c r="AC63" s="20"/>
      <c r="AD63" s="20"/>
      <c r="AE63" s="20"/>
      <c r="AF63" s="20"/>
      <c r="AG63" s="20"/>
      <c r="AH63" s="20"/>
      <c r="AI63" s="20"/>
      <c r="AJ63" s="20"/>
      <c r="AK63" s="20"/>
      <c r="AL63" s="20"/>
      <c r="AM63" s="20"/>
      <c r="AN63" s="20"/>
      <c r="AO63" s="20"/>
      <c r="AP63" s="20"/>
      <c r="AQ63" s="20"/>
      <c r="AR63" s="20"/>
    </row>
    <row r="64" spans="1:66" ht="120.75" hidden="1" customHeight="1">
      <c r="A64" s="145"/>
      <c r="B64" s="145" t="s">
        <v>113</v>
      </c>
      <c r="C64" s="145"/>
      <c r="D64" s="269" t="s">
        <v>569</v>
      </c>
      <c r="E64" s="213">
        <f t="shared" si="9"/>
        <v>0</v>
      </c>
      <c r="F64" s="213">
        <f>+F65+F66</f>
        <v>0</v>
      </c>
      <c r="G64" s="213">
        <f>+G65+G66</f>
        <v>0</v>
      </c>
      <c r="H64" s="213">
        <f>+H65+H66</f>
        <v>0</v>
      </c>
      <c r="I64" s="213">
        <f>+I65+I66</f>
        <v>0</v>
      </c>
      <c r="J64" s="213">
        <f t="shared" si="10"/>
        <v>0</v>
      </c>
      <c r="K64" s="213">
        <f>+K65+K66</f>
        <v>0</v>
      </c>
      <c r="L64" s="213">
        <f>+L65+L66</f>
        <v>0</v>
      </c>
      <c r="M64" s="213">
        <f>+M65+M66</f>
        <v>0</v>
      </c>
      <c r="N64" s="213">
        <f>+N65+N66</f>
        <v>0</v>
      </c>
      <c r="O64" s="213">
        <f>+O65+O66</f>
        <v>0</v>
      </c>
      <c r="P64" s="213">
        <f t="shared" si="8"/>
        <v>0</v>
      </c>
      <c r="Q64" s="590">
        <f t="shared" si="0"/>
        <v>0</v>
      </c>
      <c r="S64" s="360"/>
      <c r="T64" s="364"/>
      <c r="U64" s="59"/>
      <c r="V64" s="59"/>
    </row>
    <row r="65" spans="1:66" ht="105" hidden="1" customHeight="1">
      <c r="A65" s="145" t="s">
        <v>956</v>
      </c>
      <c r="B65" s="145" t="s">
        <v>957</v>
      </c>
      <c r="C65" s="145" t="s">
        <v>107</v>
      </c>
      <c r="D65" s="264" t="s">
        <v>621</v>
      </c>
      <c r="E65" s="213">
        <f>+F65+I65</f>
        <v>0</v>
      </c>
      <c r="F65" s="213">
        <f>83704400-589200-83115200</f>
        <v>0</v>
      </c>
      <c r="G65" s="213">
        <f>59032200-2622600-56409600</f>
        <v>0</v>
      </c>
      <c r="H65" s="213">
        <f>4300900-4300900</f>
        <v>0</v>
      </c>
      <c r="I65" s="213"/>
      <c r="J65" s="213">
        <f t="shared" si="10"/>
        <v>0</v>
      </c>
      <c r="K65" s="213"/>
      <c r="L65" s="213">
        <f>88200-88200</f>
        <v>0</v>
      </c>
      <c r="M65" s="213"/>
      <c r="N65" s="213">
        <f>9000-9000</f>
        <v>0</v>
      </c>
      <c r="O65" s="213"/>
      <c r="P65" s="213">
        <f>+E65+J65</f>
        <v>0</v>
      </c>
      <c r="Q65" s="590">
        <f t="shared" si="0"/>
        <v>0</v>
      </c>
      <c r="S65" s="360"/>
      <c r="T65" s="364"/>
      <c r="U65" s="59"/>
      <c r="V65" s="59"/>
    </row>
    <row r="66" spans="1:66" ht="105" hidden="1" customHeight="1">
      <c r="A66" s="145" t="s">
        <v>958</v>
      </c>
      <c r="B66" s="145" t="s">
        <v>959</v>
      </c>
      <c r="C66" s="145" t="s">
        <v>107</v>
      </c>
      <c r="D66" s="269" t="s">
        <v>634</v>
      </c>
      <c r="E66" s="213">
        <f>+F66+I66</f>
        <v>0</v>
      </c>
      <c r="F66" s="213">
        <f>83704400-589200-83115200</f>
        <v>0</v>
      </c>
      <c r="G66" s="213">
        <f>59032200-2622600-56409600</f>
        <v>0</v>
      </c>
      <c r="H66" s="213">
        <f>4300900-4300900</f>
        <v>0</v>
      </c>
      <c r="I66" s="213"/>
      <c r="J66" s="213">
        <f t="shared" si="10"/>
        <v>0</v>
      </c>
      <c r="K66" s="213"/>
      <c r="L66" s="213">
        <f>88200-88200</f>
        <v>0</v>
      </c>
      <c r="M66" s="213"/>
      <c r="N66" s="213">
        <f>9000-9000</f>
        <v>0</v>
      </c>
      <c r="O66" s="213"/>
      <c r="P66" s="213">
        <f>+E66+J66</f>
        <v>0</v>
      </c>
      <c r="Q66" s="590">
        <f t="shared" si="0"/>
        <v>0</v>
      </c>
      <c r="S66" s="360"/>
      <c r="T66" s="364"/>
      <c r="U66" s="59"/>
      <c r="V66" s="59"/>
    </row>
    <row r="67" spans="1:66" ht="73.150000000000006" hidden="1" customHeight="1">
      <c r="A67" s="145" t="s">
        <v>176</v>
      </c>
      <c r="B67" s="145" t="s">
        <v>114</v>
      </c>
      <c r="C67" s="145" t="s">
        <v>866</v>
      </c>
      <c r="D67" s="269" t="s">
        <v>466</v>
      </c>
      <c r="E67" s="213">
        <f t="shared" si="9"/>
        <v>0</v>
      </c>
      <c r="F67" s="213">
        <f>50926500+388500-51315000</f>
        <v>0</v>
      </c>
      <c r="G67" s="213">
        <f>35037000-1448200-33588800</f>
        <v>0</v>
      </c>
      <c r="H67" s="213">
        <f>2151800-2151800</f>
        <v>0</v>
      </c>
      <c r="I67" s="213"/>
      <c r="J67" s="213">
        <f t="shared" si="10"/>
        <v>0</v>
      </c>
      <c r="K67" s="213"/>
      <c r="L67" s="213">
        <f>69100-69100</f>
        <v>0</v>
      </c>
      <c r="M67" s="213"/>
      <c r="N67" s="213">
        <f>1800-1800</f>
        <v>0</v>
      </c>
      <c r="O67" s="213"/>
      <c r="P67" s="213">
        <f t="shared" si="8"/>
        <v>0</v>
      </c>
      <c r="Q67" s="590">
        <f t="shared" si="0"/>
        <v>0</v>
      </c>
      <c r="R67" s="38"/>
      <c r="S67" s="358"/>
      <c r="T67" s="59"/>
      <c r="U67" s="59"/>
      <c r="V67" s="59"/>
    </row>
    <row r="68" spans="1:66" ht="76.900000000000006" hidden="1" customHeight="1">
      <c r="A68" s="249" t="s">
        <v>630</v>
      </c>
      <c r="B68" s="250">
        <v>1060</v>
      </c>
      <c r="C68" s="249" t="s">
        <v>1030</v>
      </c>
      <c r="D68" s="272" t="s">
        <v>527</v>
      </c>
      <c r="E68" s="121">
        <f t="shared" si="9"/>
        <v>0</v>
      </c>
      <c r="F68" s="121"/>
      <c r="G68" s="121"/>
      <c r="H68" s="121"/>
      <c r="I68" s="121"/>
      <c r="J68" s="121">
        <f t="shared" si="10"/>
        <v>0</v>
      </c>
      <c r="K68" s="121"/>
      <c r="L68" s="121"/>
      <c r="M68" s="121"/>
      <c r="N68" s="121"/>
      <c r="O68" s="121"/>
      <c r="P68" s="121">
        <f t="shared" si="8"/>
        <v>0</v>
      </c>
      <c r="Q68" s="590">
        <f t="shared" si="0"/>
        <v>0</v>
      </c>
      <c r="R68" s="38"/>
      <c r="S68" s="358"/>
      <c r="T68" s="59"/>
      <c r="U68" s="59"/>
      <c r="V68" s="59"/>
    </row>
    <row r="69" spans="1:66" ht="40.5" hidden="1">
      <c r="A69" s="140"/>
      <c r="B69" s="140"/>
      <c r="C69" s="144"/>
      <c r="D69" s="305" t="s">
        <v>47</v>
      </c>
      <c r="E69" s="127">
        <f t="shared" si="9"/>
        <v>0</v>
      </c>
      <c r="F69" s="127"/>
      <c r="G69" s="127"/>
      <c r="H69" s="127"/>
      <c r="I69" s="127"/>
      <c r="J69" s="255"/>
      <c r="K69" s="127"/>
      <c r="L69" s="127"/>
      <c r="M69" s="127"/>
      <c r="N69" s="127"/>
      <c r="O69" s="127"/>
      <c r="P69" s="127">
        <f t="shared" si="8"/>
        <v>0</v>
      </c>
      <c r="Q69" s="590">
        <f t="shared" si="0"/>
        <v>0</v>
      </c>
      <c r="R69" s="38"/>
      <c r="S69" s="358"/>
      <c r="T69" s="59"/>
      <c r="U69" s="59"/>
      <c r="V69" s="59"/>
    </row>
    <row r="70" spans="1:66" ht="83.25" hidden="1" customHeight="1">
      <c r="A70" s="145" t="s">
        <v>632</v>
      </c>
      <c r="B70" s="145" t="s">
        <v>1105</v>
      </c>
      <c r="C70" s="145" t="s">
        <v>867</v>
      </c>
      <c r="D70" s="269" t="s">
        <v>200</v>
      </c>
      <c r="E70" s="213">
        <f t="shared" si="9"/>
        <v>0</v>
      </c>
      <c r="F70" s="213"/>
      <c r="G70" s="213"/>
      <c r="H70" s="213"/>
      <c r="I70" s="213"/>
      <c r="J70" s="213">
        <f t="shared" ref="J70:J78" si="11">+L70+O70</f>
        <v>0</v>
      </c>
      <c r="K70" s="213"/>
      <c r="L70" s="213"/>
      <c r="M70" s="213"/>
      <c r="N70" s="213"/>
      <c r="O70" s="213">
        <f>10000000-10000000</f>
        <v>0</v>
      </c>
      <c r="P70" s="213">
        <f t="shared" si="8"/>
        <v>0</v>
      </c>
      <c r="Q70" s="590">
        <f t="shared" si="0"/>
        <v>0</v>
      </c>
      <c r="S70" s="360"/>
      <c r="T70" s="364"/>
      <c r="U70" s="59"/>
      <c r="V70" s="59"/>
    </row>
    <row r="71" spans="1:66" ht="79.5" hidden="1" customHeight="1">
      <c r="A71" s="145" t="s">
        <v>445</v>
      </c>
      <c r="B71" s="145" t="s">
        <v>627</v>
      </c>
      <c r="C71" s="145" t="s">
        <v>628</v>
      </c>
      <c r="D71" s="250" t="s">
        <v>759</v>
      </c>
      <c r="E71" s="120">
        <f t="shared" si="9"/>
        <v>0</v>
      </c>
      <c r="F71" s="120"/>
      <c r="G71" s="120"/>
      <c r="H71" s="120"/>
      <c r="I71" s="120"/>
      <c r="J71" s="120">
        <f t="shared" si="11"/>
        <v>0</v>
      </c>
      <c r="K71" s="120"/>
      <c r="L71" s="120"/>
      <c r="M71" s="120"/>
      <c r="N71" s="120"/>
      <c r="O71" s="120"/>
      <c r="P71" s="120">
        <f t="shared" si="8"/>
        <v>0</v>
      </c>
      <c r="Q71" s="590">
        <f t="shared" si="0"/>
        <v>0</v>
      </c>
      <c r="R71" s="38"/>
      <c r="S71" s="358"/>
      <c r="T71" s="59"/>
      <c r="U71" s="59"/>
      <c r="V71" s="59"/>
    </row>
    <row r="72" spans="1:66" ht="75.75" hidden="1" customHeight="1">
      <c r="A72" s="145" t="s">
        <v>631</v>
      </c>
      <c r="B72" s="145" t="s">
        <v>246</v>
      </c>
      <c r="C72" s="145" t="s">
        <v>868</v>
      </c>
      <c r="D72" s="388" t="s">
        <v>48</v>
      </c>
      <c r="E72" s="213">
        <f t="shared" si="9"/>
        <v>0</v>
      </c>
      <c r="F72" s="213"/>
      <c r="G72" s="213"/>
      <c r="H72" s="213"/>
      <c r="I72" s="213"/>
      <c r="J72" s="213">
        <f t="shared" si="11"/>
        <v>0</v>
      </c>
      <c r="K72" s="213"/>
      <c r="L72" s="213"/>
      <c r="M72" s="213"/>
      <c r="N72" s="213"/>
      <c r="O72" s="213"/>
      <c r="P72" s="213">
        <f t="shared" si="8"/>
        <v>0</v>
      </c>
      <c r="Q72" s="590">
        <f t="shared" si="0"/>
        <v>0</v>
      </c>
      <c r="S72" s="360"/>
      <c r="T72" s="364"/>
      <c r="U72" s="59"/>
      <c r="V72" s="59"/>
    </row>
    <row r="73" spans="1:66" ht="28" hidden="1">
      <c r="A73" s="140"/>
      <c r="B73" s="140"/>
      <c r="C73" s="139"/>
      <c r="D73" s="264" t="s">
        <v>1122</v>
      </c>
      <c r="E73" s="120">
        <f t="shared" si="9"/>
        <v>0</v>
      </c>
      <c r="F73" s="120"/>
      <c r="G73" s="120"/>
      <c r="H73" s="120"/>
      <c r="I73" s="120"/>
      <c r="J73" s="120">
        <f t="shared" si="11"/>
        <v>0</v>
      </c>
      <c r="K73" s="120"/>
      <c r="L73" s="120"/>
      <c r="M73" s="120"/>
      <c r="N73" s="120"/>
      <c r="O73" s="120"/>
      <c r="P73" s="120">
        <f t="shared" si="8"/>
        <v>0</v>
      </c>
      <c r="Q73" s="590">
        <f t="shared" si="0"/>
        <v>0</v>
      </c>
      <c r="R73" s="38"/>
      <c r="S73" s="360">
        <v>134059300</v>
      </c>
      <c r="T73" s="59"/>
      <c r="U73" s="59"/>
      <c r="V73" s="59"/>
    </row>
    <row r="74" spans="1:66" ht="78" hidden="1" customHeight="1">
      <c r="A74" s="145" t="s">
        <v>633</v>
      </c>
      <c r="B74" s="145" t="s">
        <v>1031</v>
      </c>
      <c r="C74" s="145" t="s">
        <v>869</v>
      </c>
      <c r="D74" s="389" t="s">
        <v>827</v>
      </c>
      <c r="E74" s="213">
        <f t="shared" si="9"/>
        <v>0</v>
      </c>
      <c r="F74" s="213"/>
      <c r="G74" s="213">
        <f>404196400-17086400-387110000</f>
        <v>0</v>
      </c>
      <c r="H74" s="213">
        <f>23528200-23528200</f>
        <v>0</v>
      </c>
      <c r="I74" s="213"/>
      <c r="J74" s="213">
        <f t="shared" si="11"/>
        <v>0</v>
      </c>
      <c r="K74" s="213">
        <f>2500000-2500000</f>
        <v>0</v>
      </c>
      <c r="L74" s="213"/>
      <c r="M74" s="213">
        <f>6691970-6691970</f>
        <v>0</v>
      </c>
      <c r="N74" s="213">
        <f>3473010-3473010</f>
        <v>0</v>
      </c>
      <c r="O74" s="213">
        <f>2500000-2500000</f>
        <v>0</v>
      </c>
      <c r="P74" s="213">
        <f t="shared" si="8"/>
        <v>0</v>
      </c>
      <c r="Q74" s="590">
        <f t="shared" si="0"/>
        <v>0</v>
      </c>
      <c r="S74" s="360"/>
      <c r="T74" s="364"/>
      <c r="U74" s="59"/>
      <c r="V74" s="59"/>
    </row>
    <row r="75" spans="1:66" ht="27" hidden="1">
      <c r="A75" s="134"/>
      <c r="B75" s="134" t="s">
        <v>241</v>
      </c>
      <c r="C75" s="134"/>
      <c r="D75" s="266" t="s">
        <v>976</v>
      </c>
      <c r="E75" s="121">
        <f t="shared" si="9"/>
        <v>0</v>
      </c>
      <c r="F75" s="121"/>
      <c r="G75" s="121"/>
      <c r="H75" s="121"/>
      <c r="I75" s="121"/>
      <c r="J75" s="127">
        <f t="shared" si="11"/>
        <v>0</v>
      </c>
      <c r="K75" s="121"/>
      <c r="L75" s="121"/>
      <c r="M75" s="121"/>
      <c r="N75" s="121"/>
      <c r="O75" s="121"/>
      <c r="P75" s="127">
        <f t="shared" si="8"/>
        <v>0</v>
      </c>
      <c r="Q75" s="590">
        <f t="shared" si="0"/>
        <v>0</v>
      </c>
      <c r="R75" s="38"/>
      <c r="S75" s="358"/>
      <c r="T75" s="59"/>
      <c r="U75" s="59"/>
      <c r="V75" s="59"/>
    </row>
    <row r="76" spans="1:66" ht="74.25" hidden="1" customHeight="1">
      <c r="A76" s="145" t="s">
        <v>625</v>
      </c>
      <c r="B76" s="145" t="s">
        <v>626</v>
      </c>
      <c r="C76" s="145" t="s">
        <v>969</v>
      </c>
      <c r="D76" s="264" t="s">
        <v>750</v>
      </c>
      <c r="E76" s="120">
        <f>+F76+I76</f>
        <v>0</v>
      </c>
      <c r="F76" s="120"/>
      <c r="G76" s="120"/>
      <c r="H76" s="120"/>
      <c r="I76" s="120"/>
      <c r="J76" s="120">
        <f t="shared" si="11"/>
        <v>0</v>
      </c>
      <c r="K76" s="120"/>
      <c r="L76" s="120"/>
      <c r="M76" s="120"/>
      <c r="N76" s="120"/>
      <c r="O76" s="120"/>
      <c r="P76" s="120">
        <f>+E76+J76</f>
        <v>0</v>
      </c>
      <c r="Q76" s="590">
        <f t="shared" si="0"/>
        <v>0</v>
      </c>
      <c r="R76" s="38"/>
      <c r="S76" s="358"/>
      <c r="T76" s="59"/>
      <c r="U76" s="59"/>
      <c r="V76" s="59"/>
    </row>
    <row r="77" spans="1:66" ht="83.25" hidden="1" customHeight="1">
      <c r="A77" s="145" t="s">
        <v>1066</v>
      </c>
      <c r="B77" s="145" t="s">
        <v>929</v>
      </c>
      <c r="C77" s="145" t="s">
        <v>467</v>
      </c>
      <c r="D77" s="269" t="s">
        <v>194</v>
      </c>
      <c r="E77" s="213">
        <f t="shared" si="9"/>
        <v>0</v>
      </c>
      <c r="F77" s="213"/>
      <c r="G77" s="213"/>
      <c r="H77" s="213"/>
      <c r="I77" s="213"/>
      <c r="J77" s="213">
        <f t="shared" si="11"/>
        <v>0</v>
      </c>
      <c r="K77" s="213"/>
      <c r="L77" s="213"/>
      <c r="M77" s="213"/>
      <c r="N77" s="213"/>
      <c r="O77" s="213"/>
      <c r="P77" s="213">
        <f t="shared" si="8"/>
        <v>0</v>
      </c>
      <c r="Q77" s="590">
        <f t="shared" si="0"/>
        <v>0</v>
      </c>
      <c r="S77" s="360"/>
      <c r="T77" s="364"/>
      <c r="U77" s="59"/>
      <c r="V77" s="59"/>
    </row>
    <row r="78" spans="1:66" ht="28" hidden="1">
      <c r="A78" s="133" t="s">
        <v>1067</v>
      </c>
      <c r="B78" s="133" t="s">
        <v>752</v>
      </c>
      <c r="C78" s="133" t="s">
        <v>751</v>
      </c>
      <c r="D78" s="268" t="s">
        <v>561</v>
      </c>
      <c r="E78" s="121">
        <f t="shared" si="9"/>
        <v>0</v>
      </c>
      <c r="F78" s="121"/>
      <c r="G78" s="121"/>
      <c r="H78" s="121"/>
      <c r="I78" s="121"/>
      <c r="J78" s="121">
        <f t="shared" si="11"/>
        <v>0</v>
      </c>
      <c r="K78" s="121"/>
      <c r="L78" s="121"/>
      <c r="M78" s="121"/>
      <c r="N78" s="121"/>
      <c r="O78" s="121"/>
      <c r="P78" s="121">
        <f t="shared" si="8"/>
        <v>0</v>
      </c>
      <c r="Q78" s="590">
        <f t="shared" si="0"/>
        <v>0</v>
      </c>
      <c r="R78" s="38"/>
      <c r="S78" s="358"/>
      <c r="T78" s="59"/>
      <c r="U78" s="59"/>
      <c r="V78" s="59"/>
      <c r="AS78" s="16"/>
      <c r="AT78" s="16"/>
      <c r="AU78" s="16"/>
      <c r="AV78" s="16"/>
      <c r="AW78" s="16"/>
      <c r="AX78" s="16"/>
      <c r="AY78" s="16"/>
      <c r="AZ78" s="16"/>
      <c r="BA78" s="16"/>
      <c r="BB78" s="16"/>
      <c r="BC78" s="16"/>
      <c r="BD78" s="16"/>
      <c r="BE78" s="16"/>
      <c r="BF78" s="16"/>
      <c r="BG78" s="16"/>
      <c r="BH78" s="16"/>
      <c r="BI78" s="16"/>
      <c r="BJ78" s="16"/>
      <c r="BK78" s="16"/>
      <c r="BL78" s="16"/>
      <c r="BM78" s="16"/>
      <c r="BN78" s="16"/>
    </row>
    <row r="79" spans="1:66" ht="42" hidden="1">
      <c r="A79" s="249" t="s">
        <v>278</v>
      </c>
      <c r="B79" s="138" t="s">
        <v>629</v>
      </c>
      <c r="C79" s="249" t="s">
        <v>618</v>
      </c>
      <c r="D79" s="250" t="s">
        <v>1087</v>
      </c>
      <c r="E79" s="120">
        <f t="shared" si="9"/>
        <v>0</v>
      </c>
      <c r="F79" s="120"/>
      <c r="G79" s="120">
        <f>246200-246200</f>
        <v>0</v>
      </c>
      <c r="H79" s="120">
        <f>32100-32100</f>
        <v>0</v>
      </c>
      <c r="I79" s="120"/>
      <c r="J79" s="120">
        <f>+L79+O79</f>
        <v>0</v>
      </c>
      <c r="K79" s="120"/>
      <c r="L79" s="120"/>
      <c r="M79" s="120"/>
      <c r="N79" s="120"/>
      <c r="O79" s="120"/>
      <c r="P79" s="120">
        <f t="shared" ref="P79:P99" si="12">+E79+J79</f>
        <v>0</v>
      </c>
      <c r="Q79" s="590">
        <f t="shared" ref="Q79:Q129" si="13">+P79</f>
        <v>0</v>
      </c>
      <c r="R79" s="38"/>
      <c r="S79" s="358"/>
      <c r="T79" s="59"/>
      <c r="U79" s="59"/>
      <c r="V79" s="59"/>
    </row>
    <row r="80" spans="1:66" ht="42" hidden="1">
      <c r="A80" s="249" t="s">
        <v>279</v>
      </c>
      <c r="B80" s="138" t="s">
        <v>1169</v>
      </c>
      <c r="C80" s="249" t="s">
        <v>10</v>
      </c>
      <c r="D80" s="250" t="s">
        <v>691</v>
      </c>
      <c r="E80" s="120">
        <f t="shared" si="9"/>
        <v>0</v>
      </c>
      <c r="F80" s="120"/>
      <c r="G80" s="120"/>
      <c r="H80" s="120"/>
      <c r="I80" s="120"/>
      <c r="J80" s="120">
        <f>+L80+O80</f>
        <v>0</v>
      </c>
      <c r="K80" s="120"/>
      <c r="L80" s="120"/>
      <c r="M80" s="120"/>
      <c r="N80" s="120"/>
      <c r="O80" s="120"/>
      <c r="P80" s="120">
        <f t="shared" si="12"/>
        <v>0</v>
      </c>
      <c r="Q80" s="590">
        <f t="shared" si="13"/>
        <v>0</v>
      </c>
      <c r="R80" s="38"/>
      <c r="S80" s="358"/>
      <c r="T80" s="59"/>
      <c r="U80" s="59"/>
      <c r="V80" s="59"/>
    </row>
    <row r="81" spans="1:66" ht="28" hidden="1">
      <c r="A81" s="249" t="s">
        <v>280</v>
      </c>
      <c r="B81" s="138" t="s">
        <v>195</v>
      </c>
      <c r="C81" s="249" t="s">
        <v>900</v>
      </c>
      <c r="D81" s="250" t="s">
        <v>88</v>
      </c>
      <c r="E81" s="120">
        <f t="shared" si="9"/>
        <v>0</v>
      </c>
      <c r="F81" s="120"/>
      <c r="G81" s="120"/>
      <c r="H81" s="120"/>
      <c r="I81" s="120"/>
      <c r="J81" s="120">
        <f>+L81+O81</f>
        <v>0</v>
      </c>
      <c r="K81" s="120"/>
      <c r="L81" s="120"/>
      <c r="M81" s="120"/>
      <c r="N81" s="120"/>
      <c r="O81" s="120"/>
      <c r="P81" s="120">
        <f t="shared" si="12"/>
        <v>0</v>
      </c>
      <c r="Q81" s="590">
        <f t="shared" si="13"/>
        <v>0</v>
      </c>
      <c r="R81" s="38"/>
      <c r="S81" s="358"/>
      <c r="T81" s="59"/>
      <c r="U81" s="59"/>
      <c r="V81" s="59"/>
    </row>
    <row r="82" spans="1:66" ht="84" hidden="1">
      <c r="A82" s="139" t="s">
        <v>282</v>
      </c>
      <c r="B82" s="139" t="s">
        <v>89</v>
      </c>
      <c r="C82" s="139" t="s">
        <v>11</v>
      </c>
      <c r="D82" s="264" t="s">
        <v>785</v>
      </c>
      <c r="E82" s="120">
        <f>+F82+I82</f>
        <v>0</v>
      </c>
      <c r="F82" s="120"/>
      <c r="G82" s="120"/>
      <c r="H82" s="120"/>
      <c r="I82" s="120"/>
      <c r="J82" s="120">
        <f>+L82+O82</f>
        <v>0</v>
      </c>
      <c r="K82" s="120"/>
      <c r="L82" s="120"/>
      <c r="M82" s="120"/>
      <c r="N82" s="120"/>
      <c r="O82" s="120"/>
      <c r="P82" s="120">
        <f>+E82+J82</f>
        <v>0</v>
      </c>
      <c r="Q82" s="590">
        <f t="shared" si="13"/>
        <v>0</v>
      </c>
      <c r="R82" s="38"/>
      <c r="S82" s="358"/>
      <c r="T82" s="59"/>
      <c r="U82" s="59"/>
      <c r="V82" s="59"/>
    </row>
    <row r="83" spans="1:66" ht="23.5" hidden="1" customHeight="1">
      <c r="A83" s="139" t="s">
        <v>281</v>
      </c>
      <c r="B83" s="139" t="s">
        <v>973</v>
      </c>
      <c r="C83" s="139" t="s">
        <v>899</v>
      </c>
      <c r="D83" s="264" t="s">
        <v>1072</v>
      </c>
      <c r="E83" s="120">
        <f t="shared" si="9"/>
        <v>0</v>
      </c>
      <c r="F83" s="120"/>
      <c r="G83" s="120"/>
      <c r="H83" s="120"/>
      <c r="I83" s="120"/>
      <c r="J83" s="120">
        <f>+L83+O83</f>
        <v>0</v>
      </c>
      <c r="K83" s="120">
        <f>17100-17100</f>
        <v>0</v>
      </c>
      <c r="L83" s="120">
        <f>17100-17100</f>
        <v>0</v>
      </c>
      <c r="M83" s="120">
        <v>0</v>
      </c>
      <c r="N83" s="120">
        <v>0</v>
      </c>
      <c r="O83" s="120">
        <f>3000-3000</f>
        <v>0</v>
      </c>
      <c r="P83" s="120">
        <f t="shared" si="12"/>
        <v>0</v>
      </c>
      <c r="Q83" s="590">
        <f t="shared" si="13"/>
        <v>0</v>
      </c>
      <c r="R83" s="38"/>
      <c r="S83" s="360">
        <v>48600000</v>
      </c>
      <c r="T83" s="59"/>
      <c r="U83" s="59"/>
      <c r="V83" s="59"/>
    </row>
    <row r="84" spans="1:66" ht="42" hidden="1">
      <c r="A84" s="139" t="s">
        <v>284</v>
      </c>
      <c r="B84" s="139" t="s">
        <v>1013</v>
      </c>
      <c r="C84" s="139" t="s">
        <v>215</v>
      </c>
      <c r="D84" s="264" t="s">
        <v>895</v>
      </c>
      <c r="E84" s="120">
        <f t="shared" si="9"/>
        <v>0</v>
      </c>
      <c r="F84" s="120"/>
      <c r="G84" s="120"/>
      <c r="H84" s="120"/>
      <c r="I84" s="120"/>
      <c r="J84" s="120">
        <f t="shared" ref="J84:J99" si="14">+L84+O84</f>
        <v>0</v>
      </c>
      <c r="K84" s="120"/>
      <c r="L84" s="120"/>
      <c r="M84" s="120"/>
      <c r="N84" s="120"/>
      <c r="O84" s="120"/>
      <c r="P84" s="120">
        <f t="shared" si="12"/>
        <v>0</v>
      </c>
      <c r="Q84" s="590">
        <f t="shared" si="13"/>
        <v>0</v>
      </c>
      <c r="R84" s="38"/>
      <c r="S84" s="360">
        <v>750000</v>
      </c>
      <c r="T84" s="59"/>
      <c r="U84" s="59"/>
      <c r="V84" s="59"/>
    </row>
    <row r="85" spans="1:66" ht="42" hidden="1">
      <c r="A85" s="133" t="s">
        <v>285</v>
      </c>
      <c r="B85" s="133" t="s">
        <v>421</v>
      </c>
      <c r="C85" s="133" t="s">
        <v>218</v>
      </c>
      <c r="D85" s="268" t="s">
        <v>423</v>
      </c>
      <c r="E85" s="149">
        <f t="shared" si="9"/>
        <v>0</v>
      </c>
      <c r="F85" s="149"/>
      <c r="G85" s="149"/>
      <c r="H85" s="149"/>
      <c r="I85" s="149"/>
      <c r="J85" s="149">
        <f t="shared" si="14"/>
        <v>0</v>
      </c>
      <c r="K85" s="149"/>
      <c r="L85" s="149"/>
      <c r="M85" s="149"/>
      <c r="N85" s="149"/>
      <c r="O85" s="149"/>
      <c r="P85" s="149">
        <f t="shared" si="12"/>
        <v>0</v>
      </c>
      <c r="Q85" s="590">
        <f t="shared" si="13"/>
        <v>0</v>
      </c>
      <c r="R85" s="38"/>
      <c r="S85" s="358"/>
      <c r="T85" s="59"/>
      <c r="U85" s="59"/>
      <c r="V85" s="59"/>
    </row>
    <row r="86" spans="1:66" ht="28" hidden="1" outlineLevel="1">
      <c r="A86" s="133" t="s">
        <v>286</v>
      </c>
      <c r="B86" s="133" t="s">
        <v>707</v>
      </c>
      <c r="C86" s="133" t="s">
        <v>935</v>
      </c>
      <c r="D86" s="274" t="s">
        <v>708</v>
      </c>
      <c r="E86" s="121">
        <f t="shared" si="9"/>
        <v>0</v>
      </c>
      <c r="F86" s="121"/>
      <c r="G86" s="121"/>
      <c r="H86" s="121"/>
      <c r="I86" s="121"/>
      <c r="J86" s="121">
        <f t="shared" si="14"/>
        <v>0</v>
      </c>
      <c r="K86" s="121"/>
      <c r="L86" s="121"/>
      <c r="M86" s="121"/>
      <c r="N86" s="121"/>
      <c r="O86" s="121"/>
      <c r="P86" s="121">
        <f t="shared" si="12"/>
        <v>0</v>
      </c>
      <c r="Q86" s="590">
        <f t="shared" si="13"/>
        <v>0</v>
      </c>
      <c r="R86" s="16"/>
      <c r="S86" s="360">
        <v>35638200</v>
      </c>
      <c r="T86" s="18"/>
      <c r="U86" s="18"/>
      <c r="V86" s="18"/>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row>
    <row r="87" spans="1:66" ht="41.25" hidden="1" customHeight="1" outlineLevel="1">
      <c r="A87" s="249" t="s">
        <v>287</v>
      </c>
      <c r="B87" s="200">
        <v>7321</v>
      </c>
      <c r="C87" s="139" t="s">
        <v>799</v>
      </c>
      <c r="D87" s="275" t="s">
        <v>800</v>
      </c>
      <c r="E87" s="121">
        <f t="shared" si="9"/>
        <v>0</v>
      </c>
      <c r="F87" s="121"/>
      <c r="G87" s="121"/>
      <c r="H87" s="121"/>
      <c r="I87" s="121"/>
      <c r="J87" s="121">
        <f t="shared" si="14"/>
        <v>0</v>
      </c>
      <c r="K87" s="121"/>
      <c r="L87" s="121"/>
      <c r="M87" s="121"/>
      <c r="N87" s="121"/>
      <c r="O87" s="121"/>
      <c r="P87" s="121">
        <f t="shared" si="12"/>
        <v>0</v>
      </c>
      <c r="Q87" s="590">
        <f t="shared" si="13"/>
        <v>0</v>
      </c>
      <c r="R87" s="16"/>
      <c r="S87" s="361"/>
      <c r="T87" s="81"/>
      <c r="U87" s="81"/>
      <c r="V87" s="81"/>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c r="AX87" s="16"/>
      <c r="AY87" s="16"/>
      <c r="AZ87" s="16"/>
      <c r="BA87" s="16"/>
      <c r="BB87" s="16"/>
      <c r="BC87" s="16"/>
      <c r="BD87" s="16"/>
      <c r="BE87" s="16"/>
      <c r="BF87" s="16"/>
      <c r="BG87" s="16"/>
      <c r="BH87" s="16"/>
      <c r="BI87" s="16"/>
      <c r="BJ87" s="16"/>
      <c r="BK87" s="16"/>
      <c r="BL87" s="16"/>
      <c r="BM87" s="16"/>
      <c r="BN87" s="16"/>
    </row>
    <row r="88" spans="1:66" ht="67.150000000000006" hidden="1" customHeight="1" outlineLevel="1">
      <c r="A88" s="249" t="s">
        <v>103</v>
      </c>
      <c r="B88" s="200">
        <v>7363</v>
      </c>
      <c r="C88" s="133" t="s">
        <v>1190</v>
      </c>
      <c r="D88" s="319" t="s">
        <v>97</v>
      </c>
      <c r="E88" s="121">
        <f>+F88+I88</f>
        <v>0</v>
      </c>
      <c r="F88" s="121"/>
      <c r="G88" s="121"/>
      <c r="H88" s="121"/>
      <c r="I88" s="121"/>
      <c r="J88" s="121">
        <f t="shared" si="14"/>
        <v>0</v>
      </c>
      <c r="K88" s="121"/>
      <c r="L88" s="121"/>
      <c r="M88" s="121"/>
      <c r="N88" s="121"/>
      <c r="O88" s="121"/>
      <c r="P88" s="121">
        <f>+E88+J88</f>
        <v>0</v>
      </c>
      <c r="Q88" s="590">
        <f t="shared" si="13"/>
        <v>0</v>
      </c>
      <c r="R88" s="16"/>
      <c r="S88" s="358"/>
      <c r="T88" s="81"/>
      <c r="U88" s="81"/>
      <c r="V88" s="81"/>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6"/>
      <c r="BB88" s="16"/>
      <c r="BC88" s="16"/>
      <c r="BD88" s="16"/>
      <c r="BE88" s="16"/>
      <c r="BF88" s="16"/>
      <c r="BG88" s="16"/>
      <c r="BH88" s="16"/>
      <c r="BI88" s="16"/>
      <c r="BJ88" s="16"/>
      <c r="BK88" s="16"/>
      <c r="BL88" s="16"/>
      <c r="BM88" s="16"/>
      <c r="BN88" s="16"/>
    </row>
    <row r="89" spans="1:66" ht="50.5" hidden="1" customHeight="1" outlineLevel="1">
      <c r="A89" s="138" t="s">
        <v>304</v>
      </c>
      <c r="B89" s="138" t="s">
        <v>491</v>
      </c>
      <c r="C89" s="139" t="s">
        <v>305</v>
      </c>
      <c r="D89" s="312" t="s">
        <v>110</v>
      </c>
      <c r="E89" s="121">
        <f>+F89+I89</f>
        <v>0</v>
      </c>
      <c r="F89" s="121"/>
      <c r="G89" s="121"/>
      <c r="H89" s="121"/>
      <c r="I89" s="121"/>
      <c r="J89" s="120">
        <f t="shared" si="14"/>
        <v>0</v>
      </c>
      <c r="K89" s="121"/>
      <c r="L89" s="121"/>
      <c r="M89" s="121"/>
      <c r="N89" s="121"/>
      <c r="O89" s="120"/>
      <c r="P89" s="120">
        <f>+E89+J89</f>
        <v>0</v>
      </c>
      <c r="Q89" s="590">
        <f t="shared" si="13"/>
        <v>0</v>
      </c>
      <c r="R89" s="16"/>
      <c r="S89" s="358"/>
      <c r="T89" s="81"/>
      <c r="U89" s="81"/>
      <c r="V89" s="81"/>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6"/>
      <c r="BB89" s="16"/>
      <c r="BC89" s="16"/>
      <c r="BD89" s="16"/>
      <c r="BE89" s="16"/>
      <c r="BF89" s="16"/>
      <c r="BG89" s="16"/>
      <c r="BH89" s="16"/>
      <c r="BI89" s="16"/>
      <c r="BJ89" s="16"/>
      <c r="BK89" s="16"/>
      <c r="BL89" s="16"/>
      <c r="BM89" s="16"/>
      <c r="BN89" s="16"/>
    </row>
    <row r="90" spans="1:66" ht="28" hidden="1" outlineLevel="1">
      <c r="A90" s="138" t="s">
        <v>290</v>
      </c>
      <c r="B90" s="138" t="s">
        <v>1086</v>
      </c>
      <c r="C90" s="138" t="s">
        <v>864</v>
      </c>
      <c r="D90" s="251" t="s">
        <v>640</v>
      </c>
      <c r="E90" s="121">
        <f>+F90+I90</f>
        <v>0</v>
      </c>
      <c r="F90" s="121"/>
      <c r="G90" s="121"/>
      <c r="H90" s="121"/>
      <c r="I90" s="121"/>
      <c r="J90" s="120">
        <f t="shared" si="14"/>
        <v>0</v>
      </c>
      <c r="K90" s="121"/>
      <c r="L90" s="121"/>
      <c r="M90" s="121"/>
      <c r="N90" s="121"/>
      <c r="O90" s="120"/>
      <c r="P90" s="120">
        <f>+E90+J90</f>
        <v>0</v>
      </c>
      <c r="Q90" s="590">
        <f t="shared" si="13"/>
        <v>0</v>
      </c>
      <c r="R90" s="16"/>
      <c r="S90" s="360">
        <v>1095290600</v>
      </c>
      <c r="T90" s="81"/>
      <c r="U90" s="81"/>
      <c r="V90" s="81"/>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row>
    <row r="91" spans="1:66" ht="42" hidden="1" outlineLevel="1">
      <c r="A91" s="133" t="s">
        <v>288</v>
      </c>
      <c r="B91" s="133" t="s">
        <v>802</v>
      </c>
      <c r="C91" s="133" t="s">
        <v>801</v>
      </c>
      <c r="D91" s="274" t="s">
        <v>683</v>
      </c>
      <c r="E91" s="121">
        <f t="shared" si="9"/>
        <v>0</v>
      </c>
      <c r="F91" s="121"/>
      <c r="G91" s="121"/>
      <c r="H91" s="121"/>
      <c r="I91" s="121"/>
      <c r="J91" s="121">
        <f t="shared" si="14"/>
        <v>0</v>
      </c>
      <c r="K91" s="121"/>
      <c r="L91" s="121"/>
      <c r="M91" s="121"/>
      <c r="N91" s="121"/>
      <c r="O91" s="121"/>
      <c r="P91" s="121">
        <f t="shared" si="12"/>
        <v>0</v>
      </c>
      <c r="Q91" s="590">
        <f t="shared" si="13"/>
        <v>0</v>
      </c>
      <c r="R91" s="16"/>
      <c r="S91" s="358"/>
      <c r="T91" s="81"/>
      <c r="U91" s="81"/>
      <c r="V91" s="81"/>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c r="AX91" s="16"/>
      <c r="AY91" s="16"/>
      <c r="AZ91" s="16"/>
      <c r="BA91" s="16"/>
      <c r="BB91" s="16"/>
      <c r="BC91" s="16"/>
      <c r="BD91" s="16"/>
      <c r="BE91" s="16"/>
      <c r="BF91" s="16"/>
      <c r="BG91" s="16"/>
      <c r="BH91" s="16"/>
      <c r="BI91" s="16"/>
      <c r="BJ91" s="16"/>
      <c r="BK91" s="16"/>
      <c r="BL91" s="16"/>
      <c r="BM91" s="16"/>
      <c r="BN91" s="16"/>
    </row>
    <row r="92" spans="1:66" ht="28" hidden="1" outlineLevel="1">
      <c r="A92" s="133" t="s">
        <v>289</v>
      </c>
      <c r="B92" s="133" t="s">
        <v>229</v>
      </c>
      <c r="C92" s="133" t="s">
        <v>803</v>
      </c>
      <c r="D92" s="276" t="s">
        <v>1085</v>
      </c>
      <c r="E92" s="121">
        <f t="shared" si="9"/>
        <v>0</v>
      </c>
      <c r="F92" s="121"/>
      <c r="G92" s="121"/>
      <c r="H92" s="121"/>
      <c r="I92" s="121"/>
      <c r="J92" s="121">
        <f t="shared" si="14"/>
        <v>0</v>
      </c>
      <c r="K92" s="121"/>
      <c r="L92" s="121"/>
      <c r="M92" s="121"/>
      <c r="N92" s="121"/>
      <c r="O92" s="121"/>
      <c r="P92" s="121">
        <f t="shared" si="12"/>
        <v>0</v>
      </c>
      <c r="Q92" s="590">
        <f t="shared" si="13"/>
        <v>0</v>
      </c>
      <c r="R92" s="16"/>
      <c r="S92" s="360">
        <v>41533300</v>
      </c>
      <c r="T92" s="81"/>
      <c r="U92" s="81"/>
      <c r="V92" s="81"/>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c r="BI92" s="16"/>
      <c r="BJ92" s="16"/>
      <c r="BK92" s="16"/>
      <c r="BL92" s="16"/>
      <c r="BM92" s="16"/>
      <c r="BN92" s="16"/>
    </row>
    <row r="93" spans="1:66" ht="81.75" hidden="1" customHeight="1" outlineLevel="1">
      <c r="A93" s="145" t="s">
        <v>72</v>
      </c>
      <c r="B93" s="145" t="s">
        <v>954</v>
      </c>
      <c r="C93" s="145" t="s">
        <v>555</v>
      </c>
      <c r="D93" s="14" t="s">
        <v>955</v>
      </c>
      <c r="E93" s="301">
        <f>+F93+I93</f>
        <v>0</v>
      </c>
      <c r="F93" s="301"/>
      <c r="G93" s="301"/>
      <c r="H93" s="301"/>
      <c r="I93" s="301"/>
      <c r="J93" s="301">
        <f t="shared" si="14"/>
        <v>0</v>
      </c>
      <c r="K93" s="301"/>
      <c r="L93" s="301"/>
      <c r="M93" s="301"/>
      <c r="N93" s="301"/>
      <c r="O93" s="301"/>
      <c r="P93" s="301">
        <f>+E93+J93</f>
        <v>0</v>
      </c>
      <c r="Q93" s="590">
        <f t="shared" si="13"/>
        <v>0</v>
      </c>
      <c r="R93" s="358"/>
      <c r="S93" s="360"/>
      <c r="T93" s="364"/>
      <c r="U93" s="81"/>
      <c r="V93" s="81"/>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row>
    <row r="94" spans="1:66" ht="111.75" hidden="1" customHeight="1" outlineLevel="1">
      <c r="A94" s="145" t="s">
        <v>760</v>
      </c>
      <c r="B94" s="145" t="s">
        <v>761</v>
      </c>
      <c r="C94" s="145" t="s">
        <v>555</v>
      </c>
      <c r="D94" s="14" t="s">
        <v>762</v>
      </c>
      <c r="E94" s="301">
        <f>+F94+I94</f>
        <v>0</v>
      </c>
      <c r="F94" s="301"/>
      <c r="G94" s="301"/>
      <c r="H94" s="301"/>
      <c r="I94" s="301"/>
      <c r="J94" s="301">
        <f t="shared" si="14"/>
        <v>0</v>
      </c>
      <c r="K94" s="301"/>
      <c r="L94" s="301"/>
      <c r="M94" s="301"/>
      <c r="N94" s="301"/>
      <c r="O94" s="301"/>
      <c r="P94" s="301">
        <f>+E94+J94</f>
        <v>0</v>
      </c>
      <c r="Q94" s="590">
        <f t="shared" si="13"/>
        <v>0</v>
      </c>
      <c r="R94" s="358"/>
      <c r="S94" s="360"/>
      <c r="T94" s="364"/>
      <c r="U94" s="81"/>
      <c r="V94" s="81"/>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row>
    <row r="95" spans="1:66" ht="96.75" hidden="1" customHeight="1" outlineLevel="1">
      <c r="A95" s="139" t="s">
        <v>1163</v>
      </c>
      <c r="B95" s="139" t="s">
        <v>1164</v>
      </c>
      <c r="C95" s="139" t="s">
        <v>555</v>
      </c>
      <c r="D95" s="250" t="s">
        <v>636</v>
      </c>
      <c r="E95" s="121">
        <f>+F95+I95</f>
        <v>0</v>
      </c>
      <c r="F95" s="121"/>
      <c r="G95" s="121"/>
      <c r="H95" s="121"/>
      <c r="I95" s="121"/>
      <c r="J95" s="121">
        <f t="shared" si="14"/>
        <v>0</v>
      </c>
      <c r="K95" s="121"/>
      <c r="L95" s="121"/>
      <c r="M95" s="121"/>
      <c r="N95" s="121"/>
      <c r="O95" s="121"/>
      <c r="P95" s="121">
        <f>+E95+J95</f>
        <v>0</v>
      </c>
      <c r="Q95" s="590">
        <f t="shared" si="13"/>
        <v>0</v>
      </c>
      <c r="R95" s="16"/>
      <c r="S95" s="358"/>
      <c r="T95" s="81"/>
      <c r="U95" s="81"/>
      <c r="V95" s="81"/>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c r="BI95" s="16"/>
      <c r="BJ95" s="16"/>
      <c r="BK95" s="16"/>
      <c r="BL95" s="16"/>
      <c r="BM95" s="16"/>
      <c r="BN95" s="16"/>
    </row>
    <row r="96" spans="1:66" ht="96.75" hidden="1" customHeight="1" outlineLevel="1">
      <c r="A96" s="139" t="s">
        <v>952</v>
      </c>
      <c r="B96" s="139" t="s">
        <v>951</v>
      </c>
      <c r="C96" s="139" t="s">
        <v>555</v>
      </c>
      <c r="D96" s="250" t="s">
        <v>953</v>
      </c>
      <c r="E96" s="121">
        <f>+F96+I96</f>
        <v>0</v>
      </c>
      <c r="F96" s="121"/>
      <c r="G96" s="121"/>
      <c r="H96" s="121"/>
      <c r="I96" s="121"/>
      <c r="J96" s="121">
        <f t="shared" si="14"/>
        <v>0</v>
      </c>
      <c r="K96" s="121"/>
      <c r="L96" s="121"/>
      <c r="M96" s="121"/>
      <c r="N96" s="121"/>
      <c r="O96" s="121"/>
      <c r="P96" s="121">
        <f>+E96+J96</f>
        <v>0</v>
      </c>
      <c r="Q96" s="590">
        <f t="shared" si="13"/>
        <v>0</v>
      </c>
      <c r="R96" s="16"/>
      <c r="S96" s="358"/>
      <c r="T96" s="81"/>
      <c r="U96" s="81"/>
      <c r="V96" s="81"/>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row>
    <row r="97" spans="1:66" ht="28" hidden="1" outlineLevel="1">
      <c r="A97" s="139" t="s">
        <v>989</v>
      </c>
      <c r="B97" s="139" t="s">
        <v>1166</v>
      </c>
      <c r="C97" s="139" t="s">
        <v>934</v>
      </c>
      <c r="D97" s="250" t="s">
        <v>402</v>
      </c>
      <c r="E97" s="121">
        <f t="shared" si="9"/>
        <v>0</v>
      </c>
      <c r="F97" s="121"/>
      <c r="G97" s="121"/>
      <c r="H97" s="121"/>
      <c r="I97" s="121"/>
      <c r="J97" s="121">
        <f t="shared" si="14"/>
        <v>0</v>
      </c>
      <c r="K97" s="121"/>
      <c r="L97" s="121"/>
      <c r="M97" s="121"/>
      <c r="N97" s="121"/>
      <c r="O97" s="121"/>
      <c r="P97" s="121">
        <f t="shared" si="12"/>
        <v>0</v>
      </c>
      <c r="Q97" s="590">
        <f t="shared" si="13"/>
        <v>0</v>
      </c>
      <c r="R97" s="16"/>
      <c r="S97" s="358"/>
      <c r="T97" s="81"/>
      <c r="U97" s="81"/>
      <c r="V97" s="81"/>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c r="BI97" s="16"/>
      <c r="BJ97" s="16"/>
      <c r="BK97" s="16"/>
      <c r="BL97" s="16"/>
      <c r="BM97" s="16"/>
      <c r="BN97" s="16"/>
    </row>
    <row r="98" spans="1:66" ht="80.25" hidden="1" customHeight="1" outlineLevel="1">
      <c r="A98" s="139" t="s">
        <v>137</v>
      </c>
      <c r="B98" s="139" t="s">
        <v>92</v>
      </c>
      <c r="C98" s="145" t="s">
        <v>197</v>
      </c>
      <c r="D98" s="252" t="s">
        <v>511</v>
      </c>
      <c r="E98" s="301">
        <f>+F98+I98</f>
        <v>0</v>
      </c>
      <c r="F98" s="301"/>
      <c r="G98" s="301"/>
      <c r="H98" s="301"/>
      <c r="I98" s="301"/>
      <c r="J98" s="301">
        <f t="shared" si="14"/>
        <v>0</v>
      </c>
      <c r="K98" s="301"/>
      <c r="L98" s="301"/>
      <c r="M98" s="301"/>
      <c r="N98" s="301"/>
      <c r="O98" s="301"/>
      <c r="P98" s="301">
        <f>+E98+J98</f>
        <v>0</v>
      </c>
      <c r="Q98" s="590">
        <f t="shared" si="13"/>
        <v>0</v>
      </c>
      <c r="R98" s="16"/>
      <c r="S98" s="358"/>
      <c r="T98" s="81"/>
      <c r="U98" s="81"/>
      <c r="V98" s="81"/>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c r="BK98" s="16"/>
      <c r="BL98" s="16"/>
      <c r="BM98" s="16"/>
      <c r="BN98" s="16"/>
    </row>
    <row r="99" spans="1:66" ht="33" hidden="1" customHeight="1" outlineLevel="1">
      <c r="A99" s="139" t="s">
        <v>287</v>
      </c>
      <c r="B99" s="139" t="s">
        <v>69</v>
      </c>
      <c r="C99" s="139" t="s">
        <v>251</v>
      </c>
      <c r="D99" s="250" t="s">
        <v>800</v>
      </c>
      <c r="E99" s="120">
        <f t="shared" si="9"/>
        <v>0</v>
      </c>
      <c r="F99" s="121"/>
      <c r="G99" s="121"/>
      <c r="H99" s="121"/>
      <c r="I99" s="121"/>
      <c r="J99" s="120">
        <f t="shared" si="14"/>
        <v>0</v>
      </c>
      <c r="K99" s="121"/>
      <c r="L99" s="121"/>
      <c r="M99" s="121"/>
      <c r="N99" s="121"/>
      <c r="O99" s="121"/>
      <c r="P99" s="120">
        <f t="shared" si="12"/>
        <v>0</v>
      </c>
      <c r="Q99" s="590">
        <f t="shared" si="13"/>
        <v>0</v>
      </c>
      <c r="R99" s="16"/>
      <c r="S99" s="358"/>
      <c r="T99" s="81"/>
      <c r="U99" s="81"/>
      <c r="V99" s="81"/>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c r="AX99" s="16"/>
      <c r="AY99" s="16"/>
      <c r="AZ99" s="16"/>
      <c r="BA99" s="16"/>
      <c r="BB99" s="16"/>
      <c r="BC99" s="16"/>
      <c r="BD99" s="16"/>
      <c r="BE99" s="16"/>
      <c r="BF99" s="16"/>
      <c r="BG99" s="16"/>
      <c r="BH99" s="16"/>
      <c r="BI99" s="16"/>
      <c r="BJ99" s="16"/>
      <c r="BK99" s="16"/>
      <c r="BL99" s="16"/>
      <c r="BM99" s="16"/>
      <c r="BN99" s="16"/>
    </row>
    <row r="100" spans="1:66" ht="66" hidden="1" customHeight="1">
      <c r="A100" s="145" t="s">
        <v>711</v>
      </c>
      <c r="B100" s="145" t="s">
        <v>712</v>
      </c>
      <c r="C100" s="145" t="s">
        <v>713</v>
      </c>
      <c r="D100" s="264" t="s">
        <v>1055</v>
      </c>
      <c r="E100" s="120">
        <f t="shared" si="9"/>
        <v>0</v>
      </c>
      <c r="F100" s="120"/>
      <c r="G100" s="120"/>
      <c r="H100" s="120"/>
      <c r="I100" s="120"/>
      <c r="J100" s="120">
        <f t="shared" ref="J100:J125" si="15">+L100+O100</f>
        <v>0</v>
      </c>
      <c r="K100" s="120"/>
      <c r="L100" s="120"/>
      <c r="M100" s="120"/>
      <c r="N100" s="120"/>
      <c r="O100" s="120"/>
      <c r="P100" s="120">
        <f t="shared" ref="P100:P105" si="16">+E100+J100</f>
        <v>0</v>
      </c>
      <c r="Q100" s="590">
        <f t="shared" si="13"/>
        <v>0</v>
      </c>
      <c r="R100" s="38"/>
      <c r="S100" s="358"/>
      <c r="T100" s="59"/>
      <c r="U100" s="59"/>
      <c r="V100" s="59"/>
    </row>
    <row r="101" spans="1:66" ht="39" hidden="1">
      <c r="A101" s="140"/>
      <c r="B101" s="140"/>
      <c r="C101" s="146"/>
      <c r="D101" s="273" t="s">
        <v>523</v>
      </c>
      <c r="E101" s="149">
        <f t="shared" si="9"/>
        <v>0</v>
      </c>
      <c r="F101" s="149"/>
      <c r="G101" s="149"/>
      <c r="H101" s="149"/>
      <c r="I101" s="149"/>
      <c r="J101" s="149"/>
      <c r="K101" s="149"/>
      <c r="L101" s="149"/>
      <c r="M101" s="149"/>
      <c r="N101" s="149"/>
      <c r="O101" s="149"/>
      <c r="P101" s="149">
        <f t="shared" si="16"/>
        <v>0</v>
      </c>
      <c r="Q101" s="590">
        <f t="shared" si="13"/>
        <v>0</v>
      </c>
      <c r="R101" s="38"/>
      <c r="S101" s="358"/>
      <c r="T101" s="59"/>
      <c r="U101" s="59"/>
      <c r="V101" s="59"/>
    </row>
    <row r="102" spans="1:66" ht="26" hidden="1">
      <c r="A102" s="140"/>
      <c r="B102" s="140"/>
      <c r="C102" s="146"/>
      <c r="D102" s="273" t="s">
        <v>876</v>
      </c>
      <c r="E102" s="149">
        <f t="shared" si="9"/>
        <v>0</v>
      </c>
      <c r="F102" s="149"/>
      <c r="G102" s="149"/>
      <c r="H102" s="149"/>
      <c r="I102" s="149"/>
      <c r="J102" s="149"/>
      <c r="K102" s="149"/>
      <c r="L102" s="149"/>
      <c r="M102" s="149"/>
      <c r="N102" s="149"/>
      <c r="O102" s="149"/>
      <c r="P102" s="149">
        <f t="shared" si="16"/>
        <v>0</v>
      </c>
      <c r="Q102" s="590">
        <f t="shared" si="13"/>
        <v>0</v>
      </c>
      <c r="R102" s="38"/>
      <c r="S102" s="358"/>
      <c r="T102" s="59"/>
      <c r="U102" s="59"/>
      <c r="V102" s="59"/>
    </row>
    <row r="103" spans="1:66" ht="39" hidden="1">
      <c r="A103" s="140"/>
      <c r="B103" s="140"/>
      <c r="C103" s="146"/>
      <c r="D103" s="273" t="s">
        <v>807</v>
      </c>
      <c r="E103" s="149">
        <f t="shared" si="9"/>
        <v>0</v>
      </c>
      <c r="F103" s="149"/>
      <c r="G103" s="149"/>
      <c r="H103" s="149"/>
      <c r="I103" s="149"/>
      <c r="J103" s="149"/>
      <c r="K103" s="149"/>
      <c r="L103" s="149"/>
      <c r="M103" s="149"/>
      <c r="N103" s="149"/>
      <c r="O103" s="149"/>
      <c r="P103" s="149">
        <f t="shared" si="16"/>
        <v>0</v>
      </c>
      <c r="Q103" s="590">
        <f t="shared" si="13"/>
        <v>0</v>
      </c>
      <c r="R103" s="38"/>
      <c r="S103" s="358"/>
      <c r="T103" s="59"/>
      <c r="U103" s="59"/>
      <c r="V103" s="59"/>
    </row>
    <row r="104" spans="1:66" ht="39" hidden="1">
      <c r="A104" s="140"/>
      <c r="B104" s="140"/>
      <c r="C104" s="146"/>
      <c r="D104" s="273" t="s">
        <v>794</v>
      </c>
      <c r="E104" s="149">
        <f t="shared" ref="E104:E137" si="17">+F104+I104</f>
        <v>0</v>
      </c>
      <c r="F104" s="149"/>
      <c r="G104" s="149"/>
      <c r="H104" s="149"/>
      <c r="I104" s="149"/>
      <c r="J104" s="149"/>
      <c r="K104" s="149"/>
      <c r="L104" s="149"/>
      <c r="M104" s="149"/>
      <c r="N104" s="149"/>
      <c r="O104" s="149"/>
      <c r="P104" s="149">
        <f t="shared" si="16"/>
        <v>0</v>
      </c>
      <c r="Q104" s="590">
        <f t="shared" si="13"/>
        <v>0</v>
      </c>
      <c r="R104" s="38"/>
      <c r="S104" s="360">
        <v>40672472</v>
      </c>
      <c r="T104" s="59"/>
      <c r="U104" s="59"/>
      <c r="V104" s="59"/>
    </row>
    <row r="105" spans="1:66" hidden="1">
      <c r="A105" s="140"/>
      <c r="B105" s="140"/>
      <c r="C105" s="144"/>
      <c r="D105" s="266"/>
      <c r="E105" s="127">
        <f t="shared" si="17"/>
        <v>0</v>
      </c>
      <c r="F105" s="127"/>
      <c r="G105" s="127"/>
      <c r="H105" s="127"/>
      <c r="I105" s="127"/>
      <c r="J105" s="127"/>
      <c r="K105" s="127"/>
      <c r="L105" s="127"/>
      <c r="M105" s="127"/>
      <c r="N105" s="127"/>
      <c r="O105" s="127"/>
      <c r="P105" s="127">
        <f t="shared" si="16"/>
        <v>0</v>
      </c>
      <c r="Q105" s="590">
        <f t="shared" si="13"/>
        <v>0</v>
      </c>
      <c r="R105" s="38"/>
      <c r="S105" s="358"/>
      <c r="T105" s="59"/>
      <c r="U105" s="59"/>
      <c r="V105" s="59"/>
    </row>
    <row r="106" spans="1:66" ht="17.5" hidden="1">
      <c r="A106" s="152"/>
      <c r="B106" s="152"/>
      <c r="C106" s="152"/>
      <c r="D106" s="264" t="s">
        <v>444</v>
      </c>
      <c r="E106" s="153">
        <f t="shared" si="17"/>
        <v>0</v>
      </c>
      <c r="F106" s="153"/>
      <c r="G106" s="153"/>
      <c r="H106" s="153"/>
      <c r="I106" s="153"/>
      <c r="J106" s="256"/>
      <c r="K106" s="153"/>
      <c r="L106" s="153"/>
      <c r="M106" s="153"/>
      <c r="N106" s="153"/>
      <c r="O106" s="153"/>
      <c r="P106" s="153"/>
      <c r="Q106" s="590">
        <f t="shared" si="13"/>
        <v>0</v>
      </c>
      <c r="R106" s="38"/>
      <c r="S106" s="360">
        <v>8715200</v>
      </c>
      <c r="T106" s="59"/>
      <c r="U106" s="59"/>
      <c r="V106" s="59"/>
    </row>
    <row r="107" spans="1:66" ht="42" hidden="1">
      <c r="A107" s="152"/>
      <c r="B107" s="152"/>
      <c r="C107" s="152"/>
      <c r="D107" s="264" t="s">
        <v>106</v>
      </c>
      <c r="E107" s="117">
        <f t="shared" si="17"/>
        <v>0</v>
      </c>
      <c r="F107" s="117"/>
      <c r="G107" s="117"/>
      <c r="H107" s="117"/>
      <c r="I107" s="117"/>
      <c r="J107" s="120">
        <f t="shared" si="15"/>
        <v>0</v>
      </c>
      <c r="K107" s="117"/>
      <c r="L107" s="117"/>
      <c r="M107" s="117"/>
      <c r="N107" s="117"/>
      <c r="O107" s="117"/>
      <c r="P107" s="117">
        <f t="shared" ref="P107:P137" si="18">+E107+J107</f>
        <v>0</v>
      </c>
      <c r="Q107" s="590">
        <f t="shared" si="13"/>
        <v>0</v>
      </c>
      <c r="R107" s="27"/>
      <c r="S107" s="357"/>
      <c r="T107" s="35"/>
      <c r="U107" s="35"/>
      <c r="V107" s="35"/>
      <c r="W107" s="27"/>
    </row>
    <row r="108" spans="1:66" ht="52" hidden="1">
      <c r="A108" s="140"/>
      <c r="B108" s="140"/>
      <c r="C108" s="146"/>
      <c r="D108" s="273" t="s">
        <v>303</v>
      </c>
      <c r="E108" s="149">
        <f t="shared" si="17"/>
        <v>0</v>
      </c>
      <c r="F108" s="149"/>
      <c r="G108" s="149"/>
      <c r="H108" s="149"/>
      <c r="I108" s="149"/>
      <c r="J108" s="257">
        <f t="shared" si="15"/>
        <v>0</v>
      </c>
      <c r="K108" s="149"/>
      <c r="L108" s="149"/>
      <c r="M108" s="149"/>
      <c r="N108" s="149"/>
      <c r="O108" s="149"/>
      <c r="P108" s="149">
        <f t="shared" si="18"/>
        <v>0</v>
      </c>
      <c r="Q108" s="590">
        <f t="shared" si="13"/>
        <v>0</v>
      </c>
      <c r="R108" s="27"/>
      <c r="S108" s="357"/>
      <c r="T108" s="35"/>
      <c r="U108" s="35"/>
      <c r="V108" s="35"/>
      <c r="W108" s="27"/>
    </row>
    <row r="109" spans="1:66" ht="23" hidden="1">
      <c r="A109" s="140"/>
      <c r="B109" s="140"/>
      <c r="C109" s="140"/>
      <c r="D109" s="265" t="s">
        <v>219</v>
      </c>
      <c r="E109" s="149">
        <f t="shared" si="17"/>
        <v>0</v>
      </c>
      <c r="F109" s="149"/>
      <c r="G109" s="149"/>
      <c r="H109" s="149"/>
      <c r="I109" s="149"/>
      <c r="J109" s="258">
        <f t="shared" si="15"/>
        <v>0</v>
      </c>
      <c r="K109" s="149"/>
      <c r="L109" s="149"/>
      <c r="M109" s="149"/>
      <c r="N109" s="149"/>
      <c r="O109" s="149"/>
      <c r="P109" s="127">
        <f t="shared" si="18"/>
        <v>0</v>
      </c>
      <c r="Q109" s="590">
        <f t="shared" si="13"/>
        <v>0</v>
      </c>
      <c r="R109" s="27"/>
      <c r="S109" s="360">
        <v>790175100</v>
      </c>
      <c r="T109" s="35"/>
      <c r="U109" s="35"/>
      <c r="V109" s="35"/>
      <c r="W109" s="27"/>
    </row>
    <row r="110" spans="1:66" ht="26" hidden="1">
      <c r="A110" s="140"/>
      <c r="B110" s="140"/>
      <c r="C110" s="146"/>
      <c r="D110" s="273" t="s">
        <v>1019</v>
      </c>
      <c r="E110" s="149">
        <f t="shared" si="17"/>
        <v>0</v>
      </c>
      <c r="F110" s="149"/>
      <c r="G110" s="149"/>
      <c r="H110" s="149"/>
      <c r="I110" s="149"/>
      <c r="J110" s="257">
        <f t="shared" si="15"/>
        <v>0</v>
      </c>
      <c r="K110" s="149"/>
      <c r="L110" s="149"/>
      <c r="M110" s="149"/>
      <c r="N110" s="149"/>
      <c r="O110" s="149"/>
      <c r="P110" s="149">
        <f t="shared" si="18"/>
        <v>0</v>
      </c>
      <c r="Q110" s="590">
        <f t="shared" si="13"/>
        <v>0</v>
      </c>
      <c r="R110" s="27"/>
      <c r="S110" s="357"/>
      <c r="T110" s="35"/>
      <c r="U110" s="35"/>
      <c r="V110" s="35"/>
      <c r="W110" s="27"/>
    </row>
    <row r="111" spans="1:66" ht="23" hidden="1">
      <c r="A111" s="140"/>
      <c r="B111" s="140"/>
      <c r="C111" s="140"/>
      <c r="D111" s="265" t="s">
        <v>1124</v>
      </c>
      <c r="E111" s="149">
        <f t="shared" si="17"/>
        <v>0</v>
      </c>
      <c r="F111" s="149"/>
      <c r="G111" s="149"/>
      <c r="H111" s="149"/>
      <c r="I111" s="149"/>
      <c r="J111" s="258">
        <f t="shared" si="15"/>
        <v>0</v>
      </c>
      <c r="K111" s="149"/>
      <c r="L111" s="149"/>
      <c r="M111" s="149"/>
      <c r="N111" s="149"/>
      <c r="O111" s="149"/>
      <c r="P111" s="127">
        <f t="shared" si="18"/>
        <v>0</v>
      </c>
      <c r="Q111" s="590">
        <f t="shared" si="13"/>
        <v>0</v>
      </c>
      <c r="R111" s="27"/>
      <c r="S111" s="357"/>
      <c r="T111" s="35"/>
      <c r="U111" s="35"/>
      <c r="V111" s="35"/>
      <c r="W111" s="27"/>
    </row>
    <row r="112" spans="1:66" ht="39" hidden="1">
      <c r="A112" s="140"/>
      <c r="B112" s="140"/>
      <c r="C112" s="146"/>
      <c r="D112" s="273" t="s">
        <v>364</v>
      </c>
      <c r="E112" s="149">
        <f t="shared" si="17"/>
        <v>0</v>
      </c>
      <c r="F112" s="149"/>
      <c r="G112" s="149"/>
      <c r="H112" s="149"/>
      <c r="I112" s="149"/>
      <c r="J112" s="257">
        <f t="shared" si="15"/>
        <v>0</v>
      </c>
      <c r="K112" s="149"/>
      <c r="L112" s="149"/>
      <c r="M112" s="149"/>
      <c r="N112" s="149"/>
      <c r="O112" s="149"/>
      <c r="P112" s="149">
        <f t="shared" si="18"/>
        <v>0</v>
      </c>
      <c r="Q112" s="590">
        <f t="shared" si="13"/>
        <v>0</v>
      </c>
      <c r="R112" s="27"/>
      <c r="S112" s="358"/>
      <c r="T112" s="35"/>
      <c r="U112" s="35"/>
      <c r="V112" s="35"/>
      <c r="W112" s="27"/>
    </row>
    <row r="113" spans="1:23" ht="15.5" hidden="1">
      <c r="A113" s="140"/>
      <c r="B113" s="140"/>
      <c r="C113" s="140"/>
      <c r="D113" s="265"/>
      <c r="E113" s="149">
        <f t="shared" si="17"/>
        <v>0</v>
      </c>
      <c r="F113" s="149"/>
      <c r="G113" s="149"/>
      <c r="H113" s="149"/>
      <c r="I113" s="149"/>
      <c r="J113" s="258">
        <f t="shared" si="15"/>
        <v>0</v>
      </c>
      <c r="K113" s="149"/>
      <c r="L113" s="149"/>
      <c r="M113" s="149"/>
      <c r="N113" s="149"/>
      <c r="O113" s="149"/>
      <c r="P113" s="127">
        <f t="shared" si="18"/>
        <v>0</v>
      </c>
      <c r="Q113" s="590">
        <f t="shared" si="13"/>
        <v>0</v>
      </c>
      <c r="R113" s="27"/>
      <c r="S113" s="35"/>
      <c r="T113" s="35"/>
      <c r="U113" s="35"/>
      <c r="V113" s="35"/>
      <c r="W113" s="27"/>
    </row>
    <row r="114" spans="1:23" ht="46.15" hidden="1" customHeight="1">
      <c r="A114" s="145" t="s">
        <v>1127</v>
      </c>
      <c r="B114" s="145" t="s">
        <v>984</v>
      </c>
      <c r="C114" s="145" t="s">
        <v>983</v>
      </c>
      <c r="D114" s="269" t="s">
        <v>545</v>
      </c>
      <c r="E114" s="213">
        <f t="shared" si="17"/>
        <v>0</v>
      </c>
      <c r="F114" s="213"/>
      <c r="G114" s="213"/>
      <c r="H114" s="213"/>
      <c r="I114" s="213"/>
      <c r="J114" s="213">
        <f t="shared" si="15"/>
        <v>0</v>
      </c>
      <c r="K114" s="213"/>
      <c r="L114" s="213"/>
      <c r="M114" s="213"/>
      <c r="N114" s="213"/>
      <c r="O114" s="213"/>
      <c r="P114" s="213">
        <f t="shared" si="18"/>
        <v>0</v>
      </c>
      <c r="Q114" s="590">
        <f t="shared" si="13"/>
        <v>0</v>
      </c>
      <c r="S114" s="360"/>
      <c r="T114" s="364"/>
      <c r="U114" s="59"/>
      <c r="V114" s="59"/>
    </row>
    <row r="115" spans="1:23" ht="52" hidden="1">
      <c r="A115" s="140"/>
      <c r="B115" s="140"/>
      <c r="C115" s="146"/>
      <c r="D115" s="273" t="s">
        <v>906</v>
      </c>
      <c r="E115" s="149">
        <f t="shared" si="17"/>
        <v>0</v>
      </c>
      <c r="F115" s="149"/>
      <c r="G115" s="149"/>
      <c r="H115" s="149"/>
      <c r="I115" s="149"/>
      <c r="J115" s="149">
        <f t="shared" si="15"/>
        <v>0</v>
      </c>
      <c r="K115" s="149"/>
      <c r="L115" s="149"/>
      <c r="M115" s="149"/>
      <c r="N115" s="149"/>
      <c r="O115" s="149"/>
      <c r="P115" s="149">
        <f t="shared" si="18"/>
        <v>0</v>
      </c>
      <c r="Q115" s="590">
        <f t="shared" si="13"/>
        <v>0</v>
      </c>
      <c r="R115" s="38"/>
      <c r="S115" s="59"/>
      <c r="T115" s="59"/>
      <c r="U115" s="59"/>
      <c r="V115" s="59"/>
    </row>
    <row r="116" spans="1:23" ht="15.5" hidden="1">
      <c r="A116" s="140"/>
      <c r="B116" s="140"/>
      <c r="C116" s="146"/>
      <c r="D116" s="273" t="s">
        <v>32</v>
      </c>
      <c r="E116" s="149">
        <f t="shared" si="17"/>
        <v>0</v>
      </c>
      <c r="F116" s="149"/>
      <c r="G116" s="149"/>
      <c r="H116" s="149"/>
      <c r="I116" s="149"/>
      <c r="J116" s="149">
        <f t="shared" si="15"/>
        <v>0</v>
      </c>
      <c r="K116" s="149"/>
      <c r="L116" s="149"/>
      <c r="M116" s="149"/>
      <c r="N116" s="149"/>
      <c r="O116" s="149"/>
      <c r="P116" s="149">
        <f t="shared" si="18"/>
        <v>0</v>
      </c>
      <c r="Q116" s="590">
        <f t="shared" si="13"/>
        <v>0</v>
      </c>
      <c r="R116" s="38"/>
      <c r="S116" s="59"/>
      <c r="T116" s="59"/>
      <c r="U116" s="59"/>
      <c r="V116" s="59"/>
    </row>
    <row r="117" spans="1:23" ht="52" hidden="1">
      <c r="A117" s="140"/>
      <c r="B117" s="140"/>
      <c r="C117" s="146"/>
      <c r="D117" s="273" t="s">
        <v>612</v>
      </c>
      <c r="E117" s="149">
        <f t="shared" si="17"/>
        <v>0</v>
      </c>
      <c r="F117" s="149"/>
      <c r="G117" s="149"/>
      <c r="H117" s="149"/>
      <c r="I117" s="149"/>
      <c r="J117" s="149">
        <f t="shared" si="15"/>
        <v>0</v>
      </c>
      <c r="K117" s="149"/>
      <c r="L117" s="149"/>
      <c r="M117" s="149"/>
      <c r="N117" s="149"/>
      <c r="O117" s="149"/>
      <c r="P117" s="149">
        <f t="shared" si="18"/>
        <v>0</v>
      </c>
      <c r="Q117" s="590">
        <f t="shared" si="13"/>
        <v>0</v>
      </c>
      <c r="R117" s="38"/>
      <c r="S117" s="59"/>
      <c r="T117" s="59"/>
      <c r="U117" s="59"/>
      <c r="V117" s="59"/>
    </row>
    <row r="118" spans="1:23" ht="52" hidden="1">
      <c r="A118" s="140"/>
      <c r="B118" s="140"/>
      <c r="C118" s="146"/>
      <c r="D118" s="273" t="s">
        <v>906</v>
      </c>
      <c r="E118" s="149">
        <f t="shared" si="17"/>
        <v>0</v>
      </c>
      <c r="F118" s="149"/>
      <c r="G118" s="149"/>
      <c r="H118" s="149"/>
      <c r="I118" s="149"/>
      <c r="J118" s="149">
        <f t="shared" si="15"/>
        <v>0</v>
      </c>
      <c r="K118" s="149"/>
      <c r="L118" s="149"/>
      <c r="M118" s="149"/>
      <c r="N118" s="149"/>
      <c r="O118" s="149"/>
      <c r="P118" s="149">
        <f t="shared" si="18"/>
        <v>0</v>
      </c>
      <c r="Q118" s="590">
        <f t="shared" si="13"/>
        <v>0</v>
      </c>
      <c r="R118" s="38"/>
      <c r="S118" s="59"/>
      <c r="T118" s="59"/>
      <c r="U118" s="59"/>
      <c r="V118" s="59"/>
    </row>
    <row r="119" spans="1:23" ht="28" hidden="1">
      <c r="A119" s="139"/>
      <c r="B119" s="139" t="s">
        <v>961</v>
      </c>
      <c r="C119" s="139"/>
      <c r="D119" s="264" t="s">
        <v>797</v>
      </c>
      <c r="E119" s="120">
        <f t="shared" si="17"/>
        <v>0</v>
      </c>
      <c r="F119" s="120"/>
      <c r="G119" s="120"/>
      <c r="H119" s="120"/>
      <c r="I119" s="120"/>
      <c r="J119" s="120">
        <f t="shared" si="15"/>
        <v>0</v>
      </c>
      <c r="K119" s="120"/>
      <c r="L119" s="120"/>
      <c r="M119" s="120"/>
      <c r="N119" s="120"/>
      <c r="O119" s="120"/>
      <c r="P119" s="120">
        <f t="shared" si="18"/>
        <v>0</v>
      </c>
      <c r="Q119" s="590">
        <f t="shared" si="13"/>
        <v>0</v>
      </c>
      <c r="R119" s="38"/>
      <c r="S119" s="59"/>
      <c r="T119" s="59"/>
      <c r="U119" s="59"/>
      <c r="V119" s="59"/>
    </row>
    <row r="120" spans="1:23" ht="51" hidden="1" customHeight="1">
      <c r="A120" s="145" t="s">
        <v>1132</v>
      </c>
      <c r="B120" s="145" t="s">
        <v>1033</v>
      </c>
      <c r="C120" s="145" t="s">
        <v>470</v>
      </c>
      <c r="D120" s="264" t="s">
        <v>597</v>
      </c>
      <c r="E120" s="120">
        <f t="shared" si="17"/>
        <v>0</v>
      </c>
      <c r="F120" s="120"/>
      <c r="G120" s="120"/>
      <c r="H120" s="120"/>
      <c r="I120" s="120"/>
      <c r="J120" s="120">
        <f t="shared" si="15"/>
        <v>0</v>
      </c>
      <c r="K120" s="120"/>
      <c r="L120" s="120"/>
      <c r="M120" s="120"/>
      <c r="N120" s="120"/>
      <c r="O120" s="120"/>
      <c r="P120" s="120">
        <f t="shared" si="18"/>
        <v>0</v>
      </c>
      <c r="Q120" s="590">
        <f t="shared" si="13"/>
        <v>0</v>
      </c>
      <c r="R120" s="38"/>
      <c r="S120" s="59"/>
      <c r="T120" s="59"/>
      <c r="U120" s="59"/>
      <c r="V120" s="59"/>
    </row>
    <row r="121" spans="1:23" ht="52" hidden="1">
      <c r="A121" s="140"/>
      <c r="B121" s="140"/>
      <c r="C121" s="146"/>
      <c r="D121" s="273" t="s">
        <v>906</v>
      </c>
      <c r="E121" s="149">
        <f t="shared" si="17"/>
        <v>0</v>
      </c>
      <c r="F121" s="149"/>
      <c r="G121" s="149"/>
      <c r="H121" s="149"/>
      <c r="I121" s="149"/>
      <c r="J121" s="149">
        <f t="shared" si="15"/>
        <v>0</v>
      </c>
      <c r="K121" s="149"/>
      <c r="L121" s="149"/>
      <c r="M121" s="149"/>
      <c r="N121" s="149"/>
      <c r="O121" s="149"/>
      <c r="P121" s="149">
        <f t="shared" si="18"/>
        <v>0</v>
      </c>
      <c r="Q121" s="590">
        <f t="shared" si="13"/>
        <v>0</v>
      </c>
      <c r="R121" s="38"/>
      <c r="S121" s="59"/>
      <c r="T121" s="59"/>
      <c r="U121" s="59"/>
      <c r="V121" s="59"/>
    </row>
    <row r="122" spans="1:23" ht="55.15" hidden="1" customHeight="1">
      <c r="A122" s="145" t="s">
        <v>975</v>
      </c>
      <c r="B122" s="145" t="s">
        <v>1034</v>
      </c>
      <c r="C122" s="145" t="s">
        <v>614</v>
      </c>
      <c r="D122" s="14" t="s">
        <v>1038</v>
      </c>
      <c r="E122" s="213">
        <f>+F122+I122</f>
        <v>0</v>
      </c>
      <c r="F122" s="213"/>
      <c r="G122" s="213"/>
      <c r="H122" s="213"/>
      <c r="I122" s="213"/>
      <c r="J122" s="260">
        <f>+L122+O122</f>
        <v>0</v>
      </c>
      <c r="K122" s="213"/>
      <c r="L122" s="213"/>
      <c r="M122" s="213"/>
      <c r="N122" s="213"/>
      <c r="O122" s="213"/>
      <c r="P122" s="213">
        <f>+E122+J122</f>
        <v>0</v>
      </c>
      <c r="Q122" s="590">
        <f t="shared" si="13"/>
        <v>0</v>
      </c>
      <c r="S122" s="360"/>
      <c r="T122" s="364"/>
      <c r="U122" s="59"/>
      <c r="V122" s="59"/>
    </row>
    <row r="123" spans="1:23" ht="49.9" hidden="1" customHeight="1">
      <c r="A123" s="145" t="s">
        <v>604</v>
      </c>
      <c r="B123" s="145" t="s">
        <v>605</v>
      </c>
      <c r="C123" s="145" t="s">
        <v>606</v>
      </c>
      <c r="D123" s="250" t="s">
        <v>607</v>
      </c>
      <c r="E123" s="120">
        <f>+F123+I123</f>
        <v>0</v>
      </c>
      <c r="F123" s="120"/>
      <c r="G123" s="120"/>
      <c r="H123" s="120"/>
      <c r="I123" s="120"/>
      <c r="J123" s="149"/>
      <c r="K123" s="120"/>
      <c r="L123" s="120"/>
      <c r="M123" s="120"/>
      <c r="N123" s="120"/>
      <c r="O123" s="120"/>
      <c r="P123" s="120">
        <f>+E123+J123</f>
        <v>0</v>
      </c>
      <c r="Q123" s="590">
        <f t="shared" si="13"/>
        <v>0</v>
      </c>
      <c r="R123" s="38"/>
      <c r="S123" s="59"/>
      <c r="T123" s="59"/>
      <c r="U123" s="59"/>
      <c r="V123" s="59"/>
    </row>
    <row r="124" spans="1:23" ht="26" hidden="1">
      <c r="A124" s="140"/>
      <c r="B124" s="140"/>
      <c r="C124" s="146"/>
      <c r="D124" s="273" t="s">
        <v>904</v>
      </c>
      <c r="E124" s="149">
        <f t="shared" si="17"/>
        <v>0</v>
      </c>
      <c r="F124" s="149"/>
      <c r="G124" s="149"/>
      <c r="H124" s="149"/>
      <c r="I124" s="149"/>
      <c r="J124" s="149">
        <f t="shared" si="15"/>
        <v>0</v>
      </c>
      <c r="K124" s="149"/>
      <c r="L124" s="149"/>
      <c r="M124" s="149"/>
      <c r="N124" s="149"/>
      <c r="O124" s="149"/>
      <c r="P124" s="149">
        <f t="shared" si="18"/>
        <v>0</v>
      </c>
      <c r="Q124" s="590">
        <f t="shared" si="13"/>
        <v>0</v>
      </c>
      <c r="R124" s="38"/>
      <c r="S124" s="59"/>
      <c r="T124" s="59"/>
      <c r="U124" s="59"/>
      <c r="V124" s="59"/>
    </row>
    <row r="125" spans="1:23" ht="39" hidden="1">
      <c r="A125" s="140"/>
      <c r="B125" s="140"/>
      <c r="C125" s="146"/>
      <c r="D125" s="273" t="s">
        <v>595</v>
      </c>
      <c r="E125" s="149">
        <f t="shared" si="17"/>
        <v>0</v>
      </c>
      <c r="F125" s="149"/>
      <c r="G125" s="149"/>
      <c r="H125" s="149"/>
      <c r="I125" s="149"/>
      <c r="J125" s="149">
        <f t="shared" si="15"/>
        <v>0</v>
      </c>
      <c r="K125" s="149"/>
      <c r="L125" s="149"/>
      <c r="M125" s="149"/>
      <c r="N125" s="149"/>
      <c r="O125" s="149"/>
      <c r="P125" s="149">
        <f t="shared" si="18"/>
        <v>0</v>
      </c>
      <c r="Q125" s="590">
        <f t="shared" si="13"/>
        <v>0</v>
      </c>
      <c r="R125" s="38"/>
      <c r="S125" s="59"/>
      <c r="T125" s="59"/>
      <c r="U125" s="59"/>
      <c r="V125" s="59"/>
    </row>
    <row r="126" spans="1:23" ht="39" hidden="1">
      <c r="A126" s="140"/>
      <c r="B126" s="140"/>
      <c r="C126" s="146"/>
      <c r="D126" s="273" t="s">
        <v>922</v>
      </c>
      <c r="E126" s="149">
        <f t="shared" si="17"/>
        <v>0</v>
      </c>
      <c r="F126" s="149"/>
      <c r="G126" s="149"/>
      <c r="H126" s="149"/>
      <c r="I126" s="149"/>
      <c r="J126" s="149">
        <f>+L126+O126</f>
        <v>0</v>
      </c>
      <c r="K126" s="149"/>
      <c r="L126" s="149"/>
      <c r="M126" s="149"/>
      <c r="N126" s="149"/>
      <c r="O126" s="149"/>
      <c r="P126" s="149">
        <f t="shared" si="18"/>
        <v>0</v>
      </c>
      <c r="Q126" s="590">
        <f t="shared" si="13"/>
        <v>0</v>
      </c>
      <c r="R126" s="38"/>
      <c r="S126" s="59"/>
      <c r="T126" s="59"/>
      <c r="U126" s="59"/>
      <c r="V126" s="59"/>
    </row>
    <row r="127" spans="1:23" ht="14" hidden="1">
      <c r="A127" s="139"/>
      <c r="B127" s="139"/>
      <c r="C127" s="139"/>
      <c r="D127" s="264" t="s">
        <v>444</v>
      </c>
      <c r="E127" s="153">
        <f t="shared" si="17"/>
        <v>0</v>
      </c>
      <c r="F127" s="153"/>
      <c r="G127" s="153"/>
      <c r="H127" s="153"/>
      <c r="I127" s="153"/>
      <c r="J127" s="153"/>
      <c r="K127" s="153"/>
      <c r="L127" s="153"/>
      <c r="M127" s="153"/>
      <c r="N127" s="153"/>
      <c r="O127" s="153"/>
      <c r="P127" s="153"/>
      <c r="Q127" s="590">
        <f t="shared" si="13"/>
        <v>0</v>
      </c>
      <c r="R127" s="38"/>
      <c r="S127" s="59"/>
      <c r="T127" s="59"/>
      <c r="U127" s="59"/>
      <c r="V127" s="59"/>
    </row>
    <row r="128" spans="1:23" ht="70" hidden="1">
      <c r="A128" s="139"/>
      <c r="B128" s="139"/>
      <c r="C128" s="139"/>
      <c r="D128" s="250" t="s">
        <v>1160</v>
      </c>
      <c r="E128" s="117">
        <f t="shared" si="17"/>
        <v>0</v>
      </c>
      <c r="F128" s="117"/>
      <c r="G128" s="117"/>
      <c r="H128" s="117"/>
      <c r="I128" s="117"/>
      <c r="J128" s="117"/>
      <c r="K128" s="117"/>
      <c r="L128" s="117"/>
      <c r="M128" s="117"/>
      <c r="N128" s="117"/>
      <c r="O128" s="117"/>
      <c r="P128" s="120">
        <f t="shared" si="18"/>
        <v>0</v>
      </c>
      <c r="Q128" s="590">
        <f t="shared" si="13"/>
        <v>0</v>
      </c>
      <c r="R128" s="38"/>
      <c r="S128" s="59"/>
      <c r="T128" s="59"/>
      <c r="U128" s="59"/>
      <c r="V128" s="59"/>
    </row>
    <row r="129" spans="1:23" ht="84" hidden="1">
      <c r="A129" s="139"/>
      <c r="B129" s="139"/>
      <c r="C129" s="139"/>
      <c r="D129" s="250" t="s">
        <v>1027</v>
      </c>
      <c r="E129" s="117">
        <f t="shared" si="17"/>
        <v>0</v>
      </c>
      <c r="F129" s="117"/>
      <c r="G129" s="117"/>
      <c r="H129" s="117"/>
      <c r="I129" s="117"/>
      <c r="J129" s="117"/>
      <c r="K129" s="117"/>
      <c r="L129" s="117"/>
      <c r="M129" s="117"/>
      <c r="N129" s="117"/>
      <c r="O129" s="117"/>
      <c r="P129" s="120">
        <f t="shared" si="18"/>
        <v>0</v>
      </c>
      <c r="Q129" s="590">
        <f t="shared" si="13"/>
        <v>0</v>
      </c>
      <c r="R129" s="38"/>
      <c r="S129" s="59"/>
      <c r="T129" s="59"/>
      <c r="U129" s="59"/>
      <c r="V129" s="59"/>
    </row>
    <row r="130" spans="1:23" ht="84" hidden="1">
      <c r="A130" s="139"/>
      <c r="B130" s="139"/>
      <c r="C130" s="139"/>
      <c r="D130" s="250" t="s">
        <v>196</v>
      </c>
      <c r="E130" s="117">
        <f t="shared" si="17"/>
        <v>0</v>
      </c>
      <c r="F130" s="117"/>
      <c r="G130" s="117"/>
      <c r="H130" s="117"/>
      <c r="I130" s="117"/>
      <c r="J130" s="117"/>
      <c r="K130" s="117"/>
      <c r="L130" s="117"/>
      <c r="M130" s="117"/>
      <c r="N130" s="117"/>
      <c r="O130" s="117"/>
      <c r="P130" s="120">
        <f t="shared" si="18"/>
        <v>0</v>
      </c>
      <c r="Q130" s="590">
        <f t="shared" ref="Q130:Q172" si="19">+P130</f>
        <v>0</v>
      </c>
      <c r="R130" s="38"/>
      <c r="S130" s="59"/>
      <c r="T130" s="59"/>
      <c r="U130" s="59"/>
      <c r="V130" s="59"/>
    </row>
    <row r="131" spans="1:23" ht="33.65" hidden="1" customHeight="1">
      <c r="A131" s="145" t="s">
        <v>14</v>
      </c>
      <c r="B131" s="145" t="s">
        <v>413</v>
      </c>
      <c r="C131" s="145" t="s">
        <v>914</v>
      </c>
      <c r="D131" s="264" t="s">
        <v>706</v>
      </c>
      <c r="E131" s="120">
        <f t="shared" si="17"/>
        <v>0</v>
      </c>
      <c r="F131" s="120"/>
      <c r="G131" s="120"/>
      <c r="H131" s="120"/>
      <c r="I131" s="120"/>
      <c r="J131" s="120">
        <f t="shared" ref="J131:J137" si="20">+L131+O131</f>
        <v>0</v>
      </c>
      <c r="K131" s="120"/>
      <c r="L131" s="120"/>
      <c r="M131" s="120"/>
      <c r="N131" s="120"/>
      <c r="O131" s="120"/>
      <c r="P131" s="120">
        <f t="shared" si="18"/>
        <v>0</v>
      </c>
      <c r="Q131" s="590">
        <f t="shared" si="19"/>
        <v>0</v>
      </c>
      <c r="R131" s="38"/>
      <c r="S131" s="59"/>
      <c r="T131" s="59"/>
      <c r="U131" s="59"/>
      <c r="V131" s="59"/>
    </row>
    <row r="132" spans="1:23" ht="28" hidden="1">
      <c r="A132" s="133" t="s">
        <v>15</v>
      </c>
      <c r="B132" s="133" t="s">
        <v>707</v>
      </c>
      <c r="C132" s="133" t="s">
        <v>935</v>
      </c>
      <c r="D132" s="268" t="s">
        <v>708</v>
      </c>
      <c r="E132" s="149">
        <f t="shared" si="17"/>
        <v>0</v>
      </c>
      <c r="F132" s="149"/>
      <c r="G132" s="149"/>
      <c r="H132" s="149"/>
      <c r="I132" s="149"/>
      <c r="J132" s="122">
        <f t="shared" si="20"/>
        <v>0</v>
      </c>
      <c r="K132" s="122"/>
      <c r="L132" s="122"/>
      <c r="M132" s="122"/>
      <c r="N132" s="122"/>
      <c r="O132" s="122">
        <f>2850000-2850000</f>
        <v>0</v>
      </c>
      <c r="P132" s="122">
        <f t="shared" si="18"/>
        <v>0</v>
      </c>
      <c r="Q132" s="590">
        <f t="shared" si="19"/>
        <v>0</v>
      </c>
      <c r="R132" s="27"/>
      <c r="S132" s="35"/>
      <c r="T132" s="35"/>
      <c r="U132" s="35"/>
      <c r="V132" s="35"/>
      <c r="W132" s="27"/>
    </row>
    <row r="133" spans="1:23" ht="63.65" hidden="1" customHeight="1">
      <c r="A133" s="133" t="s">
        <v>16</v>
      </c>
      <c r="B133" s="133" t="s">
        <v>1039</v>
      </c>
      <c r="C133" s="133" t="s">
        <v>1187</v>
      </c>
      <c r="D133" s="268" t="s">
        <v>1040</v>
      </c>
      <c r="E133" s="121">
        <f t="shared" si="17"/>
        <v>0</v>
      </c>
      <c r="F133" s="121"/>
      <c r="G133" s="121"/>
      <c r="H133" s="121"/>
      <c r="I133" s="121"/>
      <c r="J133" s="121">
        <f t="shared" si="20"/>
        <v>0</v>
      </c>
      <c r="K133" s="121"/>
      <c r="L133" s="121"/>
      <c r="M133" s="121"/>
      <c r="N133" s="121"/>
      <c r="O133" s="121"/>
      <c r="P133" s="121">
        <f t="shared" si="18"/>
        <v>0</v>
      </c>
      <c r="Q133" s="590">
        <f t="shared" si="19"/>
        <v>0</v>
      </c>
      <c r="R133" s="27"/>
      <c r="S133" s="35"/>
      <c r="T133" s="35"/>
      <c r="U133" s="35"/>
      <c r="V133" s="35"/>
      <c r="W133" s="27"/>
    </row>
    <row r="134" spans="1:23" ht="63.65" hidden="1" customHeight="1">
      <c r="A134" s="138" t="s">
        <v>306</v>
      </c>
      <c r="B134" s="138" t="s">
        <v>491</v>
      </c>
      <c r="C134" s="139" t="s">
        <v>305</v>
      </c>
      <c r="D134" s="312" t="s">
        <v>110</v>
      </c>
      <c r="E134" s="120">
        <f>+F134+I134</f>
        <v>0</v>
      </c>
      <c r="F134" s="120"/>
      <c r="G134" s="120"/>
      <c r="H134" s="120"/>
      <c r="I134" s="120"/>
      <c r="J134" s="120">
        <f t="shared" si="20"/>
        <v>0</v>
      </c>
      <c r="K134" s="120"/>
      <c r="L134" s="120"/>
      <c r="M134" s="120"/>
      <c r="N134" s="120"/>
      <c r="O134" s="120"/>
      <c r="P134" s="120">
        <f>+E134+J134</f>
        <v>0</v>
      </c>
      <c r="Q134" s="590">
        <f t="shared" si="19"/>
        <v>0</v>
      </c>
      <c r="R134" s="27"/>
      <c r="S134" s="35"/>
      <c r="T134" s="35"/>
      <c r="U134" s="35"/>
      <c r="V134" s="35"/>
      <c r="W134" s="27"/>
    </row>
    <row r="135" spans="1:23" ht="63.65" hidden="1" customHeight="1">
      <c r="A135" s="138" t="s">
        <v>201</v>
      </c>
      <c r="B135" s="138" t="s">
        <v>1086</v>
      </c>
      <c r="C135" s="138" t="s">
        <v>864</v>
      </c>
      <c r="D135" s="251" t="s">
        <v>640</v>
      </c>
      <c r="E135" s="213">
        <f>+F135+I135</f>
        <v>0</v>
      </c>
      <c r="F135" s="213"/>
      <c r="G135" s="213"/>
      <c r="H135" s="213"/>
      <c r="I135" s="213"/>
      <c r="J135" s="213">
        <f>+L135+O135</f>
        <v>0</v>
      </c>
      <c r="K135" s="213"/>
      <c r="L135" s="213"/>
      <c r="M135" s="213"/>
      <c r="N135" s="213"/>
      <c r="O135" s="213"/>
      <c r="P135" s="213">
        <f>+E135+J135</f>
        <v>0</v>
      </c>
      <c r="Q135" s="590">
        <f t="shared" si="19"/>
        <v>0</v>
      </c>
      <c r="R135" s="27"/>
      <c r="S135" s="35"/>
      <c r="T135" s="35"/>
      <c r="U135" s="35"/>
      <c r="V135" s="35"/>
      <c r="W135" s="27"/>
    </row>
    <row r="136" spans="1:23" ht="28" hidden="1">
      <c r="A136" s="139" t="s">
        <v>17</v>
      </c>
      <c r="B136" s="139" t="s">
        <v>791</v>
      </c>
      <c r="C136" s="139" t="s">
        <v>790</v>
      </c>
      <c r="D136" s="151" t="s">
        <v>902</v>
      </c>
      <c r="E136" s="120">
        <f t="shared" si="17"/>
        <v>0</v>
      </c>
      <c r="F136" s="120"/>
      <c r="G136" s="120"/>
      <c r="H136" s="120"/>
      <c r="I136" s="120"/>
      <c r="J136" s="120">
        <f t="shared" si="20"/>
        <v>0</v>
      </c>
      <c r="K136" s="120"/>
      <c r="L136" s="120"/>
      <c r="M136" s="120"/>
      <c r="N136" s="120"/>
      <c r="O136" s="120"/>
      <c r="P136" s="120">
        <f t="shared" si="18"/>
        <v>0</v>
      </c>
      <c r="Q136" s="590">
        <f t="shared" si="19"/>
        <v>0</v>
      </c>
      <c r="R136" s="27"/>
      <c r="S136" s="35"/>
      <c r="T136" s="35"/>
      <c r="U136" s="35"/>
      <c r="V136" s="35"/>
      <c r="W136" s="27"/>
    </row>
    <row r="137" spans="1:23" ht="35.5" hidden="1" customHeight="1">
      <c r="A137" s="139" t="s">
        <v>16</v>
      </c>
      <c r="B137" s="139" t="s">
        <v>1039</v>
      </c>
      <c r="C137" s="139" t="s">
        <v>251</v>
      </c>
      <c r="D137" s="151" t="s">
        <v>1040</v>
      </c>
      <c r="E137" s="120">
        <f t="shared" si="17"/>
        <v>0</v>
      </c>
      <c r="F137" s="120"/>
      <c r="G137" s="120"/>
      <c r="H137" s="120"/>
      <c r="I137" s="120"/>
      <c r="J137" s="120">
        <f t="shared" si="20"/>
        <v>0</v>
      </c>
      <c r="K137" s="120"/>
      <c r="L137" s="120"/>
      <c r="M137" s="120"/>
      <c r="N137" s="120"/>
      <c r="O137" s="120"/>
      <c r="P137" s="120">
        <f t="shared" si="18"/>
        <v>0</v>
      </c>
      <c r="Q137" s="590">
        <f t="shared" si="19"/>
        <v>0</v>
      </c>
      <c r="R137" s="27"/>
      <c r="S137" s="35"/>
      <c r="T137" s="35"/>
      <c r="U137" s="35"/>
      <c r="V137" s="35"/>
      <c r="W137" s="27"/>
    </row>
    <row r="138" spans="1:23" ht="35.5" hidden="1" customHeight="1">
      <c r="A138" s="145" t="s">
        <v>16</v>
      </c>
      <c r="B138" s="145" t="s">
        <v>1039</v>
      </c>
      <c r="C138" s="145" t="s">
        <v>251</v>
      </c>
      <c r="D138" s="151" t="s">
        <v>1040</v>
      </c>
      <c r="E138" s="213"/>
      <c r="F138" s="213"/>
      <c r="G138" s="213"/>
      <c r="H138" s="213"/>
      <c r="I138" s="213"/>
      <c r="J138" s="329">
        <f>+L138+O138</f>
        <v>0</v>
      </c>
      <c r="K138" s="213"/>
      <c r="L138" s="213"/>
      <c r="M138" s="213"/>
      <c r="N138" s="213"/>
      <c r="O138" s="213"/>
      <c r="P138" s="329">
        <f t="shared" ref="P138:P144" si="21">+E138+J138</f>
        <v>0</v>
      </c>
      <c r="Q138" s="590">
        <f t="shared" si="19"/>
        <v>0</v>
      </c>
      <c r="R138" s="27"/>
      <c r="S138" s="35"/>
      <c r="T138" s="35"/>
      <c r="U138" s="35"/>
      <c r="V138" s="35"/>
      <c r="W138" s="27"/>
    </row>
    <row r="139" spans="1:23" ht="68.25" hidden="1" customHeight="1">
      <c r="A139" s="145" t="s">
        <v>910</v>
      </c>
      <c r="B139" s="145" t="s">
        <v>96</v>
      </c>
      <c r="C139" s="145" t="s">
        <v>911</v>
      </c>
      <c r="D139" s="268" t="s">
        <v>97</v>
      </c>
      <c r="E139" s="120">
        <f t="shared" ref="E139:E144" si="22">+F139+I139</f>
        <v>0</v>
      </c>
      <c r="F139" s="120"/>
      <c r="G139" s="120"/>
      <c r="H139" s="120"/>
      <c r="I139" s="120"/>
      <c r="J139" s="120">
        <f>+L139+O139</f>
        <v>0</v>
      </c>
      <c r="K139" s="120"/>
      <c r="L139" s="120"/>
      <c r="M139" s="120"/>
      <c r="N139" s="120"/>
      <c r="O139" s="120"/>
      <c r="P139" s="120">
        <f t="shared" si="21"/>
        <v>0</v>
      </c>
      <c r="Q139" s="590">
        <f t="shared" si="19"/>
        <v>0</v>
      </c>
      <c r="R139" s="27"/>
      <c r="S139" s="35"/>
      <c r="T139" s="35"/>
      <c r="U139" s="35"/>
      <c r="V139" s="35"/>
      <c r="W139" s="27"/>
    </row>
    <row r="140" spans="1:23" ht="84.65" hidden="1" customHeight="1">
      <c r="A140" s="135" t="s">
        <v>19</v>
      </c>
      <c r="B140" s="135" t="s">
        <v>1042</v>
      </c>
      <c r="C140" s="135" t="s">
        <v>501</v>
      </c>
      <c r="D140" s="351" t="s">
        <v>539</v>
      </c>
      <c r="E140" s="301">
        <f t="shared" si="22"/>
        <v>0</v>
      </c>
      <c r="F140" s="301"/>
      <c r="G140" s="301"/>
      <c r="H140" s="301"/>
      <c r="I140" s="301"/>
      <c r="J140" s="301"/>
      <c r="K140" s="301"/>
      <c r="L140" s="301"/>
      <c r="M140" s="301"/>
      <c r="N140" s="301"/>
      <c r="O140" s="301"/>
      <c r="P140" s="213">
        <f t="shared" si="21"/>
        <v>0</v>
      </c>
      <c r="Q140" s="590">
        <f t="shared" si="19"/>
        <v>0</v>
      </c>
      <c r="S140" s="360"/>
      <c r="T140" s="364"/>
      <c r="U140" s="35"/>
      <c r="V140" s="35"/>
      <c r="W140" s="27"/>
    </row>
    <row r="141" spans="1:23" ht="111" hidden="1" customHeight="1">
      <c r="A141" s="135" t="s">
        <v>30</v>
      </c>
      <c r="B141" s="135" t="s">
        <v>31</v>
      </c>
      <c r="C141" s="135" t="s">
        <v>728</v>
      </c>
      <c r="D141" s="351" t="s">
        <v>1191</v>
      </c>
      <c r="E141" s="301">
        <f t="shared" si="22"/>
        <v>0</v>
      </c>
      <c r="F141" s="301"/>
      <c r="G141" s="301"/>
      <c r="H141" s="301"/>
      <c r="I141" s="301"/>
      <c r="J141" s="301"/>
      <c r="K141" s="301"/>
      <c r="L141" s="301"/>
      <c r="M141" s="301"/>
      <c r="N141" s="301"/>
      <c r="O141" s="301"/>
      <c r="P141" s="213">
        <f>+E141+J141</f>
        <v>0</v>
      </c>
      <c r="Q141" s="590">
        <f t="shared" si="19"/>
        <v>0</v>
      </c>
      <c r="S141" s="360"/>
      <c r="T141" s="364"/>
      <c r="U141" s="35"/>
      <c r="V141" s="35"/>
      <c r="W141" s="27"/>
    </row>
    <row r="142" spans="1:23" ht="114" hidden="1" customHeight="1">
      <c r="A142" s="135" t="s">
        <v>1056</v>
      </c>
      <c r="B142" s="135" t="s">
        <v>1057</v>
      </c>
      <c r="C142" s="135" t="s">
        <v>555</v>
      </c>
      <c r="D142" s="318" t="s">
        <v>678</v>
      </c>
      <c r="E142" s="121">
        <f t="shared" si="22"/>
        <v>0</v>
      </c>
      <c r="F142" s="121"/>
      <c r="G142" s="121"/>
      <c r="H142" s="121"/>
      <c r="I142" s="121"/>
      <c r="J142" s="121"/>
      <c r="K142" s="121"/>
      <c r="L142" s="121"/>
      <c r="M142" s="121"/>
      <c r="N142" s="121"/>
      <c r="O142" s="121"/>
      <c r="P142" s="120">
        <f t="shared" si="21"/>
        <v>0</v>
      </c>
      <c r="Q142" s="590">
        <f t="shared" si="19"/>
        <v>0</v>
      </c>
      <c r="R142" s="27"/>
      <c r="S142" s="35"/>
      <c r="T142" s="35"/>
      <c r="U142" s="35"/>
      <c r="V142" s="35"/>
      <c r="W142" s="27"/>
    </row>
    <row r="143" spans="1:23" ht="93.65" hidden="1" customHeight="1">
      <c r="A143" s="135" t="s">
        <v>20</v>
      </c>
      <c r="B143" s="135" t="s">
        <v>1166</v>
      </c>
      <c r="C143" s="135" t="s">
        <v>728</v>
      </c>
      <c r="D143" s="318" t="s">
        <v>402</v>
      </c>
      <c r="E143" s="121">
        <f t="shared" si="22"/>
        <v>0</v>
      </c>
      <c r="F143" s="121"/>
      <c r="G143" s="121"/>
      <c r="H143" s="121"/>
      <c r="I143" s="121"/>
      <c r="J143" s="121"/>
      <c r="K143" s="121"/>
      <c r="L143" s="121"/>
      <c r="M143" s="121"/>
      <c r="N143" s="121"/>
      <c r="O143" s="121"/>
      <c r="P143" s="120">
        <f t="shared" si="21"/>
        <v>0</v>
      </c>
      <c r="Q143" s="590">
        <f t="shared" si="19"/>
        <v>0</v>
      </c>
      <c r="R143" s="27"/>
      <c r="S143" s="35"/>
      <c r="T143" s="35"/>
      <c r="U143" s="35"/>
      <c r="V143" s="35"/>
      <c r="W143" s="27"/>
    </row>
    <row r="144" spans="1:23" ht="89.25" hidden="1" customHeight="1">
      <c r="A144" s="135" t="s">
        <v>18</v>
      </c>
      <c r="B144" s="135" t="s">
        <v>1041</v>
      </c>
      <c r="C144" s="135" t="s">
        <v>615</v>
      </c>
      <c r="D144" s="326" t="s">
        <v>525</v>
      </c>
      <c r="E144" s="301">
        <f t="shared" si="22"/>
        <v>0</v>
      </c>
      <c r="F144" s="301">
        <f>4000000-4000000</f>
        <v>0</v>
      </c>
      <c r="G144" s="301"/>
      <c r="H144" s="301"/>
      <c r="I144" s="301"/>
      <c r="J144" s="301"/>
      <c r="K144" s="301"/>
      <c r="L144" s="301"/>
      <c r="M144" s="301"/>
      <c r="N144" s="301"/>
      <c r="O144" s="301"/>
      <c r="P144" s="213">
        <f t="shared" si="21"/>
        <v>0</v>
      </c>
      <c r="Q144" s="590">
        <f t="shared" si="19"/>
        <v>0</v>
      </c>
      <c r="S144" s="360"/>
      <c r="T144" s="364"/>
      <c r="U144" s="35"/>
      <c r="V144" s="35"/>
      <c r="W144" s="27"/>
    </row>
    <row r="145" spans="1:66" ht="89.25" hidden="1" customHeight="1">
      <c r="A145" s="135" t="s">
        <v>142</v>
      </c>
      <c r="B145" s="135" t="s">
        <v>92</v>
      </c>
      <c r="C145" s="135" t="s">
        <v>197</v>
      </c>
      <c r="D145" s="552" t="s">
        <v>685</v>
      </c>
      <c r="E145" s="301">
        <f>+F145+I145</f>
        <v>0</v>
      </c>
      <c r="F145" s="301"/>
      <c r="G145" s="301"/>
      <c r="H145" s="301"/>
      <c r="I145" s="301"/>
      <c r="J145" s="301"/>
      <c r="K145" s="301"/>
      <c r="L145" s="301"/>
      <c r="M145" s="301"/>
      <c r="N145" s="301"/>
      <c r="O145" s="301"/>
      <c r="P145" s="213">
        <f>+E145+J145</f>
        <v>0</v>
      </c>
      <c r="Q145" s="590">
        <f t="shared" si="19"/>
        <v>0</v>
      </c>
      <c r="S145" s="360"/>
      <c r="T145" s="364"/>
      <c r="U145" s="35"/>
      <c r="V145" s="35"/>
      <c r="W145" s="27"/>
    </row>
    <row r="146" spans="1:66" ht="42" hidden="1">
      <c r="A146" s="147"/>
      <c r="B146" s="147"/>
      <c r="C146" s="147"/>
      <c r="D146" s="271" t="s">
        <v>455</v>
      </c>
      <c r="E146" s="131">
        <f t="shared" ref="E146:E157" si="23">+F146+I146</f>
        <v>0</v>
      </c>
      <c r="F146" s="131"/>
      <c r="G146" s="254"/>
      <c r="H146" s="254"/>
      <c r="I146" s="254"/>
      <c r="J146" s="131">
        <f>+L146+O146</f>
        <v>0</v>
      </c>
      <c r="K146" s="254"/>
      <c r="L146" s="254"/>
      <c r="M146" s="254"/>
      <c r="N146" s="254"/>
      <c r="O146" s="131"/>
      <c r="P146" s="131">
        <f t="shared" ref="P146:P159" si="24">+E146+J146</f>
        <v>0</v>
      </c>
      <c r="Q146" s="590">
        <f t="shared" si="19"/>
        <v>0</v>
      </c>
      <c r="R146" s="16"/>
      <c r="S146" s="18"/>
      <c r="T146" s="18"/>
      <c r="U146" s="18"/>
      <c r="V146" s="18"/>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row>
    <row r="147" spans="1:66" ht="75.75" hidden="1" customHeight="1">
      <c r="A147" s="248" t="s">
        <v>392</v>
      </c>
      <c r="B147" s="248" t="s">
        <v>693</v>
      </c>
      <c r="C147" s="248" t="s">
        <v>717</v>
      </c>
      <c r="D147" s="14" t="s">
        <v>622</v>
      </c>
      <c r="E147" s="213">
        <f>+F147+I147</f>
        <v>0</v>
      </c>
      <c r="F147" s="213"/>
      <c r="G147" s="213"/>
      <c r="H147" s="213"/>
      <c r="I147" s="213"/>
      <c r="J147" s="213">
        <f>+L147+O147</f>
        <v>0</v>
      </c>
      <c r="K147" s="213"/>
      <c r="L147" s="213"/>
      <c r="M147" s="213"/>
      <c r="N147" s="213"/>
      <c r="O147" s="213"/>
      <c r="P147" s="213">
        <f t="shared" si="24"/>
        <v>0</v>
      </c>
      <c r="Q147" s="590">
        <f t="shared" si="19"/>
        <v>0</v>
      </c>
      <c r="R147" s="16"/>
      <c r="S147" s="18"/>
      <c r="T147" s="18"/>
      <c r="U147" s="18"/>
      <c r="V147" s="18"/>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row>
    <row r="148" spans="1:66" ht="84" hidden="1" customHeight="1">
      <c r="A148" s="248" t="s">
        <v>393</v>
      </c>
      <c r="B148" s="248" t="s">
        <v>346</v>
      </c>
      <c r="C148" s="248" t="s">
        <v>662</v>
      </c>
      <c r="D148" s="14" t="s">
        <v>105</v>
      </c>
      <c r="E148" s="213">
        <f>+F148+I148</f>
        <v>0</v>
      </c>
      <c r="F148" s="213"/>
      <c r="G148" s="213"/>
      <c r="H148" s="213"/>
      <c r="I148" s="213"/>
      <c r="J148" s="213">
        <f>+L148+O148</f>
        <v>0</v>
      </c>
      <c r="K148" s="213"/>
      <c r="L148" s="213"/>
      <c r="M148" s="213"/>
      <c r="N148" s="213"/>
      <c r="O148" s="213"/>
      <c r="P148" s="213">
        <f t="shared" si="24"/>
        <v>0</v>
      </c>
      <c r="Q148" s="590">
        <f t="shared" si="19"/>
        <v>0</v>
      </c>
      <c r="R148" s="358"/>
      <c r="S148" s="360"/>
      <c r="T148" s="364"/>
      <c r="U148" s="18"/>
      <c r="V148" s="18"/>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c r="BI148" s="16"/>
      <c r="BJ148" s="16"/>
      <c r="BK148" s="16"/>
      <c r="BL148" s="16"/>
      <c r="BM148" s="16"/>
      <c r="BN148" s="16"/>
    </row>
    <row r="149" spans="1:66" ht="15.5" hidden="1">
      <c r="A149" s="147"/>
      <c r="B149" s="143"/>
      <c r="C149" s="143"/>
      <c r="D149" s="279" t="s">
        <v>247</v>
      </c>
      <c r="E149" s="149">
        <f t="shared" si="23"/>
        <v>0</v>
      </c>
      <c r="F149" s="149"/>
      <c r="G149" s="149"/>
      <c r="H149" s="149"/>
      <c r="I149" s="149"/>
      <c r="J149" s="127">
        <f>+L149+O149</f>
        <v>0</v>
      </c>
      <c r="K149" s="149"/>
      <c r="L149" s="149"/>
      <c r="M149" s="149"/>
      <c r="N149" s="149"/>
      <c r="O149" s="149"/>
      <c r="P149" s="127">
        <f t="shared" si="24"/>
        <v>0</v>
      </c>
      <c r="Q149" s="590">
        <f t="shared" si="19"/>
        <v>0</v>
      </c>
      <c r="R149" s="16"/>
      <c r="S149" s="18"/>
      <c r="T149" s="18"/>
      <c r="U149" s="18"/>
      <c r="V149" s="18"/>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6"/>
      <c r="BB149" s="16"/>
      <c r="BC149" s="16"/>
      <c r="BD149" s="16"/>
      <c r="BE149" s="16"/>
      <c r="BF149" s="16"/>
      <c r="BG149" s="16"/>
      <c r="BH149" s="16"/>
      <c r="BI149" s="16"/>
      <c r="BJ149" s="16"/>
      <c r="BK149" s="16"/>
      <c r="BL149" s="16"/>
      <c r="BM149" s="16"/>
      <c r="BN149" s="16"/>
    </row>
    <row r="150" spans="1:66" ht="26" hidden="1">
      <c r="A150" s="147"/>
      <c r="B150" s="143" t="s">
        <v>347</v>
      </c>
      <c r="C150" s="143"/>
      <c r="D150" s="279" t="s">
        <v>490</v>
      </c>
      <c r="E150" s="149">
        <f t="shared" si="23"/>
        <v>0</v>
      </c>
      <c r="F150" s="149"/>
      <c r="G150" s="149"/>
      <c r="H150" s="149"/>
      <c r="I150" s="149"/>
      <c r="J150" s="127">
        <f>+L150+O150</f>
        <v>0</v>
      </c>
      <c r="K150" s="149"/>
      <c r="L150" s="149"/>
      <c r="M150" s="149"/>
      <c r="N150" s="149"/>
      <c r="O150" s="149"/>
      <c r="P150" s="127">
        <f t="shared" si="24"/>
        <v>0</v>
      </c>
      <c r="Q150" s="590">
        <f t="shared" si="19"/>
        <v>0</v>
      </c>
      <c r="R150" s="16"/>
      <c r="S150" s="18"/>
      <c r="T150" s="18"/>
      <c r="U150" s="18"/>
      <c r="V150" s="18"/>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row>
    <row r="151" spans="1:66" ht="42" hidden="1">
      <c r="A151" s="147"/>
      <c r="B151" s="138"/>
      <c r="C151" s="138"/>
      <c r="D151" s="271" t="s">
        <v>455</v>
      </c>
      <c r="E151" s="131">
        <f t="shared" si="23"/>
        <v>0</v>
      </c>
      <c r="F151" s="131"/>
      <c r="G151" s="254"/>
      <c r="H151" s="254"/>
      <c r="I151" s="254"/>
      <c r="J151" s="131"/>
      <c r="K151" s="254"/>
      <c r="L151" s="254"/>
      <c r="M151" s="254"/>
      <c r="N151" s="254"/>
      <c r="O151" s="131"/>
      <c r="P151" s="131">
        <f t="shared" si="24"/>
        <v>0</v>
      </c>
      <c r="Q151" s="590">
        <f t="shared" si="19"/>
        <v>0</v>
      </c>
      <c r="R151" s="16"/>
      <c r="S151" s="18"/>
      <c r="T151" s="18"/>
      <c r="U151" s="18"/>
      <c r="V151" s="18"/>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c r="BI151" s="16"/>
      <c r="BJ151" s="16"/>
      <c r="BK151" s="16"/>
      <c r="BL151" s="16"/>
      <c r="BM151" s="16"/>
      <c r="BN151" s="16"/>
    </row>
    <row r="152" spans="1:66" ht="42" hidden="1">
      <c r="A152" s="133" t="s">
        <v>475</v>
      </c>
      <c r="B152" s="133" t="s">
        <v>655</v>
      </c>
      <c r="C152" s="133" t="s">
        <v>654</v>
      </c>
      <c r="D152" s="268" t="s">
        <v>456</v>
      </c>
      <c r="E152" s="121">
        <f t="shared" si="23"/>
        <v>0</v>
      </c>
      <c r="F152" s="121"/>
      <c r="G152" s="121"/>
      <c r="H152" s="121"/>
      <c r="I152" s="121"/>
      <c r="J152" s="121">
        <f>+L152+O152</f>
        <v>0</v>
      </c>
      <c r="K152" s="121"/>
      <c r="L152" s="121"/>
      <c r="M152" s="121"/>
      <c r="N152" s="121"/>
      <c r="O152" s="121"/>
      <c r="P152" s="121">
        <f t="shared" si="24"/>
        <v>0</v>
      </c>
      <c r="Q152" s="590">
        <f t="shared" si="19"/>
        <v>0</v>
      </c>
      <c r="R152" s="38"/>
      <c r="S152" s="59"/>
      <c r="T152" s="59"/>
      <c r="U152" s="59"/>
      <c r="V152" s="59"/>
    </row>
    <row r="153" spans="1:66" ht="57" hidden="1" customHeight="1">
      <c r="A153" s="145" t="s">
        <v>965</v>
      </c>
      <c r="B153" s="145" t="s">
        <v>1031</v>
      </c>
      <c r="C153" s="145" t="s">
        <v>869</v>
      </c>
      <c r="D153" s="269" t="s">
        <v>749</v>
      </c>
      <c r="E153" s="213">
        <f>+F153+I153</f>
        <v>0</v>
      </c>
      <c r="F153" s="213"/>
      <c r="G153" s="213"/>
      <c r="H153" s="213"/>
      <c r="I153" s="213"/>
      <c r="J153" s="213">
        <f>+L153+O153</f>
        <v>0</v>
      </c>
      <c r="K153" s="213"/>
      <c r="L153" s="213"/>
      <c r="M153" s="213"/>
      <c r="N153" s="213"/>
      <c r="O153" s="213"/>
      <c r="P153" s="213">
        <f t="shared" si="24"/>
        <v>0</v>
      </c>
      <c r="Q153" s="590">
        <f t="shared" si="19"/>
        <v>0</v>
      </c>
      <c r="R153" s="38"/>
      <c r="S153" s="59"/>
      <c r="T153" s="59"/>
      <c r="U153" s="59"/>
      <c r="V153" s="59"/>
    </row>
    <row r="154" spans="1:66" ht="30.75" hidden="1" customHeight="1">
      <c r="A154" s="145" t="s">
        <v>230</v>
      </c>
      <c r="B154" s="145" t="s">
        <v>1090</v>
      </c>
      <c r="C154" s="145" t="s">
        <v>900</v>
      </c>
      <c r="D154" s="250" t="s">
        <v>8</v>
      </c>
      <c r="E154" s="120">
        <f t="shared" si="23"/>
        <v>0</v>
      </c>
      <c r="F154" s="120"/>
      <c r="G154" s="120"/>
      <c r="H154" s="120"/>
      <c r="I154" s="120"/>
      <c r="J154" s="120"/>
      <c r="K154" s="120"/>
      <c r="L154" s="120"/>
      <c r="M154" s="120"/>
      <c r="N154" s="120"/>
      <c r="O154" s="120"/>
      <c r="P154" s="120">
        <f t="shared" si="24"/>
        <v>0</v>
      </c>
      <c r="Q154" s="590">
        <f t="shared" si="19"/>
        <v>0</v>
      </c>
      <c r="R154" s="38"/>
      <c r="S154" s="59"/>
      <c r="T154" s="59"/>
      <c r="U154" s="59"/>
      <c r="V154" s="59"/>
    </row>
    <row r="155" spans="1:66" ht="29.25" hidden="1" customHeight="1">
      <c r="A155" s="248" t="s">
        <v>390</v>
      </c>
      <c r="B155" s="248" t="s">
        <v>692</v>
      </c>
      <c r="C155" s="248" t="s">
        <v>481</v>
      </c>
      <c r="D155" s="282" t="s">
        <v>1028</v>
      </c>
      <c r="E155" s="120">
        <f>+F155+I155</f>
        <v>0</v>
      </c>
      <c r="F155" s="120"/>
      <c r="G155" s="120"/>
      <c r="H155" s="120"/>
      <c r="I155" s="120"/>
      <c r="J155" s="120">
        <f>+L155+O155</f>
        <v>0</v>
      </c>
      <c r="K155" s="120"/>
      <c r="L155" s="120"/>
      <c r="M155" s="120"/>
      <c r="N155" s="120"/>
      <c r="O155" s="120"/>
      <c r="P155" s="120">
        <f t="shared" si="24"/>
        <v>0</v>
      </c>
      <c r="Q155" s="590">
        <f t="shared" si="19"/>
        <v>0</v>
      </c>
      <c r="R155" s="38"/>
      <c r="S155" s="59"/>
      <c r="T155" s="59"/>
      <c r="U155" s="59"/>
      <c r="V155" s="59"/>
    </row>
    <row r="156" spans="1:66" ht="30" hidden="1" customHeight="1">
      <c r="A156" s="139"/>
      <c r="B156" s="139"/>
      <c r="C156" s="139"/>
      <c r="D156" s="250" t="s">
        <v>355</v>
      </c>
      <c r="E156" s="120">
        <f t="shared" si="23"/>
        <v>0</v>
      </c>
      <c r="F156" s="120"/>
      <c r="G156" s="120"/>
      <c r="H156" s="120"/>
      <c r="I156" s="120"/>
      <c r="J156" s="120"/>
      <c r="K156" s="120"/>
      <c r="L156" s="120"/>
      <c r="M156" s="120"/>
      <c r="N156" s="120"/>
      <c r="O156" s="120"/>
      <c r="P156" s="120">
        <f t="shared" si="24"/>
        <v>0</v>
      </c>
      <c r="Q156" s="590">
        <f t="shared" si="19"/>
        <v>0</v>
      </c>
      <c r="R156" s="27"/>
      <c r="S156" s="35"/>
      <c r="T156" s="35"/>
      <c r="U156" s="35"/>
      <c r="V156" s="35"/>
      <c r="W156" s="27"/>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row>
    <row r="157" spans="1:66" ht="27.75" hidden="1" customHeight="1">
      <c r="A157" s="147"/>
      <c r="B157" s="147"/>
      <c r="C157" s="139"/>
      <c r="D157" s="278" t="s">
        <v>1223</v>
      </c>
      <c r="E157" s="120">
        <f t="shared" si="23"/>
        <v>0</v>
      </c>
      <c r="F157" s="120"/>
      <c r="G157" s="120"/>
      <c r="H157" s="120"/>
      <c r="I157" s="120"/>
      <c r="J157" s="120">
        <f t="shared" ref="J157:J164" si="25">+L157+O157</f>
        <v>0</v>
      </c>
      <c r="K157" s="120"/>
      <c r="L157" s="120"/>
      <c r="M157" s="120"/>
      <c r="N157" s="120"/>
      <c r="O157" s="120"/>
      <c r="P157" s="120">
        <f t="shared" si="24"/>
        <v>0</v>
      </c>
      <c r="Q157" s="590">
        <f t="shared" si="19"/>
        <v>0</v>
      </c>
      <c r="R157" s="27"/>
      <c r="S157" s="35"/>
      <c r="T157" s="35"/>
      <c r="U157" s="35"/>
      <c r="V157" s="35"/>
      <c r="W157" s="27"/>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row>
    <row r="158" spans="1:66" ht="46.5" hidden="1" customHeight="1">
      <c r="A158" s="145"/>
      <c r="B158" s="145"/>
      <c r="C158" s="145"/>
      <c r="D158" s="264" t="s">
        <v>1111</v>
      </c>
      <c r="E158" s="120">
        <f t="shared" ref="E158:E164" si="26">+F158+I158</f>
        <v>0</v>
      </c>
      <c r="F158" s="120"/>
      <c r="G158" s="120"/>
      <c r="H158" s="120"/>
      <c r="I158" s="120"/>
      <c r="J158" s="120">
        <f t="shared" si="25"/>
        <v>0</v>
      </c>
      <c r="K158" s="120"/>
      <c r="L158" s="120"/>
      <c r="M158" s="120"/>
      <c r="N158" s="120"/>
      <c r="O158" s="120"/>
      <c r="P158" s="120">
        <f t="shared" si="24"/>
        <v>0</v>
      </c>
      <c r="Q158" s="590">
        <f t="shared" si="19"/>
        <v>0</v>
      </c>
      <c r="R158" s="27"/>
      <c r="S158" s="35"/>
      <c r="T158" s="35"/>
      <c r="U158" s="35"/>
      <c r="V158" s="35"/>
      <c r="W158" s="27"/>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row>
    <row r="159" spans="1:66" ht="42" hidden="1" customHeight="1">
      <c r="A159" s="145"/>
      <c r="B159" s="145"/>
      <c r="C159" s="145"/>
      <c r="D159" s="264" t="s">
        <v>1112</v>
      </c>
      <c r="E159" s="120">
        <f t="shared" si="26"/>
        <v>0</v>
      </c>
      <c r="F159" s="120"/>
      <c r="G159" s="120"/>
      <c r="H159" s="120"/>
      <c r="I159" s="120"/>
      <c r="J159" s="120">
        <f>+L159+O159</f>
        <v>0</v>
      </c>
      <c r="K159" s="120"/>
      <c r="L159" s="120"/>
      <c r="M159" s="120"/>
      <c r="N159" s="120"/>
      <c r="O159" s="120"/>
      <c r="P159" s="120">
        <f t="shared" si="24"/>
        <v>0</v>
      </c>
      <c r="Q159" s="590">
        <f t="shared" si="19"/>
        <v>0</v>
      </c>
      <c r="R159" s="27"/>
      <c r="S159" s="35"/>
      <c r="T159" s="35"/>
      <c r="U159" s="35"/>
      <c r="V159" s="35"/>
      <c r="W159" s="27"/>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row>
    <row r="160" spans="1:66" ht="28" hidden="1">
      <c r="A160" s="136" t="s">
        <v>391</v>
      </c>
      <c r="B160" s="136" t="s">
        <v>707</v>
      </c>
      <c r="C160" s="136" t="s">
        <v>935</v>
      </c>
      <c r="D160" s="274" t="s">
        <v>708</v>
      </c>
      <c r="E160" s="121">
        <f t="shared" si="26"/>
        <v>0</v>
      </c>
      <c r="F160" s="121"/>
      <c r="G160" s="121"/>
      <c r="H160" s="121"/>
      <c r="I160" s="121"/>
      <c r="J160" s="121">
        <f t="shared" si="25"/>
        <v>0</v>
      </c>
      <c r="K160" s="121"/>
      <c r="L160" s="121"/>
      <c r="M160" s="121"/>
      <c r="N160" s="121"/>
      <c r="O160" s="121"/>
      <c r="P160" s="121">
        <f>+E160+J160</f>
        <v>0</v>
      </c>
      <c r="Q160" s="590">
        <f t="shared" si="19"/>
        <v>0</v>
      </c>
      <c r="R160" s="16"/>
      <c r="S160" s="81"/>
      <c r="T160" s="81"/>
      <c r="U160" s="81"/>
      <c r="V160" s="81"/>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row>
    <row r="161" spans="1:66" ht="52.15" hidden="1" customHeight="1">
      <c r="A161" s="139" t="s">
        <v>394</v>
      </c>
      <c r="B161" s="139" t="s">
        <v>1095</v>
      </c>
      <c r="C161" s="139" t="s">
        <v>950</v>
      </c>
      <c r="D161" s="250" t="s">
        <v>1096</v>
      </c>
      <c r="E161" s="120">
        <f t="shared" si="26"/>
        <v>0</v>
      </c>
      <c r="F161" s="120"/>
      <c r="G161" s="120"/>
      <c r="H161" s="120"/>
      <c r="I161" s="120"/>
      <c r="J161" s="120">
        <f t="shared" si="25"/>
        <v>0</v>
      </c>
      <c r="K161" s="120"/>
      <c r="L161" s="120"/>
      <c r="M161" s="120"/>
      <c r="N161" s="120"/>
      <c r="O161" s="120"/>
      <c r="P161" s="120">
        <f>+E161+J161</f>
        <v>0</v>
      </c>
      <c r="Q161" s="590">
        <f t="shared" si="19"/>
        <v>0</v>
      </c>
      <c r="R161" s="16"/>
      <c r="S161" s="81"/>
      <c r="T161" s="81"/>
      <c r="U161" s="81"/>
      <c r="V161" s="81"/>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row>
    <row r="162" spans="1:66" ht="47.5" hidden="1" customHeight="1">
      <c r="A162" s="145" t="s">
        <v>252</v>
      </c>
      <c r="B162" s="145" t="s">
        <v>253</v>
      </c>
      <c r="C162" s="145" t="s">
        <v>251</v>
      </c>
      <c r="D162" s="14" t="s">
        <v>254</v>
      </c>
      <c r="E162" s="213">
        <f t="shared" si="26"/>
        <v>0</v>
      </c>
      <c r="F162" s="213"/>
      <c r="G162" s="213"/>
      <c r="H162" s="213"/>
      <c r="I162" s="213"/>
      <c r="J162" s="213">
        <f t="shared" si="25"/>
        <v>0</v>
      </c>
      <c r="K162" s="213"/>
      <c r="L162" s="213"/>
      <c r="M162" s="213"/>
      <c r="N162" s="213"/>
      <c r="O162" s="213"/>
      <c r="P162" s="213">
        <f>+E162+J162</f>
        <v>0</v>
      </c>
      <c r="Q162" s="590">
        <f t="shared" si="19"/>
        <v>0</v>
      </c>
      <c r="R162" s="16"/>
      <c r="S162" s="81"/>
      <c r="T162" s="81"/>
      <c r="U162" s="81"/>
      <c r="V162" s="81"/>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row>
    <row r="163" spans="1:66" ht="72" hidden="1" customHeight="1">
      <c r="A163" s="145" t="s">
        <v>714</v>
      </c>
      <c r="B163" s="145" t="s">
        <v>1162</v>
      </c>
      <c r="C163" s="135" t="s">
        <v>251</v>
      </c>
      <c r="D163" s="326" t="s">
        <v>426</v>
      </c>
      <c r="E163" s="213">
        <f t="shared" si="26"/>
        <v>0</v>
      </c>
      <c r="F163" s="213"/>
      <c r="G163" s="213"/>
      <c r="H163" s="213"/>
      <c r="I163" s="213"/>
      <c r="J163" s="213">
        <f t="shared" si="25"/>
        <v>0</v>
      </c>
      <c r="K163" s="213"/>
      <c r="L163" s="213"/>
      <c r="M163" s="213"/>
      <c r="N163" s="213"/>
      <c r="O163" s="213"/>
      <c r="P163" s="213">
        <f>+E163+J163</f>
        <v>0</v>
      </c>
      <c r="Q163" s="590">
        <f t="shared" si="19"/>
        <v>0</v>
      </c>
      <c r="R163" s="16"/>
      <c r="S163" s="81"/>
      <c r="T163" s="81"/>
      <c r="U163" s="81"/>
      <c r="V163" s="81"/>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row>
    <row r="164" spans="1:66" ht="188.25" hidden="1" customHeight="1">
      <c r="A164" s="248" t="s">
        <v>446</v>
      </c>
      <c r="B164" s="248" t="s">
        <v>1114</v>
      </c>
      <c r="C164" s="248" t="s">
        <v>728</v>
      </c>
      <c r="D164" s="367" t="s">
        <v>1065</v>
      </c>
      <c r="E164" s="213">
        <f t="shared" si="26"/>
        <v>0</v>
      </c>
      <c r="F164" s="213"/>
      <c r="G164" s="213"/>
      <c r="H164" s="213"/>
      <c r="I164" s="213"/>
      <c r="J164" s="213">
        <f t="shared" si="25"/>
        <v>0</v>
      </c>
      <c r="K164" s="213"/>
      <c r="L164" s="213"/>
      <c r="M164" s="213"/>
      <c r="N164" s="213"/>
      <c r="O164" s="213"/>
      <c r="P164" s="213">
        <f>+E164+J164</f>
        <v>0</v>
      </c>
      <c r="Q164" s="590">
        <f t="shared" si="19"/>
        <v>0</v>
      </c>
      <c r="R164" s="16"/>
      <c r="S164" s="81"/>
      <c r="T164" s="81"/>
      <c r="U164" s="81"/>
      <c r="V164" s="81"/>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row>
    <row r="165" spans="1:66" ht="49.5" customHeight="1">
      <c r="A165" s="302" t="s">
        <v>896</v>
      </c>
      <c r="B165" s="302" t="s">
        <v>361</v>
      </c>
      <c r="C165" s="302"/>
      <c r="D165" s="328" t="s">
        <v>690</v>
      </c>
      <c r="E165" s="204">
        <f>E170</f>
        <v>0</v>
      </c>
      <c r="F165" s="204">
        <f t="shared" ref="F165:P165" si="27">F170</f>
        <v>0</v>
      </c>
      <c r="G165" s="204">
        <f t="shared" si="27"/>
        <v>0</v>
      </c>
      <c r="H165" s="204">
        <f t="shared" si="27"/>
        <v>0</v>
      </c>
      <c r="I165" s="204">
        <f t="shared" si="27"/>
        <v>0</v>
      </c>
      <c r="J165" s="204">
        <f t="shared" si="27"/>
        <v>2610000</v>
      </c>
      <c r="K165" s="204">
        <f t="shared" si="27"/>
        <v>2610000</v>
      </c>
      <c r="L165" s="204">
        <f t="shared" si="27"/>
        <v>0</v>
      </c>
      <c r="M165" s="204">
        <f t="shared" si="27"/>
        <v>0</v>
      </c>
      <c r="N165" s="204">
        <f t="shared" si="27"/>
        <v>0</v>
      </c>
      <c r="O165" s="204">
        <f t="shared" si="27"/>
        <v>2610000</v>
      </c>
      <c r="P165" s="204">
        <f t="shared" si="27"/>
        <v>2610000</v>
      </c>
      <c r="Q165" s="590">
        <f t="shared" si="19"/>
        <v>2610000</v>
      </c>
      <c r="R165" s="360">
        <v>27766000</v>
      </c>
      <c r="S165" s="360">
        <f>+R165-P165</f>
        <v>25156000</v>
      </c>
      <c r="T165" s="364"/>
      <c r="U165" s="81"/>
      <c r="V165" s="81"/>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row>
    <row r="166" spans="1:66" ht="54.75" hidden="1" customHeight="1">
      <c r="A166" s="145" t="s">
        <v>80</v>
      </c>
      <c r="B166" s="145" t="s">
        <v>1077</v>
      </c>
      <c r="C166" s="145" t="s">
        <v>1098</v>
      </c>
      <c r="D166" s="269" t="s">
        <v>635</v>
      </c>
      <c r="E166" s="213">
        <f>+F166+I166</f>
        <v>0</v>
      </c>
      <c r="F166" s="213">
        <f>1500000-1500000</f>
        <v>0</v>
      </c>
      <c r="G166" s="213"/>
      <c r="H166" s="213"/>
      <c r="I166" s="213"/>
      <c r="J166" s="213">
        <f>+L166+O166</f>
        <v>0</v>
      </c>
      <c r="K166" s="213"/>
      <c r="L166" s="213"/>
      <c r="M166" s="213"/>
      <c r="N166" s="213"/>
      <c r="O166" s="213"/>
      <c r="P166" s="213">
        <f t="shared" ref="P166:P172" si="28">+E166+J166</f>
        <v>0</v>
      </c>
      <c r="Q166" s="590">
        <f t="shared" si="19"/>
        <v>0</v>
      </c>
      <c r="R166" s="358"/>
      <c r="S166" s="360"/>
      <c r="T166" s="364"/>
      <c r="U166" s="81"/>
      <c r="V166" s="81"/>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row>
    <row r="167" spans="1:66" ht="28" hidden="1">
      <c r="A167" s="135" t="s">
        <v>811</v>
      </c>
      <c r="B167" s="139" t="s">
        <v>707</v>
      </c>
      <c r="C167" s="139" t="s">
        <v>935</v>
      </c>
      <c r="D167" s="268" t="s">
        <v>708</v>
      </c>
      <c r="E167" s="149">
        <f>+F167+I167</f>
        <v>0</v>
      </c>
      <c r="F167" s="149"/>
      <c r="G167" s="149"/>
      <c r="H167" s="149"/>
      <c r="I167" s="149"/>
      <c r="J167" s="120">
        <f>+L167+O167</f>
        <v>0</v>
      </c>
      <c r="K167" s="259"/>
      <c r="L167" s="259"/>
      <c r="M167" s="259"/>
      <c r="N167" s="259"/>
      <c r="O167" s="122">
        <f>5000000-5000000</f>
        <v>0</v>
      </c>
      <c r="P167" s="122">
        <f t="shared" si="28"/>
        <v>0</v>
      </c>
      <c r="Q167" s="590">
        <f t="shared" si="19"/>
        <v>0</v>
      </c>
      <c r="R167" s="16"/>
      <c r="S167" s="81"/>
      <c r="T167" s="81"/>
      <c r="U167" s="81"/>
      <c r="V167" s="81"/>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row>
    <row r="168" spans="1:66" ht="261" hidden="1" customHeight="1">
      <c r="A168" s="145" t="s">
        <v>812</v>
      </c>
      <c r="B168" s="145" t="s">
        <v>1097</v>
      </c>
      <c r="C168" s="145" t="s">
        <v>483</v>
      </c>
      <c r="D168" s="250" t="s">
        <v>988</v>
      </c>
      <c r="E168" s="117">
        <f>+F168+I168</f>
        <v>0</v>
      </c>
      <c r="F168" s="117"/>
      <c r="G168" s="153"/>
      <c r="H168" s="153"/>
      <c r="I168" s="153"/>
      <c r="J168" s="153"/>
      <c r="K168" s="153"/>
      <c r="L168" s="153"/>
      <c r="M168" s="153"/>
      <c r="N168" s="153"/>
      <c r="O168" s="153"/>
      <c r="P168" s="120">
        <f t="shared" si="28"/>
        <v>0</v>
      </c>
      <c r="Q168" s="590">
        <f t="shared" si="19"/>
        <v>0</v>
      </c>
      <c r="R168" s="16"/>
      <c r="S168" s="81"/>
      <c r="T168" s="81"/>
      <c r="U168" s="81"/>
      <c r="V168" s="81"/>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row>
    <row r="169" spans="1:66" ht="202.5" hidden="1" customHeight="1">
      <c r="A169" s="145" t="s">
        <v>1113</v>
      </c>
      <c r="B169" s="145" t="s">
        <v>1114</v>
      </c>
      <c r="C169" s="145" t="s">
        <v>555</v>
      </c>
      <c r="D169" s="356" t="s">
        <v>295</v>
      </c>
      <c r="E169" s="325">
        <f>+F169+I169</f>
        <v>0</v>
      </c>
      <c r="F169" s="325"/>
      <c r="G169" s="352"/>
      <c r="H169" s="352"/>
      <c r="I169" s="325"/>
      <c r="J169" s="213">
        <f>+L169+O169</f>
        <v>0</v>
      </c>
      <c r="K169" s="352"/>
      <c r="L169" s="352"/>
      <c r="M169" s="352"/>
      <c r="N169" s="352"/>
      <c r="O169" s="325"/>
      <c r="P169" s="213">
        <f t="shared" si="28"/>
        <v>0</v>
      </c>
      <c r="Q169" s="590">
        <f t="shared" si="19"/>
        <v>0</v>
      </c>
      <c r="R169" s="358"/>
      <c r="S169" s="360"/>
      <c r="T169" s="364">
        <f>+S169-R169</f>
        <v>0</v>
      </c>
      <c r="U169" s="81"/>
      <c r="V169" s="81"/>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row>
    <row r="170" spans="1:66" ht="40.15" customHeight="1">
      <c r="A170" s="145" t="s">
        <v>1167</v>
      </c>
      <c r="B170" s="145" t="s">
        <v>1166</v>
      </c>
      <c r="C170" s="145" t="s">
        <v>934</v>
      </c>
      <c r="D170" s="14" t="s">
        <v>402</v>
      </c>
      <c r="E170" s="325">
        <f>+F170+I170</f>
        <v>0</v>
      </c>
      <c r="F170" s="213"/>
      <c r="G170" s="352"/>
      <c r="H170" s="352"/>
      <c r="I170" s="325"/>
      <c r="J170" s="213">
        <f>+L170+O170</f>
        <v>2610000</v>
      </c>
      <c r="K170" s="325">
        <v>2610000</v>
      </c>
      <c r="L170" s="352"/>
      <c r="M170" s="352"/>
      <c r="N170" s="352"/>
      <c r="O170" s="325">
        <v>2610000</v>
      </c>
      <c r="P170" s="213">
        <f t="shared" si="28"/>
        <v>2610000</v>
      </c>
      <c r="Q170" s="590">
        <f t="shared" si="19"/>
        <v>2610000</v>
      </c>
      <c r="R170" s="358"/>
      <c r="S170" s="360"/>
      <c r="T170" s="364"/>
      <c r="U170" s="81"/>
      <c r="V170" s="81"/>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row>
    <row r="171" spans="1:66" ht="15.5" hidden="1">
      <c r="A171" s="140"/>
      <c r="B171" s="140"/>
      <c r="C171" s="140"/>
      <c r="D171" s="265"/>
      <c r="E171" s="149">
        <f t="shared" ref="E171:E196" si="29">+F171+I171</f>
        <v>0</v>
      </c>
      <c r="F171" s="149"/>
      <c r="G171" s="149"/>
      <c r="H171" s="149"/>
      <c r="I171" s="149"/>
      <c r="J171" s="149">
        <f>+L171+O171</f>
        <v>0</v>
      </c>
      <c r="K171" s="149"/>
      <c r="L171" s="149"/>
      <c r="M171" s="149"/>
      <c r="N171" s="149"/>
      <c r="O171" s="149"/>
      <c r="P171" s="149">
        <f t="shared" si="28"/>
        <v>0</v>
      </c>
      <c r="Q171" s="590">
        <f t="shared" si="19"/>
        <v>0</v>
      </c>
      <c r="R171" s="16"/>
      <c r="S171" s="81"/>
      <c r="T171" s="81"/>
      <c r="U171" s="81"/>
      <c r="V171" s="81"/>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row>
    <row r="172" spans="1:66" ht="41.25" hidden="1" customHeight="1">
      <c r="A172" s="145" t="s">
        <v>1212</v>
      </c>
      <c r="B172" s="145" t="s">
        <v>1213</v>
      </c>
      <c r="C172" s="145" t="s">
        <v>1214</v>
      </c>
      <c r="D172" s="264" t="s">
        <v>1215</v>
      </c>
      <c r="E172" s="120">
        <f t="shared" si="29"/>
        <v>0</v>
      </c>
      <c r="F172" s="120"/>
      <c r="G172" s="120"/>
      <c r="H172" s="120"/>
      <c r="I172" s="120"/>
      <c r="J172" s="120">
        <f>+L172+O172</f>
        <v>0</v>
      </c>
      <c r="K172" s="120"/>
      <c r="L172" s="120"/>
      <c r="M172" s="120"/>
      <c r="N172" s="120"/>
      <c r="O172" s="120"/>
      <c r="P172" s="120">
        <f t="shared" si="28"/>
        <v>0</v>
      </c>
      <c r="Q172" s="590">
        <f t="shared" si="19"/>
        <v>0</v>
      </c>
      <c r="R172" s="16"/>
      <c r="S172" s="81"/>
      <c r="T172" s="81"/>
      <c r="U172" s="81"/>
      <c r="V172" s="81"/>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row>
    <row r="173" spans="1:66" ht="41.25" hidden="1" customHeight="1">
      <c r="A173" s="145" t="s">
        <v>944</v>
      </c>
      <c r="B173" s="145" t="s">
        <v>414</v>
      </c>
      <c r="C173" s="145" t="s">
        <v>697</v>
      </c>
      <c r="D173" s="264" t="s">
        <v>1079</v>
      </c>
      <c r="E173" s="117">
        <f t="shared" si="29"/>
        <v>0</v>
      </c>
      <c r="F173" s="117"/>
      <c r="G173" s="117"/>
      <c r="H173" s="117"/>
      <c r="I173" s="117"/>
      <c r="J173" s="122">
        <f>+L173+O173</f>
        <v>0</v>
      </c>
      <c r="K173" s="120"/>
      <c r="L173" s="120"/>
      <c r="M173" s="120"/>
      <c r="N173" s="120"/>
      <c r="O173" s="120"/>
      <c r="P173" s="120">
        <f t="shared" ref="P173:P196" si="30">+E173+J173</f>
        <v>0</v>
      </c>
      <c r="Q173" s="590">
        <f t="shared" ref="Q173:Q216" si="31">+P173</f>
        <v>0</v>
      </c>
      <c r="R173" s="16"/>
      <c r="S173" s="81"/>
      <c r="T173" s="81"/>
      <c r="U173" s="81"/>
      <c r="V173" s="81"/>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row>
    <row r="174" spans="1:66" ht="53.25" hidden="1" customHeight="1">
      <c r="A174" s="140"/>
      <c r="B174" s="137"/>
      <c r="C174" s="137"/>
      <c r="D174" s="277" t="s">
        <v>834</v>
      </c>
      <c r="E174" s="117">
        <f t="shared" si="29"/>
        <v>0</v>
      </c>
      <c r="F174" s="117"/>
      <c r="G174" s="117"/>
      <c r="H174" s="117"/>
      <c r="I174" s="117"/>
      <c r="J174" s="127"/>
      <c r="K174" s="127"/>
      <c r="L174" s="127"/>
      <c r="M174" s="127"/>
      <c r="N174" s="127"/>
      <c r="O174" s="127"/>
      <c r="P174" s="127">
        <f t="shared" si="30"/>
        <v>0</v>
      </c>
      <c r="Q174" s="590">
        <f t="shared" si="31"/>
        <v>0</v>
      </c>
      <c r="R174" s="16"/>
      <c r="S174" s="81"/>
      <c r="T174" s="81"/>
      <c r="U174" s="81"/>
      <c r="V174" s="81"/>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row>
    <row r="175" spans="1:66" ht="38.25" hidden="1" customHeight="1">
      <c r="A175" s="140"/>
      <c r="B175" s="137"/>
      <c r="C175" s="137"/>
      <c r="D175" s="264" t="s">
        <v>360</v>
      </c>
      <c r="E175" s="117">
        <f t="shared" si="29"/>
        <v>0</v>
      </c>
      <c r="F175" s="117"/>
      <c r="G175" s="117"/>
      <c r="H175" s="117"/>
      <c r="I175" s="117"/>
      <c r="J175" s="122"/>
      <c r="K175" s="120"/>
      <c r="L175" s="120"/>
      <c r="M175" s="120"/>
      <c r="N175" s="120"/>
      <c r="O175" s="120"/>
      <c r="P175" s="122">
        <f t="shared" si="30"/>
        <v>0</v>
      </c>
      <c r="Q175" s="590">
        <f t="shared" si="31"/>
        <v>0</v>
      </c>
      <c r="R175" s="16"/>
      <c r="S175" s="81"/>
      <c r="T175" s="81"/>
      <c r="U175" s="81"/>
      <c r="V175" s="81"/>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row>
    <row r="176" spans="1:66" ht="45" hidden="1" customHeight="1">
      <c r="A176" s="140"/>
      <c r="B176" s="137"/>
      <c r="C176" s="137"/>
      <c r="D176" s="277" t="s">
        <v>28</v>
      </c>
      <c r="E176" s="117">
        <f t="shared" si="29"/>
        <v>0</v>
      </c>
      <c r="F176" s="117"/>
      <c r="G176" s="117"/>
      <c r="H176" s="117"/>
      <c r="I176" s="117"/>
      <c r="J176" s="127"/>
      <c r="K176" s="127"/>
      <c r="L176" s="127"/>
      <c r="M176" s="127"/>
      <c r="N176" s="127"/>
      <c r="O176" s="127"/>
      <c r="P176" s="127">
        <f t="shared" si="30"/>
        <v>0</v>
      </c>
      <c r="Q176" s="590">
        <f t="shared" si="31"/>
        <v>0</v>
      </c>
      <c r="R176" s="16"/>
      <c r="S176" s="81"/>
      <c r="T176" s="81"/>
      <c r="U176" s="81"/>
      <c r="V176" s="81"/>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row>
    <row r="177" spans="1:66" ht="60.75" hidden="1" customHeight="1">
      <c r="A177" s="140"/>
      <c r="B177" s="137"/>
      <c r="C177" s="137"/>
      <c r="D177" s="266" t="s">
        <v>732</v>
      </c>
      <c r="E177" s="120">
        <f t="shared" si="29"/>
        <v>0</v>
      </c>
      <c r="F177" s="120"/>
      <c r="G177" s="120"/>
      <c r="H177" s="120"/>
      <c r="I177" s="120"/>
      <c r="J177" s="127">
        <f>+L177+O177</f>
        <v>0</v>
      </c>
      <c r="K177" s="127"/>
      <c r="L177" s="127"/>
      <c r="M177" s="127"/>
      <c r="N177" s="127"/>
      <c r="O177" s="127"/>
      <c r="P177" s="127">
        <f t="shared" si="30"/>
        <v>0</v>
      </c>
      <c r="Q177" s="590">
        <f t="shared" si="31"/>
        <v>0</v>
      </c>
      <c r="R177" s="16"/>
      <c r="S177" s="81"/>
      <c r="T177" s="81"/>
      <c r="U177" s="81"/>
      <c r="V177" s="81"/>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row>
    <row r="178" spans="1:66" ht="53.25" hidden="1" customHeight="1">
      <c r="A178" s="140"/>
      <c r="B178" s="137"/>
      <c r="C178" s="137"/>
      <c r="D178" s="266" t="s">
        <v>29</v>
      </c>
      <c r="E178" s="120">
        <f t="shared" si="29"/>
        <v>0</v>
      </c>
      <c r="F178" s="120"/>
      <c r="G178" s="120"/>
      <c r="H178" s="120"/>
      <c r="I178" s="120"/>
      <c r="J178" s="127">
        <f>+L178+O178</f>
        <v>0</v>
      </c>
      <c r="K178" s="127"/>
      <c r="L178" s="127"/>
      <c r="M178" s="127"/>
      <c r="N178" s="127"/>
      <c r="O178" s="127"/>
      <c r="P178" s="127">
        <f t="shared" si="30"/>
        <v>0</v>
      </c>
      <c r="Q178" s="590">
        <f t="shared" si="31"/>
        <v>0</v>
      </c>
      <c r="R178" s="16"/>
      <c r="S178" s="81"/>
      <c r="T178" s="81"/>
      <c r="U178" s="81"/>
      <c r="V178" s="81"/>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row>
    <row r="179" spans="1:66" ht="30" hidden="1" customHeight="1">
      <c r="A179" s="140"/>
      <c r="B179" s="137"/>
      <c r="C179" s="137"/>
      <c r="D179" s="277" t="s">
        <v>220</v>
      </c>
      <c r="E179" s="120">
        <f t="shared" si="29"/>
        <v>0</v>
      </c>
      <c r="F179" s="120"/>
      <c r="G179" s="120"/>
      <c r="H179" s="120"/>
      <c r="I179" s="120"/>
      <c r="J179" s="127"/>
      <c r="K179" s="127"/>
      <c r="L179" s="127"/>
      <c r="M179" s="127"/>
      <c r="N179" s="127"/>
      <c r="O179" s="127"/>
      <c r="P179" s="120">
        <f t="shared" si="30"/>
        <v>0</v>
      </c>
      <c r="Q179" s="590">
        <f t="shared" si="31"/>
        <v>0</v>
      </c>
      <c r="R179" s="16"/>
      <c r="S179" s="81"/>
      <c r="T179" s="81"/>
      <c r="U179" s="81"/>
      <c r="V179" s="81"/>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row>
    <row r="180" spans="1:66" ht="30.75" hidden="1" customHeight="1">
      <c r="A180" s="140"/>
      <c r="B180" s="148"/>
      <c r="C180" s="148"/>
      <c r="D180" s="273" t="s">
        <v>1001</v>
      </c>
      <c r="E180" s="149">
        <f t="shared" si="29"/>
        <v>0</v>
      </c>
      <c r="F180" s="149"/>
      <c r="G180" s="149"/>
      <c r="H180" s="149"/>
      <c r="I180" s="149"/>
      <c r="J180" s="149">
        <f>+L180+O180</f>
        <v>0</v>
      </c>
      <c r="K180" s="149"/>
      <c r="L180" s="149"/>
      <c r="M180" s="149"/>
      <c r="N180" s="149"/>
      <c r="O180" s="149"/>
      <c r="P180" s="149">
        <f t="shared" si="30"/>
        <v>0</v>
      </c>
      <c r="Q180" s="590">
        <f t="shared" si="31"/>
        <v>0</v>
      </c>
      <c r="R180" s="16"/>
      <c r="S180" s="81"/>
      <c r="T180" s="81"/>
      <c r="U180" s="81"/>
      <c r="V180" s="81"/>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row>
    <row r="181" spans="1:66" ht="39.75" hidden="1" customHeight="1">
      <c r="A181" s="140"/>
      <c r="B181" s="137"/>
      <c r="C181" s="137"/>
      <c r="D181" s="266" t="s">
        <v>756</v>
      </c>
      <c r="E181" s="127">
        <f t="shared" si="29"/>
        <v>0</v>
      </c>
      <c r="F181" s="127"/>
      <c r="G181" s="127"/>
      <c r="H181" s="127"/>
      <c r="I181" s="127"/>
      <c r="J181" s="127">
        <f>+L181+O181</f>
        <v>0</v>
      </c>
      <c r="K181" s="127"/>
      <c r="L181" s="127"/>
      <c r="M181" s="127"/>
      <c r="N181" s="127"/>
      <c r="O181" s="127"/>
      <c r="P181" s="127">
        <f t="shared" si="30"/>
        <v>0</v>
      </c>
      <c r="Q181" s="590">
        <f t="shared" si="31"/>
        <v>0</v>
      </c>
      <c r="R181" s="16"/>
      <c r="S181" s="81"/>
      <c r="T181" s="81"/>
      <c r="U181" s="81"/>
      <c r="V181" s="81"/>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row>
    <row r="182" spans="1:66" ht="54.75" hidden="1" customHeight="1">
      <c r="A182" s="140"/>
      <c r="B182" s="137"/>
      <c r="C182" s="137"/>
      <c r="D182" s="305" t="s">
        <v>136</v>
      </c>
      <c r="E182" s="127">
        <f t="shared" si="29"/>
        <v>0</v>
      </c>
      <c r="F182" s="127"/>
      <c r="G182" s="127"/>
      <c r="H182" s="127"/>
      <c r="I182" s="127"/>
      <c r="J182" s="127">
        <f>+L182+O182</f>
        <v>0</v>
      </c>
      <c r="K182" s="127"/>
      <c r="L182" s="127"/>
      <c r="M182" s="127"/>
      <c r="N182" s="127"/>
      <c r="O182" s="127"/>
      <c r="P182" s="127">
        <f t="shared" si="30"/>
        <v>0</v>
      </c>
      <c r="Q182" s="590">
        <f t="shared" si="31"/>
        <v>0</v>
      </c>
      <c r="R182" s="16"/>
      <c r="S182" s="81"/>
      <c r="T182" s="81"/>
      <c r="U182" s="81"/>
      <c r="V182" s="81"/>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row>
    <row r="183" spans="1:66" ht="54.75" hidden="1" customHeight="1">
      <c r="A183" s="140"/>
      <c r="B183" s="137"/>
      <c r="C183" s="137"/>
      <c r="D183" s="266" t="s">
        <v>350</v>
      </c>
      <c r="E183" s="127">
        <f t="shared" si="29"/>
        <v>0</v>
      </c>
      <c r="F183" s="127"/>
      <c r="G183" s="127"/>
      <c r="H183" s="127"/>
      <c r="I183" s="127"/>
      <c r="J183" s="127"/>
      <c r="K183" s="127"/>
      <c r="L183" s="127"/>
      <c r="M183" s="127"/>
      <c r="N183" s="127"/>
      <c r="O183" s="127"/>
      <c r="P183" s="127">
        <f t="shared" si="30"/>
        <v>0</v>
      </c>
      <c r="Q183" s="590">
        <f t="shared" si="31"/>
        <v>0</v>
      </c>
      <c r="R183" s="16"/>
      <c r="S183" s="81"/>
      <c r="T183" s="81"/>
      <c r="U183" s="81"/>
      <c r="V183" s="81"/>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row>
    <row r="184" spans="1:66" ht="56.25" hidden="1" customHeight="1">
      <c r="A184" s="140"/>
      <c r="B184" s="137"/>
      <c r="C184" s="137"/>
      <c r="D184" s="305" t="s">
        <v>136</v>
      </c>
      <c r="E184" s="127">
        <f t="shared" si="29"/>
        <v>0</v>
      </c>
      <c r="F184" s="127"/>
      <c r="G184" s="127"/>
      <c r="H184" s="127"/>
      <c r="I184" s="127"/>
      <c r="J184" s="127">
        <f>+L184+O184</f>
        <v>0</v>
      </c>
      <c r="K184" s="127"/>
      <c r="L184" s="127"/>
      <c r="M184" s="127"/>
      <c r="N184" s="127"/>
      <c r="O184" s="127"/>
      <c r="P184" s="127">
        <f t="shared" si="30"/>
        <v>0</v>
      </c>
      <c r="Q184" s="590">
        <f t="shared" si="31"/>
        <v>0</v>
      </c>
      <c r="R184" s="16"/>
      <c r="S184" s="81"/>
      <c r="T184" s="81"/>
      <c r="U184" s="81"/>
      <c r="V184" s="81"/>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row>
    <row r="185" spans="1:66" ht="41.25" hidden="1" customHeight="1">
      <c r="A185" s="133">
        <v>1014060</v>
      </c>
      <c r="B185" s="133" t="s">
        <v>415</v>
      </c>
      <c r="C185" s="133" t="s">
        <v>61</v>
      </c>
      <c r="D185" s="268" t="s">
        <v>46</v>
      </c>
      <c r="E185" s="149">
        <f t="shared" si="29"/>
        <v>0</v>
      </c>
      <c r="F185" s="149"/>
      <c r="G185" s="149">
        <f>81.8-81.8</f>
        <v>0</v>
      </c>
      <c r="H185" s="149">
        <f>5+0.5-5.5</f>
        <v>0</v>
      </c>
      <c r="I185" s="149"/>
      <c r="J185" s="149">
        <f>+L185+O185</f>
        <v>0</v>
      </c>
      <c r="K185" s="149">
        <f>10.2-10.2</f>
        <v>0</v>
      </c>
      <c r="L185" s="149">
        <f>10.2-10.2</f>
        <v>0</v>
      </c>
      <c r="M185" s="149"/>
      <c r="N185" s="149"/>
      <c r="O185" s="149"/>
      <c r="P185" s="149">
        <f t="shared" si="30"/>
        <v>0</v>
      </c>
      <c r="Q185" s="590">
        <f t="shared" si="31"/>
        <v>0</v>
      </c>
      <c r="R185" s="16"/>
      <c r="S185" s="81"/>
      <c r="T185" s="81"/>
      <c r="U185" s="81"/>
      <c r="V185" s="81"/>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row>
    <row r="186" spans="1:66" ht="39" hidden="1" customHeight="1">
      <c r="A186" s="139">
        <v>1014070</v>
      </c>
      <c r="B186" s="139" t="s">
        <v>416</v>
      </c>
      <c r="C186" s="139" t="s">
        <v>901</v>
      </c>
      <c r="D186" s="264" t="s">
        <v>231</v>
      </c>
      <c r="E186" s="120">
        <f t="shared" si="29"/>
        <v>0</v>
      </c>
      <c r="F186" s="120"/>
      <c r="G186" s="120"/>
      <c r="H186" s="120"/>
      <c r="I186" s="120"/>
      <c r="J186" s="127">
        <f>+L186+O186</f>
        <v>0</v>
      </c>
      <c r="K186" s="120"/>
      <c r="L186" s="120"/>
      <c r="M186" s="120"/>
      <c r="N186" s="120"/>
      <c r="O186" s="120"/>
      <c r="P186" s="120">
        <f t="shared" si="30"/>
        <v>0</v>
      </c>
      <c r="Q186" s="590">
        <f t="shared" si="31"/>
        <v>0</v>
      </c>
      <c r="R186" s="16"/>
      <c r="S186" s="81"/>
      <c r="T186" s="81"/>
      <c r="U186" s="81"/>
      <c r="V186" s="81"/>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row>
    <row r="187" spans="1:66" ht="39" hidden="1" customHeight="1">
      <c r="A187" s="140"/>
      <c r="B187" s="139"/>
      <c r="C187" s="139"/>
      <c r="D187" s="264" t="s">
        <v>1032</v>
      </c>
      <c r="E187" s="120">
        <f t="shared" si="29"/>
        <v>0</v>
      </c>
      <c r="F187" s="120"/>
      <c r="G187" s="120"/>
      <c r="H187" s="120"/>
      <c r="I187" s="120"/>
      <c r="J187" s="120">
        <f t="shared" ref="J187:J196" si="32">+L187+O187</f>
        <v>0</v>
      </c>
      <c r="K187" s="120"/>
      <c r="L187" s="120"/>
      <c r="M187" s="120"/>
      <c r="N187" s="120"/>
      <c r="O187" s="120"/>
      <c r="P187" s="120">
        <f t="shared" si="30"/>
        <v>0</v>
      </c>
      <c r="Q187" s="590">
        <f t="shared" si="31"/>
        <v>0</v>
      </c>
      <c r="R187" s="16"/>
      <c r="S187" s="81"/>
      <c r="T187" s="81"/>
      <c r="U187" s="81"/>
      <c r="V187" s="81"/>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row>
    <row r="188" spans="1:66" ht="42.75" hidden="1" customHeight="1">
      <c r="A188" s="140"/>
      <c r="B188" s="141"/>
      <c r="C188" s="141"/>
      <c r="D188" s="250"/>
      <c r="E188" s="124">
        <f t="shared" si="29"/>
        <v>0</v>
      </c>
      <c r="F188" s="124"/>
      <c r="G188" s="124"/>
      <c r="H188" s="124"/>
      <c r="I188" s="124"/>
      <c r="J188" s="124">
        <f t="shared" si="32"/>
        <v>0</v>
      </c>
      <c r="K188" s="124"/>
      <c r="L188" s="124"/>
      <c r="M188" s="124"/>
      <c r="N188" s="124"/>
      <c r="O188" s="124"/>
      <c r="P188" s="117">
        <f t="shared" si="30"/>
        <v>0</v>
      </c>
      <c r="Q188" s="590">
        <f t="shared" si="31"/>
        <v>0</v>
      </c>
      <c r="R188" s="16"/>
      <c r="S188" s="81"/>
      <c r="T188" s="81"/>
      <c r="U188" s="81"/>
      <c r="V188" s="81"/>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row>
    <row r="189" spans="1:66" ht="39.75" hidden="1" customHeight="1">
      <c r="A189" s="140"/>
      <c r="B189" s="141"/>
      <c r="C189" s="141"/>
      <c r="D189" s="250" t="s">
        <v>583</v>
      </c>
      <c r="E189" s="124">
        <f t="shared" si="29"/>
        <v>0</v>
      </c>
      <c r="F189" s="124"/>
      <c r="G189" s="124"/>
      <c r="H189" s="124"/>
      <c r="I189" s="124"/>
      <c r="J189" s="124">
        <f t="shared" si="32"/>
        <v>0</v>
      </c>
      <c r="K189" s="124"/>
      <c r="L189" s="124"/>
      <c r="M189" s="124"/>
      <c r="N189" s="124"/>
      <c r="O189" s="124"/>
      <c r="P189" s="117">
        <f t="shared" si="30"/>
        <v>0</v>
      </c>
      <c r="Q189" s="590">
        <f t="shared" si="31"/>
        <v>0</v>
      </c>
      <c r="R189" s="16"/>
      <c r="S189" s="81"/>
      <c r="T189" s="81"/>
      <c r="U189" s="81"/>
      <c r="V189" s="81"/>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row>
    <row r="190" spans="1:66" ht="41.25" hidden="1" customHeight="1">
      <c r="A190" s="140"/>
      <c r="B190" s="141"/>
      <c r="C190" s="141"/>
      <c r="D190" s="267" t="s">
        <v>489</v>
      </c>
      <c r="E190" s="124">
        <f t="shared" si="29"/>
        <v>0</v>
      </c>
      <c r="F190" s="124"/>
      <c r="G190" s="124"/>
      <c r="H190" s="124"/>
      <c r="I190" s="124"/>
      <c r="J190" s="124">
        <f t="shared" si="32"/>
        <v>0</v>
      </c>
      <c r="K190" s="124"/>
      <c r="L190" s="124"/>
      <c r="M190" s="124"/>
      <c r="N190" s="124"/>
      <c r="O190" s="124"/>
      <c r="P190" s="117">
        <f t="shared" si="30"/>
        <v>0</v>
      </c>
      <c r="Q190" s="590">
        <f t="shared" si="31"/>
        <v>0</v>
      </c>
      <c r="R190" s="16"/>
      <c r="S190" s="81"/>
      <c r="T190" s="81"/>
      <c r="U190" s="81"/>
      <c r="V190" s="81"/>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row>
    <row r="191" spans="1:66" ht="32.25" hidden="1" customHeight="1">
      <c r="A191" s="133">
        <v>1017300</v>
      </c>
      <c r="B191" s="133" t="s">
        <v>707</v>
      </c>
      <c r="C191" s="133" t="s">
        <v>935</v>
      </c>
      <c r="D191" s="268" t="s">
        <v>708</v>
      </c>
      <c r="E191" s="121">
        <f t="shared" si="29"/>
        <v>0</v>
      </c>
      <c r="F191" s="121"/>
      <c r="G191" s="121"/>
      <c r="H191" s="121"/>
      <c r="I191" s="121"/>
      <c r="J191" s="121">
        <f t="shared" si="32"/>
        <v>0</v>
      </c>
      <c r="K191" s="121"/>
      <c r="L191" s="121"/>
      <c r="M191" s="121"/>
      <c r="N191" s="121"/>
      <c r="O191" s="121"/>
      <c r="P191" s="121">
        <f t="shared" si="30"/>
        <v>0</v>
      </c>
      <c r="Q191" s="590">
        <f t="shared" si="31"/>
        <v>0</v>
      </c>
      <c r="R191" s="16"/>
      <c r="S191" s="81"/>
      <c r="T191" s="81"/>
      <c r="U191" s="81"/>
      <c r="V191" s="81"/>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row>
    <row r="192" spans="1:66" ht="72" hidden="1" customHeight="1">
      <c r="A192" s="133" t="s">
        <v>85</v>
      </c>
      <c r="B192" s="133" t="s">
        <v>96</v>
      </c>
      <c r="C192" s="133" t="s">
        <v>911</v>
      </c>
      <c r="D192" s="268" t="s">
        <v>97</v>
      </c>
      <c r="E192" s="121">
        <f>+F192+I192</f>
        <v>0</v>
      </c>
      <c r="F192" s="121"/>
      <c r="G192" s="121"/>
      <c r="H192" s="121"/>
      <c r="I192" s="121"/>
      <c r="J192" s="121">
        <f>+L192+O192</f>
        <v>0</v>
      </c>
      <c r="K192" s="121"/>
      <c r="L192" s="121"/>
      <c r="M192" s="121"/>
      <c r="N192" s="121"/>
      <c r="O192" s="121"/>
      <c r="P192" s="121">
        <f>+E192+J192</f>
        <v>0</v>
      </c>
      <c r="Q192" s="590">
        <f t="shared" si="31"/>
        <v>0</v>
      </c>
      <c r="R192" s="16"/>
      <c r="S192" s="81"/>
      <c r="T192" s="81"/>
      <c r="U192" s="81"/>
      <c r="V192" s="81"/>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row>
    <row r="193" spans="1:66" ht="21.75" hidden="1" customHeight="1">
      <c r="A193" s="135">
        <v>1017340</v>
      </c>
      <c r="B193" s="133" t="s">
        <v>921</v>
      </c>
      <c r="C193" s="133" t="s">
        <v>937</v>
      </c>
      <c r="D193" s="268" t="s">
        <v>243</v>
      </c>
      <c r="E193" s="128">
        <f t="shared" si="29"/>
        <v>0</v>
      </c>
      <c r="F193" s="128"/>
      <c r="G193" s="128"/>
      <c r="H193" s="128"/>
      <c r="I193" s="128"/>
      <c r="J193" s="122">
        <f t="shared" si="32"/>
        <v>0</v>
      </c>
      <c r="K193" s="122"/>
      <c r="L193" s="122"/>
      <c r="M193" s="122"/>
      <c r="N193" s="122"/>
      <c r="O193" s="122"/>
      <c r="P193" s="122">
        <f t="shared" si="30"/>
        <v>0</v>
      </c>
      <c r="Q193" s="590">
        <f t="shared" si="31"/>
        <v>0</v>
      </c>
      <c r="R193" s="16"/>
      <c r="S193" s="81"/>
      <c r="T193" s="81"/>
      <c r="U193" s="81"/>
      <c r="V193" s="81"/>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row>
    <row r="194" spans="1:66" ht="35.25" hidden="1" customHeight="1">
      <c r="A194" s="135" t="s">
        <v>1133</v>
      </c>
      <c r="B194" s="133" t="s">
        <v>1086</v>
      </c>
      <c r="C194" s="135" t="s">
        <v>864</v>
      </c>
      <c r="D194" s="280" t="s">
        <v>640</v>
      </c>
      <c r="E194" s="128">
        <f>+F194+I194</f>
        <v>0</v>
      </c>
      <c r="F194" s="128"/>
      <c r="G194" s="128"/>
      <c r="H194" s="128"/>
      <c r="I194" s="128"/>
      <c r="J194" s="122">
        <f>+L194+O194</f>
        <v>0</v>
      </c>
      <c r="K194" s="122"/>
      <c r="L194" s="122"/>
      <c r="M194" s="122"/>
      <c r="N194" s="122"/>
      <c r="O194" s="122"/>
      <c r="P194" s="122">
        <f>+E194+J194</f>
        <v>0</v>
      </c>
      <c r="Q194" s="590">
        <f t="shared" si="31"/>
        <v>0</v>
      </c>
      <c r="R194" s="16"/>
      <c r="S194" s="81"/>
      <c r="T194" s="81"/>
      <c r="U194" s="81"/>
      <c r="V194" s="81"/>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row>
    <row r="195" spans="1:66" ht="20.25" hidden="1" customHeight="1">
      <c r="A195" s="135">
        <v>1017690</v>
      </c>
      <c r="B195" s="133" t="s">
        <v>793</v>
      </c>
      <c r="C195" s="133" t="s">
        <v>978</v>
      </c>
      <c r="D195" s="274" t="s">
        <v>307</v>
      </c>
      <c r="E195" s="121">
        <f t="shared" si="29"/>
        <v>0</v>
      </c>
      <c r="F195" s="121"/>
      <c r="G195" s="121"/>
      <c r="H195" s="121"/>
      <c r="I195" s="121"/>
      <c r="J195" s="121">
        <f t="shared" si="32"/>
        <v>0</v>
      </c>
      <c r="K195" s="121"/>
      <c r="L195" s="121"/>
      <c r="M195" s="121"/>
      <c r="N195" s="121"/>
      <c r="O195" s="121"/>
      <c r="P195" s="121">
        <f t="shared" si="30"/>
        <v>0</v>
      </c>
      <c r="Q195" s="590">
        <f t="shared" si="31"/>
        <v>0</v>
      </c>
      <c r="R195" s="16"/>
      <c r="S195" s="81"/>
      <c r="T195" s="81"/>
      <c r="U195" s="81"/>
      <c r="V195" s="81"/>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row>
    <row r="196" spans="1:66" ht="21" hidden="1" customHeight="1">
      <c r="A196" s="135">
        <v>1018110</v>
      </c>
      <c r="B196" s="133" t="s">
        <v>802</v>
      </c>
      <c r="C196" s="133" t="s">
        <v>801</v>
      </c>
      <c r="D196" s="274" t="s">
        <v>683</v>
      </c>
      <c r="E196" s="121">
        <f t="shared" si="29"/>
        <v>0</v>
      </c>
      <c r="F196" s="121"/>
      <c r="G196" s="121"/>
      <c r="H196" s="121"/>
      <c r="I196" s="121"/>
      <c r="J196" s="121">
        <f t="shared" si="32"/>
        <v>0</v>
      </c>
      <c r="K196" s="121"/>
      <c r="L196" s="121"/>
      <c r="M196" s="121"/>
      <c r="N196" s="121"/>
      <c r="O196" s="121"/>
      <c r="P196" s="121">
        <f t="shared" si="30"/>
        <v>0</v>
      </c>
      <c r="Q196" s="590">
        <f t="shared" si="31"/>
        <v>0</v>
      </c>
      <c r="R196" s="16"/>
      <c r="S196" s="81"/>
      <c r="T196" s="81"/>
      <c r="U196" s="81"/>
      <c r="V196" s="81"/>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row>
    <row r="197" spans="1:66" ht="44.25" hidden="1" customHeight="1">
      <c r="A197" s="135" t="s">
        <v>255</v>
      </c>
      <c r="B197" s="133" t="s">
        <v>256</v>
      </c>
      <c r="C197" s="133" t="s">
        <v>251</v>
      </c>
      <c r="D197" s="274" t="s">
        <v>7</v>
      </c>
      <c r="E197" s="120">
        <f>+F197+I197</f>
        <v>0</v>
      </c>
      <c r="F197" s="121"/>
      <c r="G197" s="121"/>
      <c r="H197" s="121"/>
      <c r="I197" s="121"/>
      <c r="J197" s="120">
        <f>+L197+O197</f>
        <v>0</v>
      </c>
      <c r="K197" s="121"/>
      <c r="L197" s="121"/>
      <c r="M197" s="121"/>
      <c r="N197" s="121"/>
      <c r="O197" s="121"/>
      <c r="P197" s="120">
        <f>+E197+J197</f>
        <v>0</v>
      </c>
      <c r="Q197" s="590">
        <f t="shared" si="31"/>
        <v>0</v>
      </c>
      <c r="R197" s="16"/>
      <c r="S197" s="81"/>
      <c r="T197" s="81"/>
      <c r="U197" s="81"/>
      <c r="V197" s="81"/>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row>
    <row r="198" spans="1:66" ht="44.25" hidden="1" customHeight="1">
      <c r="A198" s="135" t="s">
        <v>544</v>
      </c>
      <c r="B198" s="135" t="s">
        <v>1166</v>
      </c>
      <c r="C198" s="135" t="s">
        <v>934</v>
      </c>
      <c r="D198" s="14" t="s">
        <v>402</v>
      </c>
      <c r="E198" s="213">
        <f>+F198+I198</f>
        <v>0</v>
      </c>
      <c r="F198" s="213"/>
      <c r="G198" s="352"/>
      <c r="H198" s="352"/>
      <c r="I198" s="325"/>
      <c r="J198" s="325">
        <f>+L198+O198</f>
        <v>0</v>
      </c>
      <c r="K198" s="325"/>
      <c r="L198" s="325"/>
      <c r="M198" s="325"/>
      <c r="N198" s="325"/>
      <c r="O198" s="213"/>
      <c r="P198" s="213">
        <f>+E198+J198</f>
        <v>0</v>
      </c>
      <c r="Q198" s="590">
        <f t="shared" si="31"/>
        <v>0</v>
      </c>
      <c r="R198" s="358"/>
      <c r="S198" s="360"/>
      <c r="T198" s="364"/>
      <c r="U198" s="81"/>
      <c r="V198" s="81"/>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row>
    <row r="199" spans="1:66" ht="44.25" hidden="1" customHeight="1">
      <c r="A199" s="135" t="s">
        <v>207</v>
      </c>
      <c r="B199" s="135" t="s">
        <v>92</v>
      </c>
      <c r="C199" s="135" t="s">
        <v>197</v>
      </c>
      <c r="D199" s="552" t="s">
        <v>685</v>
      </c>
      <c r="E199" s="213">
        <f>+F199+I199</f>
        <v>0</v>
      </c>
      <c r="F199" s="213"/>
      <c r="G199" s="352"/>
      <c r="H199" s="352"/>
      <c r="I199" s="325"/>
      <c r="J199" s="325">
        <f>+L199+O199</f>
        <v>0</v>
      </c>
      <c r="K199" s="325"/>
      <c r="L199" s="325"/>
      <c r="M199" s="325"/>
      <c r="N199" s="325"/>
      <c r="O199" s="213"/>
      <c r="P199" s="213">
        <f>+E199+J199</f>
        <v>0</v>
      </c>
      <c r="Q199" s="590">
        <f t="shared" si="31"/>
        <v>0</v>
      </c>
      <c r="R199" s="358"/>
      <c r="S199" s="360"/>
      <c r="T199" s="364"/>
      <c r="U199" s="81"/>
      <c r="V199" s="81"/>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row>
    <row r="200" spans="1:66" ht="44.25" hidden="1" customHeight="1">
      <c r="A200" s="133" t="s">
        <v>718</v>
      </c>
      <c r="B200" s="133" t="s">
        <v>494</v>
      </c>
      <c r="C200" s="133" t="s">
        <v>719</v>
      </c>
      <c r="D200" s="268" t="s">
        <v>496</v>
      </c>
      <c r="E200" s="120"/>
      <c r="F200" s="120"/>
      <c r="G200" s="153"/>
      <c r="H200" s="153"/>
      <c r="I200" s="117"/>
      <c r="J200" s="121">
        <f>+L200+O200</f>
        <v>0</v>
      </c>
      <c r="K200" s="117"/>
      <c r="L200" s="117"/>
      <c r="M200" s="117"/>
      <c r="N200" s="117"/>
      <c r="O200" s="120"/>
      <c r="P200" s="121">
        <f>+E200+J200</f>
        <v>0</v>
      </c>
      <c r="Q200" s="590">
        <f t="shared" si="31"/>
        <v>0</v>
      </c>
      <c r="R200" s="16"/>
      <c r="S200" s="81"/>
      <c r="T200" s="81"/>
      <c r="U200" s="81"/>
      <c r="V200" s="81"/>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row>
    <row r="201" spans="1:66" ht="60.75" hidden="1" customHeight="1">
      <c r="A201" s="145" t="s">
        <v>987</v>
      </c>
      <c r="B201" s="145" t="s">
        <v>1077</v>
      </c>
      <c r="C201" s="145" t="s">
        <v>824</v>
      </c>
      <c r="D201" s="269" t="s">
        <v>635</v>
      </c>
      <c r="E201" s="213">
        <f>+F201+I201</f>
        <v>0</v>
      </c>
      <c r="F201" s="213"/>
      <c r="G201" s="213"/>
      <c r="H201" s="213"/>
      <c r="I201" s="204"/>
      <c r="J201" s="213">
        <f t="shared" ref="J201:J206" si="33">+L201+O201</f>
        <v>0</v>
      </c>
      <c r="K201" s="213"/>
      <c r="L201" s="213"/>
      <c r="M201" s="204"/>
      <c r="N201" s="204"/>
      <c r="O201" s="213"/>
      <c r="P201" s="213">
        <f>+E201+J201</f>
        <v>0</v>
      </c>
      <c r="Q201" s="590">
        <f t="shared" si="31"/>
        <v>0</v>
      </c>
      <c r="R201" s="16"/>
      <c r="S201" s="81"/>
      <c r="T201" s="81"/>
      <c r="U201" s="81"/>
      <c r="V201" s="81"/>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row>
    <row r="202" spans="1:66" ht="28" hidden="1">
      <c r="A202" s="139" t="s">
        <v>992</v>
      </c>
      <c r="B202" s="139" t="s">
        <v>195</v>
      </c>
      <c r="C202" s="139" t="s">
        <v>900</v>
      </c>
      <c r="D202" s="250" t="s">
        <v>88</v>
      </c>
      <c r="E202" s="120">
        <f t="shared" ref="E202:E215" si="34">+F202+I202</f>
        <v>0</v>
      </c>
      <c r="F202" s="120"/>
      <c r="G202" s="119"/>
      <c r="H202" s="119"/>
      <c r="I202" s="119"/>
      <c r="J202" s="120">
        <f t="shared" si="33"/>
        <v>0</v>
      </c>
      <c r="K202" s="119"/>
      <c r="L202" s="119"/>
      <c r="M202" s="119"/>
      <c r="N202" s="119"/>
      <c r="O202" s="119"/>
      <c r="P202" s="120">
        <f t="shared" ref="P202:P225" si="35">+E202+J202</f>
        <v>0</v>
      </c>
      <c r="Q202" s="590">
        <f t="shared" si="31"/>
        <v>0</v>
      </c>
      <c r="R202" s="16"/>
      <c r="S202" s="81"/>
      <c r="T202" s="81"/>
      <c r="U202" s="81"/>
      <c r="V202" s="81"/>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row>
    <row r="203" spans="1:66" ht="28" hidden="1">
      <c r="A203" s="139" t="s">
        <v>993</v>
      </c>
      <c r="B203" s="139" t="s">
        <v>973</v>
      </c>
      <c r="C203" s="139" t="s">
        <v>899</v>
      </c>
      <c r="D203" s="250" t="s">
        <v>274</v>
      </c>
      <c r="E203" s="120">
        <f t="shared" si="34"/>
        <v>0</v>
      </c>
      <c r="F203" s="120"/>
      <c r="G203" s="120"/>
      <c r="H203" s="120"/>
      <c r="I203" s="120"/>
      <c r="J203" s="120">
        <f t="shared" si="33"/>
        <v>0</v>
      </c>
      <c r="K203" s="119"/>
      <c r="L203" s="119"/>
      <c r="M203" s="119"/>
      <c r="N203" s="119"/>
      <c r="O203" s="119"/>
      <c r="P203" s="120">
        <f t="shared" si="35"/>
        <v>0</v>
      </c>
      <c r="Q203" s="590">
        <f t="shared" si="31"/>
        <v>0</v>
      </c>
      <c r="R203" s="16"/>
      <c r="S203" s="81"/>
      <c r="T203" s="81"/>
      <c r="U203" s="81"/>
      <c r="V203" s="81"/>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row>
    <row r="204" spans="1:66" ht="54" hidden="1" customHeight="1">
      <c r="A204" s="145" t="s">
        <v>994</v>
      </c>
      <c r="B204" s="145" t="s">
        <v>796</v>
      </c>
      <c r="C204" s="145" t="s">
        <v>915</v>
      </c>
      <c r="D204" s="264" t="s">
        <v>275</v>
      </c>
      <c r="E204" s="120">
        <f t="shared" si="34"/>
        <v>0</v>
      </c>
      <c r="F204" s="120"/>
      <c r="G204" s="120"/>
      <c r="H204" s="120"/>
      <c r="I204" s="120"/>
      <c r="J204" s="120">
        <f t="shared" si="33"/>
        <v>0</v>
      </c>
      <c r="K204" s="120"/>
      <c r="L204" s="120"/>
      <c r="M204" s="120"/>
      <c r="N204" s="120"/>
      <c r="O204" s="120"/>
      <c r="P204" s="120">
        <f t="shared" si="35"/>
        <v>0</v>
      </c>
      <c r="Q204" s="590">
        <f t="shared" si="31"/>
        <v>0</v>
      </c>
      <c r="R204" s="16"/>
      <c r="S204" s="81"/>
      <c r="T204" s="81"/>
      <c r="U204" s="81"/>
      <c r="V204" s="81"/>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row>
    <row r="205" spans="1:66" ht="56" hidden="1">
      <c r="A205" s="140"/>
      <c r="B205" s="140"/>
      <c r="C205" s="142"/>
      <c r="D205" s="264" t="s">
        <v>191</v>
      </c>
      <c r="E205" s="117">
        <f t="shared" si="34"/>
        <v>0</v>
      </c>
      <c r="F205" s="117"/>
      <c r="G205" s="117"/>
      <c r="H205" s="117"/>
      <c r="I205" s="117"/>
      <c r="J205" s="117">
        <f t="shared" si="33"/>
        <v>0</v>
      </c>
      <c r="K205" s="117"/>
      <c r="L205" s="117"/>
      <c r="M205" s="117"/>
      <c r="N205" s="117"/>
      <c r="O205" s="117"/>
      <c r="P205" s="120">
        <f t="shared" si="35"/>
        <v>0</v>
      </c>
      <c r="Q205" s="590">
        <f t="shared" si="31"/>
        <v>0</v>
      </c>
      <c r="R205" s="16"/>
      <c r="S205" s="81"/>
      <c r="T205" s="81"/>
      <c r="U205" s="81"/>
      <c r="V205" s="81"/>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row>
    <row r="206" spans="1:66" ht="23" hidden="1">
      <c r="A206" s="140"/>
      <c r="B206" s="140"/>
      <c r="C206" s="137"/>
      <c r="D206" s="265" t="s">
        <v>484</v>
      </c>
      <c r="E206" s="149">
        <f t="shared" si="34"/>
        <v>0</v>
      </c>
      <c r="F206" s="149"/>
      <c r="G206" s="149"/>
      <c r="H206" s="149"/>
      <c r="I206" s="149"/>
      <c r="J206" s="149">
        <f t="shared" si="33"/>
        <v>0</v>
      </c>
      <c r="K206" s="149"/>
      <c r="L206" s="149"/>
      <c r="M206" s="149"/>
      <c r="N206" s="149"/>
      <c r="O206" s="149"/>
      <c r="P206" s="149">
        <f t="shared" si="35"/>
        <v>0</v>
      </c>
      <c r="Q206" s="590">
        <f t="shared" si="31"/>
        <v>0</v>
      </c>
      <c r="R206" s="16"/>
      <c r="S206" s="81"/>
      <c r="T206" s="81"/>
      <c r="U206" s="81"/>
      <c r="V206" s="81"/>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row>
    <row r="207" spans="1:66" ht="15.5" hidden="1">
      <c r="A207" s="140"/>
      <c r="B207" s="140"/>
      <c r="C207" s="137"/>
      <c r="D207" s="266" t="s">
        <v>1123</v>
      </c>
      <c r="E207" s="127">
        <f t="shared" si="34"/>
        <v>0</v>
      </c>
      <c r="F207" s="127"/>
      <c r="G207" s="127"/>
      <c r="H207" s="127"/>
      <c r="I207" s="127"/>
      <c r="J207" s="127"/>
      <c r="K207" s="127"/>
      <c r="L207" s="127"/>
      <c r="M207" s="127"/>
      <c r="N207" s="127"/>
      <c r="O207" s="127"/>
      <c r="P207" s="127">
        <f t="shared" si="35"/>
        <v>0</v>
      </c>
      <c r="Q207" s="590">
        <f t="shared" si="31"/>
        <v>0</v>
      </c>
      <c r="R207" s="16"/>
      <c r="S207" s="81"/>
      <c r="T207" s="81"/>
      <c r="U207" s="81"/>
      <c r="V207" s="81"/>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c r="AX207" s="16"/>
      <c r="AY207" s="16"/>
      <c r="AZ207" s="16"/>
      <c r="BA207" s="16"/>
      <c r="BB207" s="16"/>
      <c r="BC207" s="16"/>
      <c r="BD207" s="16"/>
      <c r="BE207" s="16"/>
      <c r="BF207" s="16"/>
      <c r="BG207" s="16"/>
      <c r="BH207" s="16"/>
      <c r="BI207" s="16"/>
      <c r="BJ207" s="16"/>
      <c r="BK207" s="16"/>
      <c r="BL207" s="16"/>
      <c r="BM207" s="16"/>
      <c r="BN207" s="16"/>
    </row>
    <row r="208" spans="1:66" ht="23" hidden="1">
      <c r="A208" s="140"/>
      <c r="B208" s="140"/>
      <c r="C208" s="137"/>
      <c r="D208" s="265" t="s">
        <v>384</v>
      </c>
      <c r="E208" s="149">
        <f t="shared" si="34"/>
        <v>0</v>
      </c>
      <c r="F208" s="149"/>
      <c r="G208" s="149"/>
      <c r="H208" s="149"/>
      <c r="I208" s="149"/>
      <c r="J208" s="149"/>
      <c r="K208" s="149"/>
      <c r="L208" s="149"/>
      <c r="M208" s="149"/>
      <c r="N208" s="149"/>
      <c r="O208" s="149"/>
      <c r="P208" s="149">
        <f t="shared" si="35"/>
        <v>0</v>
      </c>
      <c r="Q208" s="590">
        <f t="shared" si="31"/>
        <v>0</v>
      </c>
      <c r="R208" s="16"/>
      <c r="S208" s="81"/>
      <c r="T208" s="81"/>
      <c r="U208" s="81"/>
      <c r="V208" s="81"/>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c r="AX208" s="16"/>
      <c r="AY208" s="16"/>
      <c r="AZ208" s="16"/>
      <c r="BA208" s="16"/>
      <c r="BB208" s="16"/>
      <c r="BC208" s="16"/>
      <c r="BD208" s="16"/>
      <c r="BE208" s="16"/>
      <c r="BF208" s="16"/>
      <c r="BG208" s="16"/>
      <c r="BH208" s="16"/>
      <c r="BI208" s="16"/>
      <c r="BJ208" s="16"/>
      <c r="BK208" s="16"/>
      <c r="BL208" s="16"/>
      <c r="BM208" s="16"/>
      <c r="BN208" s="16"/>
    </row>
    <row r="209" spans="1:66" ht="54" hidden="1">
      <c r="A209" s="140"/>
      <c r="B209" s="140"/>
      <c r="C209" s="140"/>
      <c r="D209" s="266" t="s">
        <v>1023</v>
      </c>
      <c r="E209" s="127">
        <f t="shared" si="34"/>
        <v>0</v>
      </c>
      <c r="F209" s="127"/>
      <c r="G209" s="127"/>
      <c r="H209" s="127"/>
      <c r="I209" s="127"/>
      <c r="J209" s="127"/>
      <c r="K209" s="127"/>
      <c r="L209" s="127"/>
      <c r="M209" s="127"/>
      <c r="N209" s="127"/>
      <c r="O209" s="127"/>
      <c r="P209" s="127">
        <f t="shared" si="35"/>
        <v>0</v>
      </c>
      <c r="Q209" s="590">
        <f t="shared" si="31"/>
        <v>0</v>
      </c>
      <c r="R209" s="16"/>
      <c r="S209" s="81"/>
      <c r="T209" s="81"/>
      <c r="U209" s="81"/>
      <c r="V209" s="81"/>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c r="AX209" s="16"/>
      <c r="AY209" s="16"/>
      <c r="AZ209" s="16"/>
      <c r="BA209" s="16"/>
      <c r="BB209" s="16"/>
      <c r="BC209" s="16"/>
      <c r="BD209" s="16"/>
      <c r="BE209" s="16"/>
      <c r="BF209" s="16"/>
      <c r="BG209" s="16"/>
      <c r="BH209" s="16"/>
      <c r="BI209" s="16"/>
      <c r="BJ209" s="16"/>
      <c r="BK209" s="16"/>
      <c r="BL209" s="16"/>
      <c r="BM209" s="16"/>
      <c r="BN209" s="16"/>
    </row>
    <row r="210" spans="1:66" ht="40.5" hidden="1">
      <c r="A210" s="140"/>
      <c r="B210" s="140"/>
      <c r="C210" s="140"/>
      <c r="D210" s="266" t="s">
        <v>907</v>
      </c>
      <c r="E210" s="127">
        <f t="shared" si="34"/>
        <v>0</v>
      </c>
      <c r="F210" s="127"/>
      <c r="G210" s="127"/>
      <c r="H210" s="127"/>
      <c r="I210" s="127"/>
      <c r="J210" s="127"/>
      <c r="K210" s="127"/>
      <c r="L210" s="127"/>
      <c r="M210" s="127"/>
      <c r="N210" s="127"/>
      <c r="O210" s="127"/>
      <c r="P210" s="127">
        <f t="shared" si="35"/>
        <v>0</v>
      </c>
      <c r="Q210" s="590">
        <f t="shared" si="31"/>
        <v>0</v>
      </c>
      <c r="R210" s="16"/>
      <c r="S210" s="81"/>
      <c r="T210" s="81"/>
      <c r="U210" s="81"/>
      <c r="V210" s="81"/>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row>
    <row r="211" spans="1:66" ht="63.75" hidden="1" customHeight="1">
      <c r="A211" s="145" t="s">
        <v>1058</v>
      </c>
      <c r="B211" s="145" t="s">
        <v>1059</v>
      </c>
      <c r="C211" s="145"/>
      <c r="D211" s="264" t="s">
        <v>299</v>
      </c>
      <c r="E211" s="120">
        <f>+F211+I211</f>
        <v>0</v>
      </c>
      <c r="F211" s="120"/>
      <c r="G211" s="120"/>
      <c r="H211" s="120"/>
      <c r="I211" s="120"/>
      <c r="J211" s="120">
        <f>+L211+O211</f>
        <v>0</v>
      </c>
      <c r="K211" s="120"/>
      <c r="L211" s="120"/>
      <c r="M211" s="120"/>
      <c r="N211" s="120"/>
      <c r="O211" s="120"/>
      <c r="P211" s="120">
        <f>+E211+J211</f>
        <v>0</v>
      </c>
      <c r="Q211" s="590">
        <f t="shared" si="31"/>
        <v>0</v>
      </c>
      <c r="R211" s="16"/>
      <c r="S211" s="81"/>
      <c r="T211" s="81"/>
      <c r="U211" s="81"/>
      <c r="V211" s="81"/>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c r="AX211" s="16"/>
      <c r="AY211" s="16"/>
      <c r="AZ211" s="16"/>
      <c r="BA211" s="16"/>
      <c r="BB211" s="16"/>
      <c r="BC211" s="16"/>
      <c r="BD211" s="16"/>
      <c r="BE211" s="16"/>
      <c r="BF211" s="16"/>
      <c r="BG211" s="16"/>
      <c r="BH211" s="16"/>
      <c r="BI211" s="16"/>
      <c r="BJ211" s="16"/>
      <c r="BK211" s="16"/>
      <c r="BL211" s="16"/>
      <c r="BM211" s="16"/>
      <c r="BN211" s="16"/>
    </row>
    <row r="212" spans="1:66" ht="81.75" hidden="1" customHeight="1">
      <c r="A212" s="145" t="s">
        <v>1060</v>
      </c>
      <c r="B212" s="145" t="s">
        <v>1061</v>
      </c>
      <c r="C212" s="145"/>
      <c r="D212" s="251" t="s">
        <v>298</v>
      </c>
      <c r="E212" s="120">
        <f>+F212+I212</f>
        <v>0</v>
      </c>
      <c r="F212" s="120"/>
      <c r="G212" s="120"/>
      <c r="H212" s="120"/>
      <c r="I212" s="120"/>
      <c r="J212" s="120">
        <f>+L212+O212</f>
        <v>0</v>
      </c>
      <c r="K212" s="120"/>
      <c r="L212" s="120"/>
      <c r="M212" s="120"/>
      <c r="N212" s="120"/>
      <c r="O212" s="120"/>
      <c r="P212" s="120">
        <f>+E212+J212</f>
        <v>0</v>
      </c>
      <c r="Q212" s="590">
        <f t="shared" si="31"/>
        <v>0</v>
      </c>
      <c r="R212" s="16"/>
      <c r="S212" s="81"/>
      <c r="T212" s="81"/>
      <c r="U212" s="81"/>
      <c r="V212" s="81"/>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c r="AX212" s="16"/>
      <c r="AY212" s="16"/>
      <c r="AZ212" s="16"/>
      <c r="BA212" s="16"/>
      <c r="BB212" s="16"/>
      <c r="BC212" s="16"/>
      <c r="BD212" s="16"/>
      <c r="BE212" s="16"/>
      <c r="BF212" s="16"/>
      <c r="BG212" s="16"/>
      <c r="BH212" s="16"/>
      <c r="BI212" s="16"/>
      <c r="BJ212" s="16"/>
      <c r="BK212" s="16"/>
      <c r="BL212" s="16"/>
      <c r="BM212" s="16"/>
      <c r="BN212" s="16"/>
    </row>
    <row r="213" spans="1:66" ht="28" hidden="1">
      <c r="A213" s="135" t="s">
        <v>888</v>
      </c>
      <c r="B213" s="133" t="s">
        <v>707</v>
      </c>
      <c r="C213" s="133" t="s">
        <v>935</v>
      </c>
      <c r="D213" s="268" t="s">
        <v>708</v>
      </c>
      <c r="E213" s="122">
        <f t="shared" si="34"/>
        <v>0</v>
      </c>
      <c r="F213" s="122"/>
      <c r="G213" s="122"/>
      <c r="H213" s="122"/>
      <c r="I213" s="122"/>
      <c r="J213" s="122">
        <f>+L213+O213</f>
        <v>0</v>
      </c>
      <c r="K213" s="122"/>
      <c r="L213" s="122"/>
      <c r="M213" s="122"/>
      <c r="N213" s="122"/>
      <c r="O213" s="122">
        <f>2500000-525000-1975000</f>
        <v>0</v>
      </c>
      <c r="P213" s="122">
        <f t="shared" si="35"/>
        <v>0</v>
      </c>
      <c r="Q213" s="590">
        <f t="shared" si="31"/>
        <v>0</v>
      </c>
      <c r="R213" s="16"/>
      <c r="S213" s="81"/>
      <c r="T213" s="81"/>
      <c r="U213" s="81"/>
      <c r="V213" s="81"/>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c r="AX213" s="16"/>
      <c r="AY213" s="16"/>
      <c r="AZ213" s="16"/>
      <c r="BA213" s="16"/>
      <c r="BB213" s="16"/>
      <c r="BC213" s="16"/>
      <c r="BD213" s="16"/>
      <c r="BE213" s="16"/>
      <c r="BF213" s="16"/>
      <c r="BG213" s="16"/>
      <c r="BH213" s="16"/>
      <c r="BI213" s="16"/>
      <c r="BJ213" s="16"/>
      <c r="BK213" s="16"/>
      <c r="BL213" s="16"/>
      <c r="BM213" s="16"/>
      <c r="BN213" s="16"/>
    </row>
    <row r="214" spans="1:66" ht="28" hidden="1">
      <c r="A214" s="138" t="s">
        <v>889</v>
      </c>
      <c r="B214" s="133" t="s">
        <v>1166</v>
      </c>
      <c r="C214" s="133" t="s">
        <v>934</v>
      </c>
      <c r="D214" s="250" t="s">
        <v>402</v>
      </c>
      <c r="E214" s="122">
        <f t="shared" si="34"/>
        <v>0</v>
      </c>
      <c r="F214" s="122"/>
      <c r="G214" s="122"/>
      <c r="H214" s="122"/>
      <c r="I214" s="122"/>
      <c r="J214" s="122">
        <f>+L214+O214</f>
        <v>0</v>
      </c>
      <c r="K214" s="122"/>
      <c r="L214" s="122"/>
      <c r="M214" s="122"/>
      <c r="N214" s="122"/>
      <c r="O214" s="122"/>
      <c r="P214" s="122">
        <f t="shared" si="35"/>
        <v>0</v>
      </c>
      <c r="Q214" s="590">
        <f t="shared" si="31"/>
        <v>0</v>
      </c>
      <c r="R214" s="16"/>
      <c r="S214" s="81"/>
      <c r="T214" s="81"/>
      <c r="U214" s="81"/>
      <c r="V214" s="81"/>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row>
    <row r="215" spans="1:66" ht="35.5" hidden="1" customHeight="1">
      <c r="A215" s="138" t="s">
        <v>424</v>
      </c>
      <c r="B215" s="133" t="s">
        <v>425</v>
      </c>
      <c r="C215" s="133" t="s">
        <v>251</v>
      </c>
      <c r="D215" s="250" t="s">
        <v>540</v>
      </c>
      <c r="E215" s="120">
        <f t="shared" si="34"/>
        <v>0</v>
      </c>
      <c r="F215" s="122"/>
      <c r="G215" s="122"/>
      <c r="H215" s="122"/>
      <c r="I215" s="122"/>
      <c r="J215" s="117">
        <f>+L215+O215</f>
        <v>0</v>
      </c>
      <c r="K215" s="122"/>
      <c r="L215" s="122"/>
      <c r="M215" s="122"/>
      <c r="N215" s="122"/>
      <c r="O215" s="122"/>
      <c r="P215" s="120">
        <f t="shared" si="35"/>
        <v>0</v>
      </c>
      <c r="Q215" s="590">
        <f t="shared" si="31"/>
        <v>0</v>
      </c>
      <c r="R215" s="16"/>
      <c r="S215" s="81"/>
      <c r="T215" s="81"/>
      <c r="U215" s="81"/>
      <c r="V215" s="81"/>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row>
    <row r="216" spans="1:66" ht="66.75" hidden="1" customHeight="1">
      <c r="A216" s="302" t="s">
        <v>813</v>
      </c>
      <c r="B216" s="302" t="s">
        <v>814</v>
      </c>
      <c r="C216" s="302"/>
      <c r="D216" s="350" t="s">
        <v>515</v>
      </c>
      <c r="E216" s="204">
        <f>+E217+E218+E220+E219+E221</f>
        <v>0</v>
      </c>
      <c r="F216" s="204">
        <f t="shared" ref="F216:O216" si="36">+F217+F218+F220+F219+F221</f>
        <v>0</v>
      </c>
      <c r="G216" s="204">
        <f t="shared" si="36"/>
        <v>0</v>
      </c>
      <c r="H216" s="204">
        <f t="shared" si="36"/>
        <v>0</v>
      </c>
      <c r="I216" s="204">
        <f t="shared" si="36"/>
        <v>0</v>
      </c>
      <c r="J216" s="204">
        <f t="shared" si="36"/>
        <v>0</v>
      </c>
      <c r="K216" s="204">
        <f>+K217+K218+K220+K219+K221</f>
        <v>0</v>
      </c>
      <c r="L216" s="204">
        <f t="shared" si="36"/>
        <v>0</v>
      </c>
      <c r="M216" s="204">
        <f t="shared" si="36"/>
        <v>0</v>
      </c>
      <c r="N216" s="204">
        <f t="shared" si="36"/>
        <v>0</v>
      </c>
      <c r="O216" s="204">
        <f t="shared" si="36"/>
        <v>0</v>
      </c>
      <c r="P216" s="204">
        <f t="shared" si="35"/>
        <v>0</v>
      </c>
      <c r="Q216" s="590">
        <f t="shared" si="31"/>
        <v>0</v>
      </c>
      <c r="R216" s="16"/>
      <c r="S216" s="81"/>
      <c r="T216" s="81"/>
      <c r="U216" s="81"/>
      <c r="V216" s="81"/>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row>
    <row r="217" spans="1:66" ht="42" hidden="1">
      <c r="A217" s="133" t="s">
        <v>815</v>
      </c>
      <c r="B217" s="133" t="s">
        <v>63</v>
      </c>
      <c r="C217" s="133" t="s">
        <v>62</v>
      </c>
      <c r="D217" s="268" t="s">
        <v>64</v>
      </c>
      <c r="E217" s="149">
        <f t="shared" ref="E217:E223" si="37">+F217+I217</f>
        <v>0</v>
      </c>
      <c r="F217" s="149"/>
      <c r="G217" s="149"/>
      <c r="H217" s="149"/>
      <c r="I217" s="149"/>
      <c r="J217" s="122">
        <f t="shared" ref="J217:J223" si="38">+L217+O217</f>
        <v>0</v>
      </c>
      <c r="K217" s="149"/>
      <c r="L217" s="149"/>
      <c r="M217" s="149"/>
      <c r="N217" s="149"/>
      <c r="O217" s="120"/>
      <c r="P217" s="120">
        <f t="shared" si="35"/>
        <v>0</v>
      </c>
      <c r="Q217" s="590">
        <f t="shared" ref="Q217:Q259" si="39">+P217</f>
        <v>0</v>
      </c>
      <c r="R217" s="16"/>
      <c r="S217" s="81"/>
      <c r="T217" s="81"/>
      <c r="U217" s="81"/>
      <c r="V217" s="81"/>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c r="AX217" s="16"/>
      <c r="AY217" s="16"/>
      <c r="AZ217" s="16"/>
      <c r="BA217" s="16"/>
      <c r="BB217" s="16"/>
      <c r="BC217" s="16"/>
      <c r="BD217" s="16"/>
      <c r="BE217" s="16"/>
      <c r="BF217" s="16"/>
      <c r="BG217" s="16"/>
      <c r="BH217" s="16"/>
      <c r="BI217" s="16"/>
      <c r="BJ217" s="16"/>
      <c r="BK217" s="16"/>
      <c r="BL217" s="16"/>
      <c r="BM217" s="16"/>
      <c r="BN217" s="16"/>
    </row>
    <row r="218" spans="1:66" ht="28" hidden="1">
      <c r="A218" s="139" t="s">
        <v>816</v>
      </c>
      <c r="B218" s="139" t="s">
        <v>66</v>
      </c>
      <c r="C218" s="139" t="s">
        <v>65</v>
      </c>
      <c r="D218" s="251" t="s">
        <v>805</v>
      </c>
      <c r="E218" s="120">
        <f t="shared" si="37"/>
        <v>0</v>
      </c>
      <c r="F218" s="120"/>
      <c r="G218" s="120"/>
      <c r="H218" s="120"/>
      <c r="I218" s="120"/>
      <c r="J218" s="117">
        <f t="shared" si="38"/>
        <v>0</v>
      </c>
      <c r="K218" s="120"/>
      <c r="L218" s="120"/>
      <c r="M218" s="120"/>
      <c r="N218" s="120"/>
      <c r="O218" s="120"/>
      <c r="P218" s="120">
        <f t="shared" si="35"/>
        <v>0</v>
      </c>
      <c r="Q218" s="590">
        <f t="shared" si="39"/>
        <v>0</v>
      </c>
      <c r="R218" s="16"/>
      <c r="S218" s="81"/>
      <c r="T218" s="81"/>
      <c r="U218" s="81"/>
      <c r="V218" s="81"/>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row>
    <row r="219" spans="1:66" ht="44.5" hidden="1" customHeight="1">
      <c r="A219" s="139" t="s">
        <v>550</v>
      </c>
      <c r="B219" s="139" t="s">
        <v>551</v>
      </c>
      <c r="C219" s="139" t="s">
        <v>552</v>
      </c>
      <c r="D219" s="251" t="s">
        <v>553</v>
      </c>
      <c r="E219" s="120">
        <f t="shared" si="37"/>
        <v>0</v>
      </c>
      <c r="F219" s="120"/>
      <c r="G219" s="120"/>
      <c r="H219" s="120"/>
      <c r="I219" s="120"/>
      <c r="J219" s="117">
        <f t="shared" si="38"/>
        <v>0</v>
      </c>
      <c r="K219" s="120"/>
      <c r="L219" s="120"/>
      <c r="M219" s="120"/>
      <c r="N219" s="120"/>
      <c r="O219" s="120"/>
      <c r="P219" s="120">
        <f>+E219+J219</f>
        <v>0</v>
      </c>
      <c r="Q219" s="590">
        <f t="shared" si="39"/>
        <v>0</v>
      </c>
      <c r="R219" s="16"/>
      <c r="S219" s="81"/>
      <c r="T219" s="81"/>
      <c r="U219" s="81"/>
      <c r="V219" s="81"/>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row>
    <row r="220" spans="1:66" ht="45" hidden="1" customHeight="1">
      <c r="A220" s="135" t="s">
        <v>547</v>
      </c>
      <c r="B220" s="135" t="s">
        <v>548</v>
      </c>
      <c r="C220" s="135" t="s">
        <v>549</v>
      </c>
      <c r="D220" s="326" t="s">
        <v>242</v>
      </c>
      <c r="E220" s="213">
        <f t="shared" si="37"/>
        <v>0</v>
      </c>
      <c r="F220" s="213"/>
      <c r="G220" s="352"/>
      <c r="H220" s="352"/>
      <c r="I220" s="325"/>
      <c r="J220" s="325">
        <f t="shared" si="38"/>
        <v>0</v>
      </c>
      <c r="K220" s="325"/>
      <c r="L220" s="325"/>
      <c r="M220" s="325"/>
      <c r="N220" s="325"/>
      <c r="O220" s="213"/>
      <c r="P220" s="213">
        <f t="shared" si="35"/>
        <v>0</v>
      </c>
      <c r="Q220" s="590">
        <f t="shared" si="39"/>
        <v>0</v>
      </c>
      <c r="R220" s="16"/>
      <c r="S220" s="81"/>
      <c r="T220" s="81"/>
      <c r="U220" s="81"/>
      <c r="V220" s="81"/>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row>
    <row r="221" spans="1:66" ht="39.75" hidden="1" customHeight="1">
      <c r="A221" s="135" t="s">
        <v>554</v>
      </c>
      <c r="B221" s="135" t="s">
        <v>1166</v>
      </c>
      <c r="C221" s="135" t="s">
        <v>934</v>
      </c>
      <c r="D221" s="14" t="s">
        <v>402</v>
      </c>
      <c r="E221" s="213">
        <f t="shared" si="37"/>
        <v>0</v>
      </c>
      <c r="F221" s="213"/>
      <c r="G221" s="352"/>
      <c r="H221" s="352"/>
      <c r="I221" s="325"/>
      <c r="J221" s="325">
        <f t="shared" si="38"/>
        <v>0</v>
      </c>
      <c r="K221" s="325">
        <v>0</v>
      </c>
      <c r="L221" s="325"/>
      <c r="M221" s="325"/>
      <c r="N221" s="325"/>
      <c r="O221" s="213"/>
      <c r="P221" s="213">
        <f>+E221+J221</f>
        <v>0</v>
      </c>
      <c r="Q221" s="590">
        <f t="shared" si="39"/>
        <v>0</v>
      </c>
      <c r="R221" s="16"/>
      <c r="S221" s="81"/>
      <c r="T221" s="81"/>
      <c r="U221" s="81"/>
      <c r="V221" s="81"/>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row>
    <row r="222" spans="1:66" ht="42" hidden="1">
      <c r="A222" s="133">
        <v>1318313</v>
      </c>
      <c r="B222" s="133" t="s">
        <v>948</v>
      </c>
      <c r="C222" s="133" t="s">
        <v>660</v>
      </c>
      <c r="D222" s="287" t="s">
        <v>1221</v>
      </c>
      <c r="E222" s="123">
        <f t="shared" si="37"/>
        <v>0</v>
      </c>
      <c r="F222" s="123"/>
      <c r="G222" s="123"/>
      <c r="H222" s="123"/>
      <c r="I222" s="123"/>
      <c r="J222" s="123">
        <f t="shared" si="38"/>
        <v>0</v>
      </c>
      <c r="K222" s="123"/>
      <c r="L222" s="123"/>
      <c r="M222" s="123"/>
      <c r="N222" s="123"/>
      <c r="O222" s="123"/>
      <c r="P222" s="123">
        <f t="shared" si="35"/>
        <v>0</v>
      </c>
      <c r="Q222" s="590">
        <f t="shared" si="39"/>
        <v>0</v>
      </c>
      <c r="R222" s="16"/>
      <c r="S222" s="81"/>
      <c r="T222" s="81"/>
      <c r="U222" s="81"/>
      <c r="V222" s="81"/>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row>
    <row r="223" spans="1:66" ht="28" hidden="1">
      <c r="A223" s="133">
        <v>1318340</v>
      </c>
      <c r="B223" s="133" t="s">
        <v>229</v>
      </c>
      <c r="C223" s="133" t="s">
        <v>947</v>
      </c>
      <c r="D223" s="287" t="s">
        <v>1085</v>
      </c>
      <c r="E223" s="123">
        <f t="shared" si="37"/>
        <v>0</v>
      </c>
      <c r="F223" s="123"/>
      <c r="G223" s="123"/>
      <c r="H223" s="123"/>
      <c r="I223" s="123"/>
      <c r="J223" s="121">
        <f t="shared" si="38"/>
        <v>0</v>
      </c>
      <c r="K223" s="121"/>
      <c r="L223" s="121"/>
      <c r="M223" s="121"/>
      <c r="N223" s="121"/>
      <c r="O223" s="121">
        <f>99500-99500</f>
        <v>0</v>
      </c>
      <c r="P223" s="121">
        <f t="shared" si="35"/>
        <v>0</v>
      </c>
      <c r="Q223" s="590">
        <f t="shared" si="39"/>
        <v>0</v>
      </c>
      <c r="R223" s="16"/>
      <c r="S223" s="81"/>
      <c r="T223" s="81"/>
      <c r="U223" s="81"/>
      <c r="V223" s="81"/>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row>
    <row r="224" spans="1:66" ht="28" hidden="1">
      <c r="A224" s="139">
        <v>1513230</v>
      </c>
      <c r="B224" s="139" t="s">
        <v>973</v>
      </c>
      <c r="C224" s="139" t="s">
        <v>249</v>
      </c>
      <c r="D224" s="252" t="s">
        <v>1072</v>
      </c>
      <c r="E224" s="120">
        <f t="shared" ref="E224:E233" si="40">+F224+I224</f>
        <v>0</v>
      </c>
      <c r="F224" s="120"/>
      <c r="G224" s="119"/>
      <c r="H224" s="119"/>
      <c r="I224" s="119"/>
      <c r="J224" s="120">
        <f t="shared" ref="J224:J232" si="41">+L224+O224</f>
        <v>0</v>
      </c>
      <c r="K224" s="119"/>
      <c r="L224" s="119"/>
      <c r="M224" s="119"/>
      <c r="N224" s="119"/>
      <c r="O224" s="119"/>
      <c r="P224" s="120">
        <f t="shared" si="35"/>
        <v>0</v>
      </c>
      <c r="Q224" s="590">
        <f t="shared" si="39"/>
        <v>0</v>
      </c>
      <c r="R224" s="16"/>
      <c r="S224" s="81"/>
      <c r="T224" s="81"/>
      <c r="U224" s="81"/>
      <c r="V224" s="81"/>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row>
    <row r="225" spans="1:66" ht="28" hidden="1">
      <c r="A225" s="139">
        <v>1517300</v>
      </c>
      <c r="B225" s="139" t="s">
        <v>707</v>
      </c>
      <c r="C225" s="139" t="s">
        <v>935</v>
      </c>
      <c r="D225" s="264" t="s">
        <v>708</v>
      </c>
      <c r="E225" s="120">
        <f t="shared" si="40"/>
        <v>0</v>
      </c>
      <c r="F225" s="120"/>
      <c r="G225" s="120"/>
      <c r="H225" s="120"/>
      <c r="I225" s="120"/>
      <c r="J225" s="120">
        <f t="shared" si="41"/>
        <v>0</v>
      </c>
      <c r="K225" s="120"/>
      <c r="L225" s="120"/>
      <c r="M225" s="120"/>
      <c r="N225" s="120"/>
      <c r="O225" s="120"/>
      <c r="P225" s="120">
        <f t="shared" si="35"/>
        <v>0</v>
      </c>
      <c r="Q225" s="590">
        <f t="shared" si="39"/>
        <v>0</v>
      </c>
      <c r="R225" s="16"/>
      <c r="S225" s="81"/>
      <c r="T225" s="81"/>
      <c r="U225" s="81"/>
      <c r="V225" s="81"/>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row>
    <row r="226" spans="1:66" ht="14" hidden="1">
      <c r="A226" s="139"/>
      <c r="B226" s="139"/>
      <c r="C226" s="139"/>
      <c r="D226" s="264" t="s">
        <v>444</v>
      </c>
      <c r="E226" s="120">
        <f t="shared" si="40"/>
        <v>0</v>
      </c>
      <c r="F226" s="120"/>
      <c r="G226" s="120"/>
      <c r="H226" s="120"/>
      <c r="I226" s="120"/>
      <c r="J226" s="120"/>
      <c r="K226" s="120"/>
      <c r="L226" s="120"/>
      <c r="M226" s="120"/>
      <c r="N226" s="120"/>
      <c r="O226" s="120"/>
      <c r="P226" s="120"/>
      <c r="Q226" s="590">
        <f t="shared" si="39"/>
        <v>0</v>
      </c>
      <c r="R226" s="16"/>
      <c r="S226" s="81"/>
      <c r="T226" s="81"/>
      <c r="U226" s="81"/>
      <c r="V226" s="81"/>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row>
    <row r="227" spans="1:66" ht="56" hidden="1">
      <c r="A227" s="139"/>
      <c r="B227" s="139"/>
      <c r="C227" s="139"/>
      <c r="D227" s="264" t="s">
        <v>177</v>
      </c>
      <c r="E227" s="120">
        <f t="shared" si="40"/>
        <v>0</v>
      </c>
      <c r="F227" s="120"/>
      <c r="G227" s="120"/>
      <c r="H227" s="120"/>
      <c r="I227" s="120"/>
      <c r="J227" s="120">
        <f t="shared" si="41"/>
        <v>0</v>
      </c>
      <c r="K227" s="120"/>
      <c r="L227" s="120"/>
      <c r="M227" s="120"/>
      <c r="N227" s="120"/>
      <c r="O227" s="120"/>
      <c r="P227" s="120">
        <f t="shared" ref="P227:P239" si="42">+E227+J227</f>
        <v>0</v>
      </c>
      <c r="Q227" s="590">
        <f t="shared" si="39"/>
        <v>0</v>
      </c>
      <c r="R227" s="16"/>
      <c r="S227" s="81"/>
      <c r="T227" s="81"/>
      <c r="U227" s="81"/>
      <c r="V227" s="81"/>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c r="AX227" s="16"/>
      <c r="AY227" s="16"/>
      <c r="AZ227" s="16"/>
      <c r="BA227" s="16"/>
      <c r="BB227" s="16"/>
      <c r="BC227" s="16"/>
      <c r="BD227" s="16"/>
      <c r="BE227" s="16"/>
      <c r="BF227" s="16"/>
      <c r="BG227" s="16"/>
      <c r="BH227" s="16"/>
      <c r="BI227" s="16"/>
      <c r="BJ227" s="16"/>
      <c r="BK227" s="16"/>
      <c r="BL227" s="16"/>
      <c r="BM227" s="16"/>
      <c r="BN227" s="16"/>
    </row>
    <row r="228" spans="1:66" ht="42" hidden="1">
      <c r="A228" s="133">
        <v>1517321</v>
      </c>
      <c r="B228" s="133" t="s">
        <v>69</v>
      </c>
      <c r="C228" s="133" t="s">
        <v>70</v>
      </c>
      <c r="D228" s="268" t="s">
        <v>800</v>
      </c>
      <c r="E228" s="301">
        <f t="shared" si="40"/>
        <v>0</v>
      </c>
      <c r="F228" s="301"/>
      <c r="G228" s="301"/>
      <c r="H228" s="301"/>
      <c r="I228" s="301"/>
      <c r="J228" s="301">
        <f t="shared" si="41"/>
        <v>0</v>
      </c>
      <c r="K228" s="301"/>
      <c r="L228" s="301"/>
      <c r="M228" s="301"/>
      <c r="N228" s="301"/>
      <c r="O228" s="301"/>
      <c r="P228" s="301">
        <f t="shared" si="42"/>
        <v>0</v>
      </c>
      <c r="Q228" s="590">
        <f t="shared" si="39"/>
        <v>0</v>
      </c>
      <c r="R228" s="16"/>
      <c r="S228" s="81"/>
      <c r="T228" s="81"/>
      <c r="U228" s="81"/>
      <c r="V228" s="81"/>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row>
    <row r="229" spans="1:66" ht="51.65" hidden="1" customHeight="1">
      <c r="A229" s="133">
        <v>1517322</v>
      </c>
      <c r="B229" s="133" t="s">
        <v>1039</v>
      </c>
      <c r="C229" s="133" t="s">
        <v>1187</v>
      </c>
      <c r="D229" s="268" t="s">
        <v>1040</v>
      </c>
      <c r="E229" s="149">
        <f t="shared" si="40"/>
        <v>0</v>
      </c>
      <c r="F229" s="149"/>
      <c r="G229" s="149"/>
      <c r="H229" s="149"/>
      <c r="I229" s="149"/>
      <c r="J229" s="122">
        <f t="shared" si="41"/>
        <v>0</v>
      </c>
      <c r="K229" s="122"/>
      <c r="L229" s="122"/>
      <c r="M229" s="122"/>
      <c r="N229" s="122"/>
      <c r="O229" s="122">
        <f>200000-200000</f>
        <v>0</v>
      </c>
      <c r="P229" s="122">
        <f t="shared" si="42"/>
        <v>0</v>
      </c>
      <c r="Q229" s="590">
        <f t="shared" si="39"/>
        <v>0</v>
      </c>
      <c r="R229" s="16"/>
      <c r="S229" s="81"/>
      <c r="T229" s="81"/>
      <c r="U229" s="81"/>
      <c r="V229" s="81"/>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row>
    <row r="230" spans="1:66" ht="51.65" hidden="1" customHeight="1">
      <c r="A230" s="133" t="s">
        <v>689</v>
      </c>
      <c r="B230" s="133" t="s">
        <v>253</v>
      </c>
      <c r="C230" s="133" t="s">
        <v>251</v>
      </c>
      <c r="D230" s="327" t="s">
        <v>254</v>
      </c>
      <c r="E230" s="149">
        <f>+F230+I230</f>
        <v>0</v>
      </c>
      <c r="F230" s="149"/>
      <c r="G230" s="149"/>
      <c r="H230" s="149"/>
      <c r="I230" s="149"/>
      <c r="J230" s="122">
        <f>+L230+O230</f>
        <v>0</v>
      </c>
      <c r="K230" s="122"/>
      <c r="L230" s="122"/>
      <c r="M230" s="122"/>
      <c r="N230" s="122"/>
      <c r="O230" s="122">
        <f>9000000-9000000</f>
        <v>0</v>
      </c>
      <c r="P230" s="122">
        <f>+E230+J230</f>
        <v>0</v>
      </c>
      <c r="Q230" s="590">
        <f t="shared" si="39"/>
        <v>0</v>
      </c>
      <c r="R230" s="16"/>
      <c r="S230" s="81"/>
      <c r="T230" s="81"/>
      <c r="U230" s="81"/>
      <c r="V230" s="81"/>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row>
    <row r="231" spans="1:66" ht="51.65" hidden="1" customHeight="1">
      <c r="A231" s="133" t="s">
        <v>98</v>
      </c>
      <c r="B231" s="133" t="s">
        <v>425</v>
      </c>
      <c r="C231" s="133" t="s">
        <v>251</v>
      </c>
      <c r="D231" s="268" t="s">
        <v>99</v>
      </c>
      <c r="E231" s="149">
        <f>+F231+I231</f>
        <v>0</v>
      </c>
      <c r="F231" s="149"/>
      <c r="G231" s="149"/>
      <c r="H231" s="149"/>
      <c r="I231" s="149"/>
      <c r="J231" s="122">
        <f>+L231+O231</f>
        <v>0</v>
      </c>
      <c r="K231" s="122"/>
      <c r="L231" s="122"/>
      <c r="M231" s="122"/>
      <c r="N231" s="122"/>
      <c r="O231" s="122"/>
      <c r="P231" s="122">
        <f>+E231+J231</f>
        <v>0</v>
      </c>
      <c r="Q231" s="590">
        <f t="shared" si="39"/>
        <v>0</v>
      </c>
      <c r="R231" s="16"/>
      <c r="S231" s="81"/>
      <c r="T231" s="81"/>
      <c r="U231" s="81"/>
      <c r="V231" s="81"/>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row>
    <row r="232" spans="1:66" ht="35.5" hidden="1" customHeight="1">
      <c r="A232" s="133">
        <v>1517340</v>
      </c>
      <c r="B232" s="133" t="s">
        <v>921</v>
      </c>
      <c r="C232" s="133" t="s">
        <v>937</v>
      </c>
      <c r="D232" s="268" t="s">
        <v>243</v>
      </c>
      <c r="E232" s="301">
        <f t="shared" si="40"/>
        <v>0</v>
      </c>
      <c r="F232" s="301"/>
      <c r="G232" s="301"/>
      <c r="H232" s="301"/>
      <c r="I232" s="301"/>
      <c r="J232" s="301">
        <f t="shared" si="41"/>
        <v>0</v>
      </c>
      <c r="K232" s="301"/>
      <c r="L232" s="301"/>
      <c r="M232" s="301"/>
      <c r="N232" s="301"/>
      <c r="O232" s="301"/>
      <c r="P232" s="301">
        <f t="shared" si="42"/>
        <v>0</v>
      </c>
      <c r="Q232" s="590">
        <f t="shared" si="39"/>
        <v>0</v>
      </c>
      <c r="R232" s="16"/>
      <c r="S232" s="81"/>
      <c r="T232" s="81"/>
      <c r="U232" s="81"/>
      <c r="V232" s="81"/>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row>
    <row r="233" spans="1:66" ht="65.25" hidden="1" customHeight="1">
      <c r="A233" s="133" t="s">
        <v>1188</v>
      </c>
      <c r="B233" s="133" t="s">
        <v>1189</v>
      </c>
      <c r="C233" s="133" t="s">
        <v>1190</v>
      </c>
      <c r="D233" s="268" t="s">
        <v>588</v>
      </c>
      <c r="E233" s="149">
        <f t="shared" si="40"/>
        <v>0</v>
      </c>
      <c r="F233" s="149"/>
      <c r="G233" s="149"/>
      <c r="H233" s="149"/>
      <c r="I233" s="149"/>
      <c r="J233" s="121">
        <f>+L233+O233</f>
        <v>0</v>
      </c>
      <c r="K233" s="121"/>
      <c r="L233" s="121"/>
      <c r="M233" s="121"/>
      <c r="N233" s="121"/>
      <c r="O233" s="121"/>
      <c r="P233" s="121">
        <f t="shared" si="42"/>
        <v>0</v>
      </c>
      <c r="Q233" s="590">
        <f t="shared" si="39"/>
        <v>0</v>
      </c>
      <c r="R233" s="16"/>
      <c r="S233" s="81"/>
      <c r="T233" s="81"/>
      <c r="U233" s="81"/>
      <c r="V233" s="81"/>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row>
    <row r="234" spans="1:66" ht="65.25" hidden="1" customHeight="1">
      <c r="A234" s="133" t="s">
        <v>95</v>
      </c>
      <c r="B234" s="133" t="s">
        <v>96</v>
      </c>
      <c r="C234" s="133" t="s">
        <v>1190</v>
      </c>
      <c r="D234" s="268" t="s">
        <v>97</v>
      </c>
      <c r="E234" s="149">
        <f>+F234+I234</f>
        <v>0</v>
      </c>
      <c r="F234" s="149"/>
      <c r="G234" s="149"/>
      <c r="H234" s="149"/>
      <c r="I234" s="149"/>
      <c r="J234" s="121">
        <f>+L234+O234</f>
        <v>0</v>
      </c>
      <c r="K234" s="121"/>
      <c r="L234" s="121"/>
      <c r="M234" s="121"/>
      <c r="N234" s="121"/>
      <c r="O234" s="121"/>
      <c r="P234" s="121">
        <f>+E234+J234</f>
        <v>0</v>
      </c>
      <c r="Q234" s="590">
        <f t="shared" si="39"/>
        <v>0</v>
      </c>
      <c r="R234" s="16"/>
      <c r="S234" s="81"/>
      <c r="T234" s="81"/>
      <c r="U234" s="81"/>
      <c r="V234" s="81"/>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row>
    <row r="235" spans="1:66" ht="93.75" hidden="1" customHeight="1">
      <c r="A235" s="133" t="s">
        <v>1115</v>
      </c>
      <c r="B235" s="133" t="s">
        <v>1116</v>
      </c>
      <c r="C235" s="133" t="s">
        <v>1190</v>
      </c>
      <c r="D235" s="338" t="s">
        <v>366</v>
      </c>
      <c r="E235" s="121">
        <f>+F235+I235</f>
        <v>0</v>
      </c>
      <c r="F235" s="121"/>
      <c r="G235" s="121"/>
      <c r="H235" s="121"/>
      <c r="I235" s="121">
        <f>1756000-1756000</f>
        <v>0</v>
      </c>
      <c r="J235" s="121">
        <f>+L235+O235</f>
        <v>0</v>
      </c>
      <c r="K235" s="121"/>
      <c r="L235" s="121"/>
      <c r="M235" s="121"/>
      <c r="N235" s="121"/>
      <c r="O235" s="121"/>
      <c r="P235" s="121">
        <f>+E235+J235</f>
        <v>0</v>
      </c>
      <c r="Q235" s="590">
        <f t="shared" si="39"/>
        <v>0</v>
      </c>
      <c r="R235" s="16"/>
      <c r="S235" s="81"/>
      <c r="T235" s="81"/>
      <c r="U235" s="81"/>
      <c r="V235" s="81"/>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row>
    <row r="236" spans="1:66" ht="93.75" hidden="1" customHeight="1">
      <c r="A236" s="133" t="s">
        <v>908</v>
      </c>
      <c r="B236" s="133" t="s">
        <v>909</v>
      </c>
      <c r="C236" s="133" t="s">
        <v>555</v>
      </c>
      <c r="D236" s="339" t="s">
        <v>924</v>
      </c>
      <c r="E236" s="121">
        <f>+F236+I236</f>
        <v>0</v>
      </c>
      <c r="F236" s="121"/>
      <c r="G236" s="121"/>
      <c r="H236" s="121"/>
      <c r="I236" s="121">
        <f>75870800-75870800</f>
        <v>0</v>
      </c>
      <c r="J236" s="121">
        <f>+L236+O236</f>
        <v>0</v>
      </c>
      <c r="K236" s="121"/>
      <c r="L236" s="121"/>
      <c r="M236" s="121"/>
      <c r="N236" s="121"/>
      <c r="O236" s="121">
        <f>9009468-9009468</f>
        <v>0</v>
      </c>
      <c r="P236" s="121">
        <f>+E236+J236</f>
        <v>0</v>
      </c>
      <c r="Q236" s="590">
        <f t="shared" si="39"/>
        <v>0</v>
      </c>
      <c r="R236" s="16"/>
      <c r="S236" s="81"/>
      <c r="T236" s="81"/>
      <c r="U236" s="81"/>
      <c r="V236" s="81"/>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row>
    <row r="237" spans="1:66" ht="151.5" hidden="1" customHeight="1">
      <c r="A237" s="133" t="s">
        <v>86</v>
      </c>
      <c r="B237" s="133" t="s">
        <v>87</v>
      </c>
      <c r="C237" s="133" t="s">
        <v>555</v>
      </c>
      <c r="D237" s="339" t="s">
        <v>558</v>
      </c>
      <c r="E237" s="121">
        <f>+F237+I237</f>
        <v>0</v>
      </c>
      <c r="F237" s="121"/>
      <c r="G237" s="121"/>
      <c r="H237" s="121"/>
      <c r="I237" s="121"/>
      <c r="J237" s="121">
        <f>+L237+O237</f>
        <v>0</v>
      </c>
      <c r="K237" s="121"/>
      <c r="L237" s="121"/>
      <c r="M237" s="121"/>
      <c r="N237" s="121"/>
      <c r="O237" s="121"/>
      <c r="P237" s="121">
        <f>+E237+J237</f>
        <v>0</v>
      </c>
      <c r="Q237" s="590">
        <f t="shared" si="39"/>
        <v>0</v>
      </c>
      <c r="R237" s="16"/>
      <c r="S237" s="81"/>
      <c r="T237" s="81"/>
      <c r="U237" s="81"/>
      <c r="V237" s="81"/>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row>
    <row r="238" spans="1:66" ht="56" hidden="1">
      <c r="A238" s="139">
        <v>1611120</v>
      </c>
      <c r="B238" s="139" t="s">
        <v>929</v>
      </c>
      <c r="C238" s="139" t="s">
        <v>870</v>
      </c>
      <c r="D238" s="264" t="s">
        <v>462</v>
      </c>
      <c r="E238" s="120">
        <f t="shared" ref="E238:E245" si="43">+F238+I238</f>
        <v>0</v>
      </c>
      <c r="F238" s="120"/>
      <c r="G238" s="119"/>
      <c r="H238" s="119"/>
      <c r="I238" s="119"/>
      <c r="J238" s="117">
        <f t="shared" ref="J238:J246" si="44">+L238+O238</f>
        <v>0</v>
      </c>
      <c r="K238" s="120"/>
      <c r="L238" s="120"/>
      <c r="M238" s="120"/>
      <c r="N238" s="120"/>
      <c r="O238" s="120"/>
      <c r="P238" s="117">
        <f t="shared" si="42"/>
        <v>0</v>
      </c>
      <c r="Q238" s="590">
        <f t="shared" si="39"/>
        <v>0</v>
      </c>
      <c r="R238" s="16"/>
      <c r="S238" s="81"/>
      <c r="T238" s="81"/>
      <c r="U238" s="81"/>
      <c r="V238" s="81"/>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row>
    <row r="239" spans="1:66" ht="28" hidden="1">
      <c r="A239" s="139">
        <v>1614010</v>
      </c>
      <c r="B239" s="139" t="s">
        <v>463</v>
      </c>
      <c r="C239" s="139" t="s">
        <v>1220</v>
      </c>
      <c r="D239" s="264" t="s">
        <v>464</v>
      </c>
      <c r="E239" s="117">
        <f t="shared" si="43"/>
        <v>0</v>
      </c>
      <c r="F239" s="117"/>
      <c r="G239" s="117"/>
      <c r="H239" s="117"/>
      <c r="I239" s="117"/>
      <c r="J239" s="117">
        <f t="shared" si="44"/>
        <v>0</v>
      </c>
      <c r="K239" s="117"/>
      <c r="L239" s="117"/>
      <c r="M239" s="117"/>
      <c r="N239" s="117"/>
      <c r="O239" s="117"/>
      <c r="P239" s="117">
        <f t="shared" si="42"/>
        <v>0</v>
      </c>
      <c r="Q239" s="590">
        <f t="shared" si="39"/>
        <v>0</v>
      </c>
      <c r="R239" s="16"/>
      <c r="S239" s="81"/>
      <c r="T239" s="81"/>
      <c r="U239" s="81"/>
      <c r="V239" s="81"/>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row>
    <row r="240" spans="1:66" ht="42" hidden="1">
      <c r="A240" s="139">
        <v>1614020</v>
      </c>
      <c r="B240" s="139" t="s">
        <v>412</v>
      </c>
      <c r="C240" s="139" t="s">
        <v>696</v>
      </c>
      <c r="D240" s="264" t="s">
        <v>694</v>
      </c>
      <c r="E240" s="117">
        <f t="shared" si="43"/>
        <v>0</v>
      </c>
      <c r="F240" s="117"/>
      <c r="G240" s="117"/>
      <c r="H240" s="117"/>
      <c r="I240" s="117"/>
      <c r="J240" s="117">
        <f t="shared" si="44"/>
        <v>0</v>
      </c>
      <c r="K240" s="117"/>
      <c r="L240" s="117"/>
      <c r="M240" s="117"/>
      <c r="N240" s="117"/>
      <c r="O240" s="117"/>
      <c r="P240" s="117">
        <f t="shared" ref="P240:P247" si="45">+E240+J240</f>
        <v>0</v>
      </c>
      <c r="Q240" s="590">
        <f t="shared" si="39"/>
        <v>0</v>
      </c>
      <c r="R240" s="16"/>
      <c r="S240" s="81"/>
      <c r="T240" s="81"/>
      <c r="U240" s="81"/>
      <c r="V240" s="81"/>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row>
    <row r="241" spans="1:66" ht="28" hidden="1">
      <c r="A241" s="139">
        <v>1614030</v>
      </c>
      <c r="B241" s="139" t="s">
        <v>413</v>
      </c>
      <c r="C241" s="139" t="s">
        <v>914</v>
      </c>
      <c r="D241" s="264" t="s">
        <v>706</v>
      </c>
      <c r="E241" s="117">
        <f t="shared" si="43"/>
        <v>0</v>
      </c>
      <c r="F241" s="117"/>
      <c r="G241" s="117"/>
      <c r="H241" s="117"/>
      <c r="I241" s="117"/>
      <c r="J241" s="117">
        <f t="shared" si="44"/>
        <v>0</v>
      </c>
      <c r="K241" s="117"/>
      <c r="L241" s="117"/>
      <c r="M241" s="117"/>
      <c r="N241" s="117"/>
      <c r="O241" s="117"/>
      <c r="P241" s="117">
        <f t="shared" si="45"/>
        <v>0</v>
      </c>
      <c r="Q241" s="590">
        <f t="shared" si="39"/>
        <v>0</v>
      </c>
      <c r="R241" s="16"/>
      <c r="S241" s="81"/>
      <c r="T241" s="81"/>
      <c r="U241" s="81"/>
      <c r="V241" s="81"/>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row>
    <row r="242" spans="1:66" ht="28" hidden="1">
      <c r="A242" s="139">
        <v>1614040</v>
      </c>
      <c r="B242" s="139" t="s">
        <v>414</v>
      </c>
      <c r="C242" s="139" t="s">
        <v>697</v>
      </c>
      <c r="D242" s="264" t="s">
        <v>1079</v>
      </c>
      <c r="E242" s="117">
        <f t="shared" si="43"/>
        <v>0</v>
      </c>
      <c r="F242" s="117"/>
      <c r="G242" s="117"/>
      <c r="H242" s="117"/>
      <c r="I242" s="117"/>
      <c r="J242" s="117">
        <f t="shared" si="44"/>
        <v>0</v>
      </c>
      <c r="K242" s="117"/>
      <c r="L242" s="117"/>
      <c r="M242" s="117"/>
      <c r="N242" s="117"/>
      <c r="O242" s="117"/>
      <c r="P242" s="117">
        <f t="shared" si="45"/>
        <v>0</v>
      </c>
      <c r="Q242" s="590">
        <f t="shared" si="39"/>
        <v>0</v>
      </c>
      <c r="R242" s="16"/>
      <c r="S242" s="81"/>
      <c r="T242" s="81"/>
      <c r="U242" s="81"/>
      <c r="V242" s="81"/>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row>
    <row r="243" spans="1:66" ht="28" hidden="1">
      <c r="A243" s="139">
        <v>1614070</v>
      </c>
      <c r="B243" s="139" t="s">
        <v>416</v>
      </c>
      <c r="C243" s="139" t="s">
        <v>901</v>
      </c>
      <c r="D243" s="264" t="s">
        <v>231</v>
      </c>
      <c r="E243" s="120">
        <f t="shared" si="43"/>
        <v>0</v>
      </c>
      <c r="F243" s="120"/>
      <c r="G243" s="120"/>
      <c r="H243" s="120"/>
      <c r="I243" s="120"/>
      <c r="J243" s="120">
        <f t="shared" si="44"/>
        <v>0</v>
      </c>
      <c r="K243" s="120"/>
      <c r="L243" s="120"/>
      <c r="M243" s="120"/>
      <c r="N243" s="120"/>
      <c r="O243" s="120"/>
      <c r="P243" s="120">
        <f t="shared" si="45"/>
        <v>0</v>
      </c>
      <c r="Q243" s="590">
        <f t="shared" si="39"/>
        <v>0</v>
      </c>
      <c r="R243" s="16"/>
      <c r="S243" s="81"/>
      <c r="T243" s="81"/>
      <c r="U243" s="81"/>
      <c r="V243" s="81"/>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row>
    <row r="244" spans="1:66" ht="14" hidden="1">
      <c r="A244" s="139"/>
      <c r="B244" s="139"/>
      <c r="C244" s="139"/>
      <c r="D244" s="264" t="s">
        <v>444</v>
      </c>
      <c r="E244" s="120">
        <f t="shared" si="43"/>
        <v>0</v>
      </c>
      <c r="F244" s="120"/>
      <c r="G244" s="120"/>
      <c r="H244" s="120"/>
      <c r="I244" s="120"/>
      <c r="J244" s="120">
        <f t="shared" si="44"/>
        <v>0</v>
      </c>
      <c r="K244" s="120"/>
      <c r="L244" s="120"/>
      <c r="M244" s="120"/>
      <c r="N244" s="120"/>
      <c r="O244" s="120"/>
      <c r="P244" s="120">
        <f t="shared" si="45"/>
        <v>0</v>
      </c>
      <c r="Q244" s="590">
        <f t="shared" si="39"/>
        <v>0</v>
      </c>
      <c r="R244" s="16"/>
      <c r="S244" s="81"/>
      <c r="T244" s="81"/>
      <c r="U244" s="81"/>
      <c r="V244" s="81"/>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row>
    <row r="245" spans="1:66" ht="42" hidden="1">
      <c r="A245" s="139"/>
      <c r="B245" s="139"/>
      <c r="C245" s="139"/>
      <c r="D245" s="264" t="s">
        <v>133</v>
      </c>
      <c r="E245" s="120">
        <f t="shared" si="43"/>
        <v>0</v>
      </c>
      <c r="F245" s="120"/>
      <c r="G245" s="120"/>
      <c r="H245" s="120"/>
      <c r="I245" s="120"/>
      <c r="J245" s="120">
        <f t="shared" si="44"/>
        <v>0</v>
      </c>
      <c r="K245" s="120"/>
      <c r="L245" s="120"/>
      <c r="M245" s="120"/>
      <c r="N245" s="120"/>
      <c r="O245" s="120"/>
      <c r="P245" s="120">
        <f t="shared" si="45"/>
        <v>0</v>
      </c>
      <c r="Q245" s="590">
        <f t="shared" si="39"/>
        <v>0</v>
      </c>
      <c r="R245" s="16"/>
      <c r="S245" s="81"/>
      <c r="T245" s="81"/>
      <c r="U245" s="81"/>
      <c r="V245" s="81"/>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row>
    <row r="246" spans="1:66" ht="28" hidden="1">
      <c r="A246" s="139">
        <v>1617300</v>
      </c>
      <c r="B246" s="133" t="s">
        <v>707</v>
      </c>
      <c r="C246" s="133" t="s">
        <v>935</v>
      </c>
      <c r="D246" s="274" t="s">
        <v>708</v>
      </c>
      <c r="E246" s="122">
        <f>+F246+I246</f>
        <v>0</v>
      </c>
      <c r="F246" s="122"/>
      <c r="G246" s="122"/>
      <c r="H246" s="122"/>
      <c r="I246" s="122"/>
      <c r="J246" s="120">
        <f t="shared" si="44"/>
        <v>0</v>
      </c>
      <c r="K246" s="122"/>
      <c r="L246" s="122"/>
      <c r="M246" s="122"/>
      <c r="N246" s="122"/>
      <c r="O246" s="122">
        <f>1585400-1585400</f>
        <v>0</v>
      </c>
      <c r="P246" s="120">
        <f t="shared" si="45"/>
        <v>0</v>
      </c>
      <c r="Q246" s="590">
        <f t="shared" si="39"/>
        <v>0</v>
      </c>
      <c r="R246" s="16"/>
      <c r="S246" s="81"/>
      <c r="T246" s="81"/>
      <c r="U246" s="81"/>
      <c r="V246" s="81"/>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row>
    <row r="247" spans="1:66" ht="42" hidden="1">
      <c r="A247" s="139"/>
      <c r="B247" s="139"/>
      <c r="C247" s="139"/>
      <c r="D247" s="285" t="s">
        <v>1183</v>
      </c>
      <c r="E247" s="120">
        <f>+F247+I247</f>
        <v>0</v>
      </c>
      <c r="F247" s="120"/>
      <c r="G247" s="120"/>
      <c r="H247" s="120"/>
      <c r="I247" s="120"/>
      <c r="J247" s="120"/>
      <c r="K247" s="120"/>
      <c r="L247" s="120"/>
      <c r="M247" s="120"/>
      <c r="N247" s="120"/>
      <c r="O247" s="120"/>
      <c r="P247" s="120">
        <f t="shared" si="45"/>
        <v>0</v>
      </c>
      <c r="Q247" s="590">
        <f t="shared" si="39"/>
        <v>0</v>
      </c>
      <c r="R247" s="16"/>
      <c r="S247" s="81"/>
      <c r="T247" s="81"/>
      <c r="U247" s="81"/>
      <c r="V247" s="81"/>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row>
    <row r="248" spans="1:66" ht="45" hidden="1" customHeight="1">
      <c r="A248" s="145">
        <v>1618311</v>
      </c>
      <c r="B248" s="145" t="s">
        <v>67</v>
      </c>
      <c r="C248" s="145" t="s">
        <v>936</v>
      </c>
      <c r="D248" s="264" t="s">
        <v>68</v>
      </c>
      <c r="E248" s="120"/>
      <c r="F248" s="120"/>
      <c r="G248" s="120"/>
      <c r="H248" s="120"/>
      <c r="I248" s="120"/>
      <c r="J248" s="120">
        <f t="shared" ref="J248:J253" si="46">+L248+O248</f>
        <v>0</v>
      </c>
      <c r="K248" s="120">
        <f>700000-700000</f>
        <v>0</v>
      </c>
      <c r="L248" s="120">
        <f>700000-700000</f>
        <v>0</v>
      </c>
      <c r="M248" s="120"/>
      <c r="N248" s="120"/>
      <c r="O248" s="120"/>
      <c r="P248" s="120">
        <f t="shared" ref="P248:P257" si="47">+E248+J248</f>
        <v>0</v>
      </c>
      <c r="Q248" s="590">
        <f t="shared" si="39"/>
        <v>0</v>
      </c>
      <c r="R248" s="16"/>
      <c r="S248" s="81"/>
      <c r="T248" s="81"/>
      <c r="U248" s="81"/>
      <c r="V248" s="81"/>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row>
    <row r="249" spans="1:66" ht="45" hidden="1" customHeight="1">
      <c r="A249" s="139">
        <v>1618340</v>
      </c>
      <c r="B249" s="133" t="s">
        <v>229</v>
      </c>
      <c r="C249" s="133" t="s">
        <v>803</v>
      </c>
      <c r="D249" s="274" t="s">
        <v>1085</v>
      </c>
      <c r="E249" s="121">
        <f>+F249+I249</f>
        <v>0</v>
      </c>
      <c r="F249" s="121"/>
      <c r="G249" s="121"/>
      <c r="H249" s="121"/>
      <c r="I249" s="121"/>
      <c r="J249" s="121">
        <f t="shared" si="46"/>
        <v>0</v>
      </c>
      <c r="K249" s="121"/>
      <c r="L249" s="121"/>
      <c r="M249" s="121"/>
      <c r="N249" s="121"/>
      <c r="O249" s="121"/>
      <c r="P249" s="121">
        <f t="shared" si="47"/>
        <v>0</v>
      </c>
      <c r="Q249" s="590">
        <f t="shared" si="39"/>
        <v>0</v>
      </c>
      <c r="R249" s="16"/>
      <c r="S249" s="81"/>
      <c r="T249" s="81"/>
      <c r="U249" s="81"/>
      <c r="V249" s="81"/>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row>
    <row r="250" spans="1:66" ht="63" hidden="1" customHeight="1">
      <c r="A250" s="133" t="s">
        <v>206</v>
      </c>
      <c r="B250" s="248" t="s">
        <v>722</v>
      </c>
      <c r="C250" s="145" t="s">
        <v>720</v>
      </c>
      <c r="D250" s="14" t="s">
        <v>517</v>
      </c>
      <c r="E250" s="260">
        <f>+F250+I250</f>
        <v>0</v>
      </c>
      <c r="F250" s="260"/>
      <c r="G250" s="260"/>
      <c r="H250" s="260"/>
      <c r="I250" s="260"/>
      <c r="J250" s="150">
        <f t="shared" si="46"/>
        <v>0</v>
      </c>
      <c r="K250" s="325"/>
      <c r="L250" s="325"/>
      <c r="M250" s="325"/>
      <c r="N250" s="325"/>
      <c r="O250" s="213"/>
      <c r="P250" s="213">
        <f>+E250+J250</f>
        <v>0</v>
      </c>
      <c r="Q250" s="590">
        <f t="shared" si="39"/>
        <v>0</v>
      </c>
      <c r="R250" s="360"/>
      <c r="S250" s="360"/>
      <c r="T250" s="364"/>
      <c r="U250" s="81"/>
      <c r="V250" s="81"/>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row>
    <row r="251" spans="1:66" ht="42" hidden="1">
      <c r="A251" s="133">
        <v>1916012</v>
      </c>
      <c r="B251" s="133" t="s">
        <v>63</v>
      </c>
      <c r="C251" s="133" t="s">
        <v>62</v>
      </c>
      <c r="D251" s="268" t="s">
        <v>64</v>
      </c>
      <c r="E251" s="149">
        <f t="shared" ref="E251:E258" si="48">+F251+I251</f>
        <v>0</v>
      </c>
      <c r="F251" s="149"/>
      <c r="G251" s="149"/>
      <c r="H251" s="149"/>
      <c r="I251" s="149"/>
      <c r="J251" s="122">
        <f t="shared" si="46"/>
        <v>0</v>
      </c>
      <c r="K251" s="149"/>
      <c r="L251" s="149"/>
      <c r="M251" s="149"/>
      <c r="N251" s="149"/>
      <c r="O251" s="120"/>
      <c r="P251" s="120">
        <f t="shared" si="47"/>
        <v>0</v>
      </c>
      <c r="Q251" s="590">
        <f t="shared" si="39"/>
        <v>0</v>
      </c>
      <c r="R251" s="16"/>
      <c r="S251" s="81"/>
      <c r="T251" s="81"/>
      <c r="U251" s="81"/>
      <c r="V251" s="81"/>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row>
    <row r="252" spans="1:66" ht="28" hidden="1">
      <c r="A252" s="139">
        <v>1916040</v>
      </c>
      <c r="B252" s="139" t="s">
        <v>66</v>
      </c>
      <c r="C252" s="139" t="s">
        <v>65</v>
      </c>
      <c r="D252" s="251" t="s">
        <v>805</v>
      </c>
      <c r="E252" s="120">
        <f t="shared" si="48"/>
        <v>0</v>
      </c>
      <c r="F252" s="120"/>
      <c r="G252" s="120"/>
      <c r="H252" s="120"/>
      <c r="I252" s="120"/>
      <c r="J252" s="117">
        <f t="shared" si="46"/>
        <v>0</v>
      </c>
      <c r="K252" s="120"/>
      <c r="L252" s="120"/>
      <c r="M252" s="120"/>
      <c r="N252" s="120"/>
      <c r="O252" s="120"/>
      <c r="P252" s="120">
        <f t="shared" si="47"/>
        <v>0</v>
      </c>
      <c r="Q252" s="590">
        <f t="shared" si="39"/>
        <v>0</v>
      </c>
      <c r="R252" s="16"/>
      <c r="S252" s="81"/>
      <c r="T252" s="81"/>
      <c r="U252" s="81"/>
      <c r="V252" s="81"/>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row>
    <row r="253" spans="1:66" ht="28" hidden="1">
      <c r="A253" s="139">
        <v>1917300</v>
      </c>
      <c r="B253" s="139" t="s">
        <v>707</v>
      </c>
      <c r="C253" s="139" t="s">
        <v>935</v>
      </c>
      <c r="D253" s="250" t="s">
        <v>708</v>
      </c>
      <c r="E253" s="120">
        <f t="shared" si="48"/>
        <v>0</v>
      </c>
      <c r="F253" s="120"/>
      <c r="G253" s="153"/>
      <c r="H253" s="153"/>
      <c r="I253" s="153"/>
      <c r="J253" s="117">
        <f t="shared" si="46"/>
        <v>0</v>
      </c>
      <c r="K253" s="117"/>
      <c r="L253" s="117"/>
      <c r="M253" s="117"/>
      <c r="N253" s="117"/>
      <c r="O253" s="120"/>
      <c r="P253" s="120">
        <f t="shared" si="47"/>
        <v>0</v>
      </c>
      <c r="Q253" s="590">
        <f t="shared" si="39"/>
        <v>0</v>
      </c>
      <c r="R253" s="16"/>
      <c r="S253" s="81"/>
      <c r="T253" s="81"/>
      <c r="U253" s="81"/>
      <c r="V253" s="81"/>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row>
    <row r="254" spans="1:66" ht="31" hidden="1">
      <c r="A254" s="145">
        <v>1917440</v>
      </c>
      <c r="B254" s="145" t="s">
        <v>861</v>
      </c>
      <c r="C254" s="145" t="s">
        <v>941</v>
      </c>
      <c r="D254" s="250" t="s">
        <v>1170</v>
      </c>
      <c r="E254" s="120">
        <f t="shared" si="48"/>
        <v>0</v>
      </c>
      <c r="F254" s="120"/>
      <c r="G254" s="120"/>
      <c r="H254" s="120"/>
      <c r="I254" s="120"/>
      <c r="J254" s="120">
        <f t="shared" ref="J254:J266" si="49">+L254+O254</f>
        <v>0</v>
      </c>
      <c r="K254" s="120"/>
      <c r="L254" s="120"/>
      <c r="M254" s="120"/>
      <c r="N254" s="120"/>
      <c r="O254" s="120"/>
      <c r="P254" s="120">
        <f t="shared" si="47"/>
        <v>0</v>
      </c>
      <c r="Q254" s="590">
        <f t="shared" si="39"/>
        <v>0</v>
      </c>
      <c r="R254" s="16"/>
      <c r="S254" s="81"/>
      <c r="T254" s="81"/>
      <c r="U254" s="81"/>
      <c r="V254" s="81"/>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row>
    <row r="255" spans="1:66" ht="14" hidden="1">
      <c r="A255" s="133"/>
      <c r="B255" s="139"/>
      <c r="C255" s="139"/>
      <c r="D255" s="272" t="s">
        <v>583</v>
      </c>
      <c r="E255" s="120">
        <f t="shared" si="48"/>
        <v>0</v>
      </c>
      <c r="F255" s="120"/>
      <c r="G255" s="120"/>
      <c r="H255" s="120"/>
      <c r="I255" s="120"/>
      <c r="J255" s="120">
        <f t="shared" si="49"/>
        <v>0</v>
      </c>
      <c r="K255" s="120"/>
      <c r="L255" s="120"/>
      <c r="M255" s="120"/>
      <c r="N255" s="120"/>
      <c r="O255" s="120"/>
      <c r="P255" s="120">
        <f t="shared" si="47"/>
        <v>0</v>
      </c>
      <c r="Q255" s="590">
        <f t="shared" si="39"/>
        <v>0</v>
      </c>
      <c r="R255" s="16"/>
      <c r="S255" s="81"/>
      <c r="T255" s="81"/>
      <c r="U255" s="81"/>
      <c r="V255" s="81"/>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row>
    <row r="256" spans="1:66" ht="84" hidden="1">
      <c r="A256" s="137"/>
      <c r="B256" s="139"/>
      <c r="C256" s="139"/>
      <c r="D256" s="306" t="s">
        <v>585</v>
      </c>
      <c r="E256" s="120">
        <f t="shared" si="48"/>
        <v>0</v>
      </c>
      <c r="F256" s="120"/>
      <c r="G256" s="120"/>
      <c r="H256" s="120"/>
      <c r="I256" s="120"/>
      <c r="J256" s="120">
        <f t="shared" si="49"/>
        <v>0</v>
      </c>
      <c r="K256" s="120"/>
      <c r="L256" s="120"/>
      <c r="M256" s="120"/>
      <c r="N256" s="120"/>
      <c r="O256" s="120"/>
      <c r="P256" s="120">
        <f t="shared" si="47"/>
        <v>0</v>
      </c>
      <c r="Q256" s="590">
        <f t="shared" si="39"/>
        <v>0</v>
      </c>
      <c r="R256" s="16"/>
      <c r="S256" s="81"/>
      <c r="T256" s="81"/>
      <c r="U256" s="81"/>
      <c r="V256" s="81"/>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row>
    <row r="257" spans="1:66" ht="28" hidden="1">
      <c r="A257" s="137"/>
      <c r="B257" s="139"/>
      <c r="C257" s="139"/>
      <c r="D257" s="272" t="s">
        <v>586</v>
      </c>
      <c r="E257" s="120">
        <f t="shared" si="48"/>
        <v>0</v>
      </c>
      <c r="F257" s="120"/>
      <c r="G257" s="120"/>
      <c r="H257" s="120"/>
      <c r="I257" s="120"/>
      <c r="J257" s="120">
        <f t="shared" si="49"/>
        <v>0</v>
      </c>
      <c r="K257" s="120"/>
      <c r="L257" s="120"/>
      <c r="M257" s="120"/>
      <c r="N257" s="120"/>
      <c r="O257" s="120"/>
      <c r="P257" s="120">
        <f t="shared" si="47"/>
        <v>0</v>
      </c>
      <c r="Q257" s="590">
        <f t="shared" si="39"/>
        <v>0</v>
      </c>
      <c r="R257" s="16"/>
      <c r="S257" s="81"/>
      <c r="T257" s="81"/>
      <c r="U257" s="81"/>
      <c r="V257" s="81"/>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row>
    <row r="258" spans="1:66" ht="14" hidden="1">
      <c r="A258" s="137"/>
      <c r="B258" s="137"/>
      <c r="C258" s="137"/>
      <c r="D258" s="264" t="s">
        <v>524</v>
      </c>
      <c r="E258" s="120">
        <f t="shared" si="48"/>
        <v>0</v>
      </c>
      <c r="F258" s="120"/>
      <c r="G258" s="120"/>
      <c r="H258" s="120"/>
      <c r="I258" s="120"/>
      <c r="J258" s="120"/>
      <c r="K258" s="120"/>
      <c r="L258" s="120"/>
      <c r="M258" s="120"/>
      <c r="N258" s="120"/>
      <c r="O258" s="120"/>
      <c r="P258" s="120"/>
      <c r="Q258" s="590">
        <f t="shared" si="39"/>
        <v>0</v>
      </c>
      <c r="R258" s="16"/>
      <c r="S258" s="81"/>
      <c r="T258" s="81"/>
      <c r="U258" s="81"/>
      <c r="V258" s="81"/>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row>
    <row r="259" spans="1:66" ht="42" hidden="1">
      <c r="A259" s="137"/>
      <c r="B259" s="137"/>
      <c r="C259" s="137"/>
      <c r="D259" s="250" t="s">
        <v>704</v>
      </c>
      <c r="E259" s="127">
        <f t="shared" ref="E259:E266" si="50">+F259+I259</f>
        <v>0</v>
      </c>
      <c r="F259" s="127"/>
      <c r="G259" s="127"/>
      <c r="H259" s="127"/>
      <c r="I259" s="127"/>
      <c r="J259" s="122">
        <f t="shared" si="49"/>
        <v>0</v>
      </c>
      <c r="K259" s="122"/>
      <c r="L259" s="122"/>
      <c r="M259" s="122"/>
      <c r="N259" s="122"/>
      <c r="O259" s="122"/>
      <c r="P259" s="122">
        <f t="shared" ref="P259:P268" si="51">+E259+J259</f>
        <v>0</v>
      </c>
      <c r="Q259" s="590">
        <f t="shared" si="39"/>
        <v>0</v>
      </c>
      <c r="R259" s="16"/>
      <c r="S259" s="81"/>
      <c r="T259" s="81"/>
      <c r="U259" s="81"/>
      <c r="V259" s="81"/>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row>
    <row r="260" spans="1:66" ht="56" hidden="1">
      <c r="A260" s="137"/>
      <c r="B260" s="137"/>
      <c r="C260" s="137"/>
      <c r="D260" s="250" t="s">
        <v>240</v>
      </c>
      <c r="E260" s="127">
        <f t="shared" si="50"/>
        <v>0</v>
      </c>
      <c r="F260" s="127"/>
      <c r="G260" s="127"/>
      <c r="H260" s="127"/>
      <c r="I260" s="127"/>
      <c r="J260" s="122">
        <f t="shared" si="49"/>
        <v>0</v>
      </c>
      <c r="K260" s="122"/>
      <c r="L260" s="122"/>
      <c r="M260" s="122"/>
      <c r="N260" s="122"/>
      <c r="O260" s="122"/>
      <c r="P260" s="122">
        <f t="shared" si="51"/>
        <v>0</v>
      </c>
      <c r="Q260" s="590">
        <f>+P260</f>
        <v>0</v>
      </c>
      <c r="R260" s="16"/>
      <c r="S260" s="81"/>
      <c r="T260" s="81"/>
      <c r="U260" s="81"/>
      <c r="V260" s="81"/>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row>
    <row r="261" spans="1:66" ht="33.75" hidden="1" customHeight="1">
      <c r="A261" s="145" t="s">
        <v>378</v>
      </c>
      <c r="B261" s="145" t="s">
        <v>164</v>
      </c>
      <c r="C261" s="145" t="s">
        <v>379</v>
      </c>
      <c r="D261" s="14" t="s">
        <v>167</v>
      </c>
      <c r="E261" s="325">
        <f>+F261+I261</f>
        <v>0</v>
      </c>
      <c r="F261" s="325"/>
      <c r="G261" s="325"/>
      <c r="H261" s="325"/>
      <c r="I261" s="325"/>
      <c r="J261" s="325">
        <f>+L261+O261</f>
        <v>0</v>
      </c>
      <c r="K261" s="325">
        <f>115624.2-115624.2</f>
        <v>0</v>
      </c>
      <c r="L261" s="325"/>
      <c r="M261" s="325"/>
      <c r="N261" s="325"/>
      <c r="O261" s="325">
        <f>269640.75-115624.2-125275.63-28740.92</f>
        <v>0</v>
      </c>
      <c r="P261" s="325">
        <f>+E261+J261</f>
        <v>0</v>
      </c>
      <c r="Q261" s="590">
        <f>+P261</f>
        <v>0</v>
      </c>
      <c r="R261" s="16"/>
      <c r="S261" s="81"/>
      <c r="T261" s="81"/>
      <c r="U261" s="81"/>
      <c r="V261" s="81"/>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row>
    <row r="262" spans="1:66" ht="96" hidden="1" customHeight="1">
      <c r="A262" s="139" t="s">
        <v>1069</v>
      </c>
      <c r="B262" s="133" t="s">
        <v>1070</v>
      </c>
      <c r="C262" s="139" t="s">
        <v>600</v>
      </c>
      <c r="D262" s="250" t="s">
        <v>599</v>
      </c>
      <c r="E262" s="150">
        <f t="shared" si="50"/>
        <v>0</v>
      </c>
      <c r="F262" s="127"/>
      <c r="G262" s="127"/>
      <c r="H262" s="127"/>
      <c r="I262" s="150"/>
      <c r="J262" s="122">
        <f>+L262+O262</f>
        <v>0</v>
      </c>
      <c r="K262" s="122"/>
      <c r="L262" s="122"/>
      <c r="M262" s="122"/>
      <c r="N262" s="122"/>
      <c r="O262" s="122"/>
      <c r="P262" s="122">
        <f>+E262+J262</f>
        <v>0</v>
      </c>
      <c r="Q262" s="590">
        <f t="shared" ref="Q262:Q269" si="52">+P262</f>
        <v>0</v>
      </c>
      <c r="R262" s="16"/>
      <c r="S262" s="81"/>
      <c r="T262" s="81"/>
      <c r="U262" s="81"/>
      <c r="V262" s="81"/>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row>
    <row r="263" spans="1:66" ht="103.5" hidden="1" customHeight="1">
      <c r="A263" s="139">
        <v>1917464</v>
      </c>
      <c r="B263" s="139" t="s">
        <v>862</v>
      </c>
      <c r="C263" s="139" t="s">
        <v>758</v>
      </c>
      <c r="D263" s="250" t="s">
        <v>657</v>
      </c>
      <c r="E263" s="127">
        <f t="shared" si="50"/>
        <v>0</v>
      </c>
      <c r="F263" s="127"/>
      <c r="G263" s="127"/>
      <c r="H263" s="127"/>
      <c r="I263" s="127"/>
      <c r="J263" s="122">
        <f t="shared" si="49"/>
        <v>0</v>
      </c>
      <c r="K263" s="122"/>
      <c r="L263" s="122"/>
      <c r="M263" s="122"/>
      <c r="N263" s="122"/>
      <c r="O263" s="122"/>
      <c r="P263" s="122">
        <f t="shared" si="51"/>
        <v>0</v>
      </c>
      <c r="Q263" s="590">
        <f t="shared" si="52"/>
        <v>0</v>
      </c>
      <c r="R263" s="16"/>
      <c r="S263" s="81"/>
      <c r="T263" s="81"/>
      <c r="U263" s="81"/>
      <c r="V263" s="81"/>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row>
    <row r="264" spans="1:66" ht="84" hidden="1">
      <c r="A264" s="139">
        <v>1917464</v>
      </c>
      <c r="B264" s="139" t="s">
        <v>862</v>
      </c>
      <c r="C264" s="139" t="s">
        <v>758</v>
      </c>
      <c r="D264" s="250" t="s">
        <v>657</v>
      </c>
      <c r="E264" s="127">
        <f>+F264+I264</f>
        <v>0</v>
      </c>
      <c r="F264" s="127"/>
      <c r="G264" s="127"/>
      <c r="H264" s="127"/>
      <c r="I264" s="127"/>
      <c r="J264" s="122">
        <f>+L264+O264</f>
        <v>0</v>
      </c>
      <c r="K264" s="122"/>
      <c r="L264" s="122"/>
      <c r="M264" s="122"/>
      <c r="N264" s="122"/>
      <c r="O264" s="122"/>
      <c r="P264" s="122">
        <f>+E264+J264</f>
        <v>0</v>
      </c>
      <c r="Q264" s="590">
        <f t="shared" si="52"/>
        <v>0</v>
      </c>
      <c r="R264" s="16"/>
      <c r="S264" s="81"/>
      <c r="T264" s="81"/>
      <c r="U264" s="81"/>
      <c r="V264" s="81"/>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row>
    <row r="265" spans="1:66" ht="43.5" hidden="1" customHeight="1">
      <c r="A265" s="133" t="s">
        <v>79</v>
      </c>
      <c r="B265" s="133" t="s">
        <v>791</v>
      </c>
      <c r="C265" s="133" t="s">
        <v>790</v>
      </c>
      <c r="D265" s="274" t="s">
        <v>902</v>
      </c>
      <c r="E265" s="121">
        <f>+F265+I265</f>
        <v>0</v>
      </c>
      <c r="F265" s="121"/>
      <c r="G265" s="121"/>
      <c r="H265" s="121"/>
      <c r="I265" s="121"/>
      <c r="J265" s="121">
        <f>+L265+O265</f>
        <v>0</v>
      </c>
      <c r="K265" s="121">
        <f>15000000-15000000</f>
        <v>0</v>
      </c>
      <c r="L265" s="121"/>
      <c r="M265" s="121"/>
      <c r="N265" s="121"/>
      <c r="O265" s="121">
        <f>15000000-15000000</f>
        <v>0</v>
      </c>
      <c r="P265" s="121">
        <f>+E265+J265</f>
        <v>0</v>
      </c>
      <c r="Q265" s="590">
        <f t="shared" si="52"/>
        <v>0</v>
      </c>
      <c r="R265" s="16"/>
      <c r="S265" s="81"/>
      <c r="T265" s="81"/>
      <c r="U265" s="81"/>
      <c r="V265" s="81"/>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row>
    <row r="266" spans="1:66" ht="28" hidden="1">
      <c r="A266" s="133">
        <v>1917690</v>
      </c>
      <c r="B266" s="133" t="s">
        <v>793</v>
      </c>
      <c r="C266" s="133" t="s">
        <v>978</v>
      </c>
      <c r="D266" s="274" t="s">
        <v>307</v>
      </c>
      <c r="E266" s="121">
        <f t="shared" si="50"/>
        <v>0</v>
      </c>
      <c r="F266" s="121"/>
      <c r="G266" s="121"/>
      <c r="H266" s="121"/>
      <c r="I266" s="121"/>
      <c r="J266" s="121">
        <f t="shared" si="49"/>
        <v>0</v>
      </c>
      <c r="K266" s="121"/>
      <c r="L266" s="121"/>
      <c r="M266" s="121"/>
      <c r="N266" s="121"/>
      <c r="O266" s="121"/>
      <c r="P266" s="121">
        <f t="shared" si="51"/>
        <v>0</v>
      </c>
      <c r="Q266" s="590">
        <f t="shared" si="52"/>
        <v>0</v>
      </c>
      <c r="R266" s="16"/>
      <c r="S266" s="81"/>
      <c r="T266" s="81"/>
      <c r="U266" s="81"/>
      <c r="V266" s="81"/>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row>
    <row r="267" spans="1:66" ht="148.5" hidden="1" customHeight="1">
      <c r="A267" s="139" t="s">
        <v>458</v>
      </c>
      <c r="B267" s="139" t="s">
        <v>459</v>
      </c>
      <c r="C267" s="139" t="s">
        <v>728</v>
      </c>
      <c r="D267" s="354" t="s">
        <v>154</v>
      </c>
      <c r="E267" s="150">
        <f>+F267+I267</f>
        <v>0</v>
      </c>
      <c r="F267" s="150"/>
      <c r="G267" s="150"/>
      <c r="H267" s="150"/>
      <c r="I267" s="150"/>
      <c r="J267" s="122">
        <f>+L267+O267</f>
        <v>0</v>
      </c>
      <c r="K267" s="122"/>
      <c r="L267" s="122"/>
      <c r="M267" s="122"/>
      <c r="N267" s="122"/>
      <c r="O267" s="122"/>
      <c r="P267" s="122">
        <f>+E267+J267</f>
        <v>0</v>
      </c>
      <c r="Q267" s="590">
        <f t="shared" si="52"/>
        <v>0</v>
      </c>
      <c r="R267" s="16"/>
      <c r="S267" s="81"/>
      <c r="T267" s="81"/>
      <c r="U267" s="81"/>
      <c r="V267" s="81"/>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row>
    <row r="268" spans="1:66" ht="62.25" hidden="1" customHeight="1">
      <c r="A268" s="139">
        <v>1919800</v>
      </c>
      <c r="B268" s="139" t="s">
        <v>92</v>
      </c>
      <c r="C268" s="139" t="s">
        <v>197</v>
      </c>
      <c r="D268" s="280" t="s">
        <v>1175</v>
      </c>
      <c r="E268" s="150">
        <f>+F268+I268</f>
        <v>0</v>
      </c>
      <c r="F268" s="150"/>
      <c r="G268" s="150"/>
      <c r="H268" s="150"/>
      <c r="I268" s="150"/>
      <c r="J268" s="122">
        <f>+L268+O268</f>
        <v>0</v>
      </c>
      <c r="K268" s="122"/>
      <c r="L268" s="122"/>
      <c r="M268" s="122"/>
      <c r="N268" s="122"/>
      <c r="O268" s="122"/>
      <c r="P268" s="122">
        <f t="shared" si="51"/>
        <v>0</v>
      </c>
      <c r="Q268" s="590">
        <f t="shared" si="52"/>
        <v>0</v>
      </c>
      <c r="R268" s="16"/>
      <c r="S268" s="81"/>
      <c r="T268" s="81"/>
      <c r="U268" s="81"/>
      <c r="V268" s="81"/>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row>
    <row r="269" spans="1:66" ht="69.650000000000006" hidden="1" customHeight="1">
      <c r="A269" s="145">
        <v>2313131</v>
      </c>
      <c r="B269" s="145" t="s">
        <v>1090</v>
      </c>
      <c r="C269" s="145" t="s">
        <v>900</v>
      </c>
      <c r="D269" s="269" t="s">
        <v>8</v>
      </c>
      <c r="E269" s="213">
        <f>+F269+I269</f>
        <v>0</v>
      </c>
      <c r="F269" s="213"/>
      <c r="G269" s="204"/>
      <c r="H269" s="204"/>
      <c r="I269" s="204"/>
      <c r="J269" s="213">
        <f>+L269+O269</f>
        <v>0</v>
      </c>
      <c r="K269" s="204"/>
      <c r="L269" s="204"/>
      <c r="M269" s="204"/>
      <c r="N269" s="204"/>
      <c r="O269" s="204"/>
      <c r="P269" s="213">
        <f t="shared" ref="P269:P279" si="53">+E269+J269</f>
        <v>0</v>
      </c>
      <c r="Q269" s="590">
        <f t="shared" si="52"/>
        <v>0</v>
      </c>
      <c r="R269" s="358"/>
      <c r="S269" s="360"/>
      <c r="T269" s="364"/>
      <c r="U269" s="81"/>
      <c r="V269" s="81"/>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row>
    <row r="270" spans="1:66" ht="14" hidden="1">
      <c r="A270" s="139"/>
      <c r="B270" s="139"/>
      <c r="C270" s="139"/>
      <c r="D270" s="264" t="s">
        <v>524</v>
      </c>
      <c r="E270" s="120"/>
      <c r="F270" s="120"/>
      <c r="G270" s="119"/>
      <c r="H270" s="119"/>
      <c r="I270" s="119"/>
      <c r="J270" s="120"/>
      <c r="K270" s="119"/>
      <c r="L270" s="119"/>
      <c r="M270" s="119"/>
      <c r="N270" s="119"/>
      <c r="O270" s="119"/>
      <c r="P270" s="120">
        <f t="shared" si="53"/>
        <v>0</v>
      </c>
      <c r="Q270" s="590">
        <f t="shared" ref="Q270:Q279" si="54">+P270</f>
        <v>0</v>
      </c>
      <c r="R270" s="16"/>
      <c r="S270" s="81"/>
      <c r="T270" s="81"/>
      <c r="U270" s="81"/>
      <c r="V270" s="81"/>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row>
    <row r="271" spans="1:66" ht="28" hidden="1">
      <c r="A271" s="139"/>
      <c r="B271" s="139"/>
      <c r="C271" s="139"/>
      <c r="D271" s="264" t="s">
        <v>442</v>
      </c>
      <c r="E271" s="120">
        <f t="shared" ref="E271:E279" si="55">+F271+I271</f>
        <v>0</v>
      </c>
      <c r="F271" s="213"/>
      <c r="G271" s="119"/>
      <c r="H271" s="119"/>
      <c r="I271" s="119"/>
      <c r="J271" s="120"/>
      <c r="K271" s="119"/>
      <c r="L271" s="119"/>
      <c r="M271" s="119"/>
      <c r="N271" s="119"/>
      <c r="O271" s="119"/>
      <c r="P271" s="120">
        <f t="shared" si="53"/>
        <v>0</v>
      </c>
      <c r="Q271" s="590">
        <f t="shared" si="54"/>
        <v>0</v>
      </c>
      <c r="R271" s="16"/>
      <c r="S271" s="81"/>
      <c r="T271" s="81"/>
      <c r="U271" s="81"/>
      <c r="V271" s="81"/>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row>
    <row r="272" spans="1:66" ht="31" hidden="1">
      <c r="A272" s="145" t="s">
        <v>398</v>
      </c>
      <c r="B272" s="145" t="s">
        <v>399</v>
      </c>
      <c r="C272" s="145" t="s">
        <v>400</v>
      </c>
      <c r="D272" s="269" t="s">
        <v>401</v>
      </c>
      <c r="E272" s="213">
        <f>+F272+I272</f>
        <v>0</v>
      </c>
      <c r="F272" s="213">
        <f>1348000-1348000</f>
        <v>0</v>
      </c>
      <c r="G272" s="204"/>
      <c r="H272" s="204"/>
      <c r="I272" s="204"/>
      <c r="J272" s="213">
        <f>+L272+O272</f>
        <v>0</v>
      </c>
      <c r="K272" s="204"/>
      <c r="L272" s="204"/>
      <c r="M272" s="204"/>
      <c r="N272" s="204"/>
      <c r="O272" s="204"/>
      <c r="P272" s="213">
        <f>+E272+J272</f>
        <v>0</v>
      </c>
      <c r="Q272" s="590">
        <f t="shared" si="54"/>
        <v>0</v>
      </c>
      <c r="R272" s="16"/>
      <c r="S272" s="81"/>
      <c r="T272" s="81"/>
      <c r="U272" s="81"/>
      <c r="V272" s="81"/>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row>
    <row r="273" spans="1:66" s="63" customFormat="1" ht="73.5" hidden="1" customHeight="1">
      <c r="A273" s="145" t="s">
        <v>1099</v>
      </c>
      <c r="B273" s="145" t="s">
        <v>1077</v>
      </c>
      <c r="C273" s="145" t="s">
        <v>824</v>
      </c>
      <c r="D273" s="269" t="s">
        <v>635</v>
      </c>
      <c r="E273" s="213">
        <f t="shared" si="55"/>
        <v>0</v>
      </c>
      <c r="F273" s="213">
        <f>136000-136000</f>
        <v>0</v>
      </c>
      <c r="G273" s="213"/>
      <c r="H273" s="213"/>
      <c r="I273" s="204"/>
      <c r="J273" s="213">
        <f>+L273+O273</f>
        <v>0</v>
      </c>
      <c r="K273" s="213">
        <f>864000-864000</f>
        <v>0</v>
      </c>
      <c r="L273" s="213"/>
      <c r="M273" s="204"/>
      <c r="N273" s="204"/>
      <c r="O273" s="213">
        <f>864000-864000</f>
        <v>0</v>
      </c>
      <c r="P273" s="213">
        <f t="shared" si="53"/>
        <v>0</v>
      </c>
      <c r="Q273" s="590">
        <f t="shared" si="54"/>
        <v>0</v>
      </c>
      <c r="R273" s="391"/>
      <c r="S273" s="392"/>
      <c r="T273" s="393"/>
      <c r="U273" s="394"/>
      <c r="V273" s="394"/>
    </row>
    <row r="274" spans="1:66" ht="59.25" hidden="1" customHeight="1">
      <c r="A274" s="145">
        <v>2314070</v>
      </c>
      <c r="B274" s="145" t="s">
        <v>416</v>
      </c>
      <c r="C274" s="145" t="s">
        <v>901</v>
      </c>
      <c r="D274" s="269" t="s">
        <v>231</v>
      </c>
      <c r="E274" s="213">
        <f t="shared" si="55"/>
        <v>0</v>
      </c>
      <c r="F274" s="213"/>
      <c r="G274" s="213"/>
      <c r="H274" s="213"/>
      <c r="I274" s="204"/>
      <c r="J274" s="329">
        <f>+L274+O274</f>
        <v>0</v>
      </c>
      <c r="K274" s="213"/>
      <c r="L274" s="355"/>
      <c r="M274" s="355"/>
      <c r="N274" s="355"/>
      <c r="O274" s="213"/>
      <c r="P274" s="329">
        <f t="shared" si="53"/>
        <v>0</v>
      </c>
      <c r="Q274" s="590">
        <f t="shared" si="54"/>
        <v>0</v>
      </c>
      <c r="R274" s="358"/>
      <c r="S274" s="360"/>
      <c r="T274" s="364"/>
      <c r="U274" s="81"/>
      <c r="V274" s="81"/>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row>
    <row r="275" spans="1:66" ht="42" hidden="1">
      <c r="A275" s="140"/>
      <c r="B275" s="139"/>
      <c r="C275" s="139"/>
      <c r="D275" s="264" t="s">
        <v>302</v>
      </c>
      <c r="E275" s="120">
        <f t="shared" si="55"/>
        <v>0</v>
      </c>
      <c r="F275" s="120"/>
      <c r="G275" s="120"/>
      <c r="H275" s="120"/>
      <c r="I275" s="120"/>
      <c r="J275" s="120"/>
      <c r="K275" s="120"/>
      <c r="L275" s="120"/>
      <c r="M275" s="120"/>
      <c r="N275" s="120"/>
      <c r="O275" s="120"/>
      <c r="P275" s="120">
        <f t="shared" si="53"/>
        <v>0</v>
      </c>
      <c r="Q275" s="590">
        <f t="shared" si="54"/>
        <v>0</v>
      </c>
      <c r="R275" s="16"/>
      <c r="S275" s="81"/>
      <c r="T275" s="81"/>
      <c r="U275" s="81"/>
      <c r="V275" s="81"/>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row>
    <row r="276" spans="1:66" ht="56" hidden="1">
      <c r="A276" s="139">
        <v>2317700</v>
      </c>
      <c r="B276" s="139" t="s">
        <v>1051</v>
      </c>
      <c r="C276" s="139" t="s">
        <v>308</v>
      </c>
      <c r="D276" s="264" t="s">
        <v>1165</v>
      </c>
      <c r="E276" s="120">
        <f t="shared" si="55"/>
        <v>0</v>
      </c>
      <c r="F276" s="120"/>
      <c r="G276" s="153"/>
      <c r="H276" s="153"/>
      <c r="I276" s="153"/>
      <c r="J276" s="117">
        <f>+L276+O276</f>
        <v>0</v>
      </c>
      <c r="K276" s="117"/>
      <c r="L276" s="117"/>
      <c r="M276" s="117"/>
      <c r="N276" s="117"/>
      <c r="O276" s="117"/>
      <c r="P276" s="117">
        <f t="shared" si="53"/>
        <v>0</v>
      </c>
      <c r="Q276" s="590">
        <f t="shared" si="54"/>
        <v>0</v>
      </c>
      <c r="R276" s="16"/>
      <c r="S276" s="81"/>
      <c r="T276" s="81"/>
      <c r="U276" s="81"/>
      <c r="V276" s="81"/>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row>
    <row r="277" spans="1:66" ht="42" hidden="1">
      <c r="A277" s="667"/>
      <c r="B277" s="667"/>
      <c r="C277" s="140"/>
      <c r="D277" s="264" t="s">
        <v>296</v>
      </c>
      <c r="E277" s="120">
        <f t="shared" si="55"/>
        <v>0</v>
      </c>
      <c r="F277" s="120"/>
      <c r="G277" s="120"/>
      <c r="H277" s="120"/>
      <c r="I277" s="120"/>
      <c r="J277" s="120">
        <f>+L277+O277</f>
        <v>0</v>
      </c>
      <c r="K277" s="120"/>
      <c r="L277" s="120"/>
      <c r="M277" s="120"/>
      <c r="N277" s="120"/>
      <c r="O277" s="120"/>
      <c r="P277" s="120">
        <f t="shared" si="53"/>
        <v>0</v>
      </c>
      <c r="Q277" s="590">
        <f t="shared" si="54"/>
        <v>0</v>
      </c>
      <c r="R277" s="16"/>
      <c r="S277" s="81"/>
      <c r="T277" s="81"/>
      <c r="U277" s="81"/>
      <c r="V277" s="81"/>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row>
    <row r="278" spans="1:66" ht="28" hidden="1">
      <c r="A278" s="667"/>
      <c r="B278" s="667"/>
      <c r="C278" s="140"/>
      <c r="D278" s="264" t="s">
        <v>330</v>
      </c>
      <c r="E278" s="120">
        <f t="shared" si="55"/>
        <v>0</v>
      </c>
      <c r="F278" s="120"/>
      <c r="G278" s="120"/>
      <c r="H278" s="120"/>
      <c r="I278" s="120"/>
      <c r="J278" s="120"/>
      <c r="K278" s="120"/>
      <c r="L278" s="120"/>
      <c r="M278" s="120"/>
      <c r="N278" s="120"/>
      <c r="O278" s="120"/>
      <c r="P278" s="120">
        <f t="shared" si="53"/>
        <v>0</v>
      </c>
      <c r="Q278" s="590">
        <f t="shared" si="54"/>
        <v>0</v>
      </c>
      <c r="R278" s="16"/>
      <c r="S278" s="81"/>
      <c r="T278" s="81"/>
      <c r="U278" s="81"/>
      <c r="V278" s="81"/>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row>
    <row r="279" spans="1:66" ht="28" hidden="1">
      <c r="A279" s="667"/>
      <c r="B279" s="667"/>
      <c r="C279" s="140"/>
      <c r="D279" s="264" t="s">
        <v>1218</v>
      </c>
      <c r="E279" s="120">
        <f t="shared" si="55"/>
        <v>0</v>
      </c>
      <c r="F279" s="120"/>
      <c r="G279" s="120"/>
      <c r="H279" s="120"/>
      <c r="I279" s="120"/>
      <c r="J279" s="120">
        <f>+L279+O279</f>
        <v>0</v>
      </c>
      <c r="K279" s="120"/>
      <c r="L279" s="120"/>
      <c r="M279" s="120"/>
      <c r="N279" s="120"/>
      <c r="O279" s="120"/>
      <c r="P279" s="120">
        <f t="shared" si="53"/>
        <v>0</v>
      </c>
      <c r="Q279" s="590">
        <f t="shared" si="54"/>
        <v>0</v>
      </c>
      <c r="R279" s="16"/>
      <c r="S279" s="81"/>
      <c r="T279" s="81"/>
      <c r="U279" s="81"/>
      <c r="V279" s="81"/>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row>
    <row r="280" spans="1:66" ht="52.9" hidden="1" customHeight="1">
      <c r="A280" s="135">
        <v>2417120</v>
      </c>
      <c r="B280" s="135" t="s">
        <v>855</v>
      </c>
      <c r="C280" s="135" t="s">
        <v>699</v>
      </c>
      <c r="D280" s="286" t="s">
        <v>856</v>
      </c>
      <c r="E280" s="117">
        <f t="shared" ref="E280:E287" si="56">+F280+I280</f>
        <v>0</v>
      </c>
      <c r="F280" s="117">
        <f>50500000-50500000</f>
        <v>0</v>
      </c>
      <c r="G280" s="117">
        <f>40793300-40793300</f>
        <v>0</v>
      </c>
      <c r="H280" s="117">
        <f>732200-732200</f>
        <v>0</v>
      </c>
      <c r="I280" s="117"/>
      <c r="J280" s="117">
        <f t="shared" ref="J280:J287" si="57">+L280+O280</f>
        <v>0</v>
      </c>
      <c r="K280" s="117">
        <f>36908700-36908700</f>
        <v>0</v>
      </c>
      <c r="L280" s="117">
        <f>36908700-36908700</f>
        <v>0</v>
      </c>
      <c r="M280" s="117">
        <f>15864300-15864300</f>
        <v>0</v>
      </c>
      <c r="N280" s="117">
        <f>2096100-2096100</f>
        <v>0</v>
      </c>
      <c r="O280" s="117">
        <f>2379200-2379200</f>
        <v>0</v>
      </c>
      <c r="P280" s="120">
        <f t="shared" ref="P280:P287" si="58">+E280+J280</f>
        <v>0</v>
      </c>
      <c r="Q280" s="590">
        <f t="shared" ref="Q280:Q287" si="59">+P280</f>
        <v>0</v>
      </c>
      <c r="R280" s="16"/>
      <c r="S280" s="81"/>
      <c r="T280" s="81"/>
      <c r="U280" s="81"/>
      <c r="V280" s="81"/>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row>
    <row r="281" spans="1:66" ht="54" hidden="1">
      <c r="A281" s="140"/>
      <c r="B281" s="144"/>
      <c r="C281" s="144"/>
      <c r="D281" s="266" t="s">
        <v>175</v>
      </c>
      <c r="E281" s="127">
        <f t="shared" si="56"/>
        <v>0</v>
      </c>
      <c r="F281" s="127"/>
      <c r="G281" s="127"/>
      <c r="H281" s="127"/>
      <c r="I281" s="127"/>
      <c r="J281" s="127">
        <f t="shared" si="57"/>
        <v>0</v>
      </c>
      <c r="K281" s="127"/>
      <c r="L281" s="127"/>
      <c r="M281" s="127"/>
      <c r="N281" s="127"/>
      <c r="O281" s="127"/>
      <c r="P281" s="127">
        <f t="shared" si="58"/>
        <v>0</v>
      </c>
      <c r="Q281" s="590">
        <f t="shared" si="59"/>
        <v>0</v>
      </c>
      <c r="R281" s="16"/>
      <c r="S281" s="81"/>
      <c r="T281" s="81"/>
      <c r="U281" s="81"/>
      <c r="V281" s="81"/>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row>
    <row r="282" spans="1:66" ht="28" hidden="1">
      <c r="A282" s="135">
        <v>2417150</v>
      </c>
      <c r="B282" s="139" t="s">
        <v>874</v>
      </c>
      <c r="C282" s="139" t="s">
        <v>873</v>
      </c>
      <c r="D282" s="272" t="s">
        <v>211</v>
      </c>
      <c r="E282" s="260">
        <f>+F282+I282</f>
        <v>0</v>
      </c>
      <c r="F282" s="260"/>
      <c r="G282" s="260"/>
      <c r="H282" s="260"/>
      <c r="I282" s="260"/>
      <c r="J282" s="122">
        <f>+L282+O282</f>
        <v>0</v>
      </c>
      <c r="K282" s="260"/>
      <c r="L282" s="260"/>
      <c r="M282" s="260"/>
      <c r="N282" s="260"/>
      <c r="O282" s="150"/>
      <c r="P282" s="120">
        <f>+E282+J282</f>
        <v>0</v>
      </c>
      <c r="Q282" s="590">
        <f t="shared" si="59"/>
        <v>0</v>
      </c>
      <c r="R282" s="16"/>
      <c r="S282" s="81"/>
      <c r="T282" s="81"/>
      <c r="U282" s="81"/>
      <c r="V282" s="81"/>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row>
    <row r="283" spans="1:66" ht="31" hidden="1">
      <c r="A283" s="135">
        <v>2417300</v>
      </c>
      <c r="B283" s="135" t="s">
        <v>707</v>
      </c>
      <c r="C283" s="135" t="s">
        <v>935</v>
      </c>
      <c r="D283" s="284" t="s">
        <v>708</v>
      </c>
      <c r="E283" s="127">
        <f t="shared" si="56"/>
        <v>0</v>
      </c>
      <c r="F283" s="127"/>
      <c r="G283" s="127"/>
      <c r="H283" s="127"/>
      <c r="I283" s="127"/>
      <c r="J283" s="149">
        <f t="shared" si="57"/>
        <v>0</v>
      </c>
      <c r="K283" s="127"/>
      <c r="L283" s="127"/>
      <c r="M283" s="127"/>
      <c r="N283" s="127"/>
      <c r="O283" s="127"/>
      <c r="P283" s="127">
        <f t="shared" si="58"/>
        <v>0</v>
      </c>
      <c r="Q283" s="590">
        <f t="shared" si="59"/>
        <v>0</v>
      </c>
      <c r="R283" s="16"/>
      <c r="S283" s="81"/>
      <c r="T283" s="81"/>
      <c r="U283" s="81"/>
      <c r="V283" s="81"/>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row>
    <row r="284" spans="1:66" ht="42" hidden="1">
      <c r="A284" s="133">
        <v>2417380</v>
      </c>
      <c r="B284" s="133" t="s">
        <v>858</v>
      </c>
      <c r="C284" s="133" t="s">
        <v>857</v>
      </c>
      <c r="D284" s="268" t="s">
        <v>859</v>
      </c>
      <c r="E284" s="149">
        <f t="shared" si="56"/>
        <v>0</v>
      </c>
      <c r="F284" s="149"/>
      <c r="G284" s="149"/>
      <c r="H284" s="149"/>
      <c r="I284" s="149"/>
      <c r="J284" s="149">
        <f t="shared" si="57"/>
        <v>0</v>
      </c>
      <c r="K284" s="149"/>
      <c r="L284" s="149"/>
      <c r="M284" s="149"/>
      <c r="N284" s="149"/>
      <c r="O284" s="149"/>
      <c r="P284" s="149">
        <f t="shared" si="58"/>
        <v>0</v>
      </c>
      <c r="Q284" s="590">
        <f t="shared" si="59"/>
        <v>0</v>
      </c>
      <c r="R284" s="16"/>
      <c r="S284" s="81"/>
      <c r="T284" s="81"/>
      <c r="U284" s="81"/>
      <c r="V284" s="81"/>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row>
    <row r="285" spans="1:66" ht="28" hidden="1">
      <c r="A285" s="244">
        <v>2417670</v>
      </c>
      <c r="B285" s="251">
        <v>7670</v>
      </c>
      <c r="C285" s="244" t="s">
        <v>790</v>
      </c>
      <c r="D285" s="250" t="s">
        <v>902</v>
      </c>
      <c r="E285" s="149">
        <f t="shared" si="56"/>
        <v>0</v>
      </c>
      <c r="F285" s="149"/>
      <c r="G285" s="149"/>
      <c r="H285" s="149"/>
      <c r="I285" s="149"/>
      <c r="J285" s="149">
        <f t="shared" si="57"/>
        <v>0</v>
      </c>
      <c r="K285" s="149"/>
      <c r="L285" s="149"/>
      <c r="M285" s="149"/>
      <c r="N285" s="149"/>
      <c r="O285" s="149">
        <f>3000-3000</f>
        <v>0</v>
      </c>
      <c r="P285" s="149">
        <f t="shared" si="58"/>
        <v>0</v>
      </c>
      <c r="Q285" s="590">
        <f t="shared" si="59"/>
        <v>0</v>
      </c>
      <c r="R285" s="16"/>
      <c r="S285" s="81"/>
      <c r="T285" s="81"/>
      <c r="U285" s="81"/>
      <c r="V285" s="81"/>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row>
    <row r="286" spans="1:66" ht="28" hidden="1">
      <c r="A286" s="244" t="s">
        <v>1168</v>
      </c>
      <c r="B286" s="133" t="s">
        <v>1166</v>
      </c>
      <c r="C286" s="133" t="s">
        <v>934</v>
      </c>
      <c r="D286" s="272" t="s">
        <v>402</v>
      </c>
      <c r="E286" s="121">
        <f>+F286+I286</f>
        <v>0</v>
      </c>
      <c r="F286" s="121"/>
      <c r="G286" s="121"/>
      <c r="H286" s="121"/>
      <c r="I286" s="121"/>
      <c r="J286" s="301">
        <f>+L286+O286</f>
        <v>0</v>
      </c>
      <c r="K286" s="301">
        <f>1000-1000</f>
        <v>0</v>
      </c>
      <c r="L286" s="301"/>
      <c r="M286" s="301"/>
      <c r="N286" s="301"/>
      <c r="O286" s="301">
        <f>2000000-2000000</f>
        <v>0</v>
      </c>
      <c r="P286" s="301">
        <f>+E286+J286</f>
        <v>0</v>
      </c>
      <c r="Q286" s="590">
        <f t="shared" si="59"/>
        <v>0</v>
      </c>
      <c r="R286" s="16"/>
      <c r="S286" s="81"/>
      <c r="T286" s="81"/>
      <c r="U286" s="81"/>
      <c r="V286" s="81"/>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row>
    <row r="287" spans="1:66" ht="28" hidden="1">
      <c r="A287" s="135">
        <v>2419800</v>
      </c>
      <c r="B287" s="133" t="s">
        <v>92</v>
      </c>
      <c r="C287" s="133" t="s">
        <v>197</v>
      </c>
      <c r="D287" s="286" t="s">
        <v>685</v>
      </c>
      <c r="E287" s="121">
        <f t="shared" si="56"/>
        <v>0</v>
      </c>
      <c r="F287" s="121"/>
      <c r="G287" s="121"/>
      <c r="H287" s="121"/>
      <c r="I287" s="121"/>
      <c r="J287" s="121">
        <f t="shared" si="57"/>
        <v>0</v>
      </c>
      <c r="K287" s="121"/>
      <c r="L287" s="121"/>
      <c r="M287" s="121"/>
      <c r="N287" s="121"/>
      <c r="O287" s="121"/>
      <c r="P287" s="121">
        <f t="shared" si="58"/>
        <v>0</v>
      </c>
      <c r="Q287" s="590">
        <f t="shared" si="59"/>
        <v>0</v>
      </c>
      <c r="R287" s="16"/>
      <c r="S287" s="81"/>
      <c r="T287" s="81"/>
      <c r="U287" s="81"/>
      <c r="V287" s="81"/>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row>
    <row r="288" spans="1:66" ht="51.75" hidden="1" customHeight="1">
      <c r="A288" s="139">
        <v>2519770</v>
      </c>
      <c r="B288" s="139" t="s">
        <v>1166</v>
      </c>
      <c r="C288" s="139" t="s">
        <v>934</v>
      </c>
      <c r="D288" s="264" t="s">
        <v>402</v>
      </c>
      <c r="E288" s="120">
        <f t="shared" ref="E288:E294" si="60">+F288+I288</f>
        <v>0</v>
      </c>
      <c r="F288" s="120"/>
      <c r="G288" s="120"/>
      <c r="H288" s="120"/>
      <c r="I288" s="120">
        <f>650000-650000</f>
        <v>0</v>
      </c>
      <c r="J288" s="120">
        <f>+L288+O288</f>
        <v>0</v>
      </c>
      <c r="K288" s="120"/>
      <c r="L288" s="120"/>
      <c r="M288" s="120"/>
      <c r="N288" s="120"/>
      <c r="O288" s="120"/>
      <c r="P288" s="120">
        <f t="shared" ref="P288:P293" si="61">+E288+J288</f>
        <v>0</v>
      </c>
      <c r="Q288" s="590">
        <f t="shared" ref="Q288:Q347" si="62">+P288</f>
        <v>0</v>
      </c>
      <c r="R288" s="16"/>
      <c r="S288" s="81"/>
      <c r="T288" s="81"/>
      <c r="U288" s="81"/>
      <c r="V288" s="81"/>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row>
    <row r="289" spans="1:66" ht="15.5" hidden="1">
      <c r="A289" s="140"/>
      <c r="B289" s="140"/>
      <c r="C289" s="140"/>
      <c r="D289" s="270"/>
      <c r="E289" s="149">
        <f t="shared" si="60"/>
        <v>0</v>
      </c>
      <c r="F289" s="149"/>
      <c r="G289" s="149"/>
      <c r="H289" s="149"/>
      <c r="I289" s="149"/>
      <c r="J289" s="149"/>
      <c r="K289" s="149"/>
      <c r="L289" s="149"/>
      <c r="M289" s="149"/>
      <c r="N289" s="149"/>
      <c r="O289" s="149"/>
      <c r="P289" s="149">
        <f t="shared" si="61"/>
        <v>0</v>
      </c>
      <c r="Q289" s="590">
        <f t="shared" si="62"/>
        <v>0</v>
      </c>
      <c r="R289" s="16"/>
      <c r="S289" s="81"/>
      <c r="T289" s="81"/>
      <c r="U289" s="81"/>
      <c r="V289" s="81"/>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row>
    <row r="290" spans="1:66" ht="46" hidden="1">
      <c r="A290" s="140"/>
      <c r="B290" s="140"/>
      <c r="C290" s="140"/>
      <c r="D290" s="265" t="s">
        <v>923</v>
      </c>
      <c r="E290" s="149">
        <f t="shared" si="60"/>
        <v>0</v>
      </c>
      <c r="F290" s="149"/>
      <c r="G290" s="149"/>
      <c r="H290" s="149"/>
      <c r="I290" s="149"/>
      <c r="J290" s="149">
        <f>+L290+O290</f>
        <v>0</v>
      </c>
      <c r="K290" s="149"/>
      <c r="L290" s="149"/>
      <c r="M290" s="149"/>
      <c r="N290" s="149"/>
      <c r="O290" s="149"/>
      <c r="P290" s="149">
        <f t="shared" si="61"/>
        <v>0</v>
      </c>
      <c r="Q290" s="590">
        <f t="shared" si="62"/>
        <v>0</v>
      </c>
      <c r="R290" s="16"/>
      <c r="S290" s="81"/>
      <c r="T290" s="81"/>
      <c r="U290" s="81"/>
      <c r="V290" s="81"/>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row>
    <row r="291" spans="1:66" ht="99" hidden="1" customHeight="1">
      <c r="A291" s="145" t="s">
        <v>376</v>
      </c>
      <c r="B291" s="145" t="s">
        <v>973</v>
      </c>
      <c r="C291" s="145" t="s">
        <v>246</v>
      </c>
      <c r="D291" s="330" t="s">
        <v>377</v>
      </c>
      <c r="E291" s="213">
        <f t="shared" si="60"/>
        <v>0</v>
      </c>
      <c r="F291" s="213"/>
      <c r="G291" s="213"/>
      <c r="H291" s="213"/>
      <c r="I291" s="213"/>
      <c r="J291" s="213">
        <f>+L291+O291</f>
        <v>0</v>
      </c>
      <c r="K291" s="213"/>
      <c r="L291" s="213"/>
      <c r="M291" s="213"/>
      <c r="N291" s="213"/>
      <c r="O291" s="213"/>
      <c r="P291" s="213">
        <f t="shared" si="61"/>
        <v>0</v>
      </c>
      <c r="Q291" s="590">
        <f t="shared" si="62"/>
        <v>0</v>
      </c>
      <c r="R291" s="317"/>
      <c r="S291" s="81"/>
      <c r="T291" s="364"/>
      <c r="U291" s="81"/>
      <c r="V291" s="81"/>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row>
    <row r="292" spans="1:66" ht="68.25" hidden="1" customHeight="1">
      <c r="A292" s="135" t="s">
        <v>1172</v>
      </c>
      <c r="B292" s="135" t="s">
        <v>1189</v>
      </c>
      <c r="C292" s="135" t="s">
        <v>911</v>
      </c>
      <c r="D292" s="115" t="s">
        <v>588</v>
      </c>
      <c r="E292" s="301">
        <f t="shared" si="60"/>
        <v>0</v>
      </c>
      <c r="F292" s="301"/>
      <c r="G292" s="301"/>
      <c r="H292" s="301"/>
      <c r="I292" s="301"/>
      <c r="J292" s="213">
        <f>+L292+O292</f>
        <v>0</v>
      </c>
      <c r="K292" s="301"/>
      <c r="L292" s="301"/>
      <c r="M292" s="301"/>
      <c r="N292" s="301"/>
      <c r="O292" s="301"/>
      <c r="P292" s="213">
        <f t="shared" si="61"/>
        <v>0</v>
      </c>
      <c r="Q292" s="590">
        <f t="shared" si="62"/>
        <v>0</v>
      </c>
      <c r="R292" s="16"/>
      <c r="S292" s="81"/>
      <c r="T292" s="81"/>
      <c r="U292" s="81"/>
      <c r="V292" s="81"/>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row>
    <row r="293" spans="1:66" ht="39" hidden="1" customHeight="1">
      <c r="A293" s="139" t="s">
        <v>601</v>
      </c>
      <c r="B293" s="139" t="s">
        <v>1166</v>
      </c>
      <c r="C293" s="139" t="s">
        <v>934</v>
      </c>
      <c r="D293" s="264" t="s">
        <v>402</v>
      </c>
      <c r="E293" s="120">
        <f t="shared" si="60"/>
        <v>0</v>
      </c>
      <c r="F293" s="120"/>
      <c r="G293" s="120"/>
      <c r="H293" s="120"/>
      <c r="I293" s="120">
        <f>650000-650000</f>
        <v>0</v>
      </c>
      <c r="J293" s="120">
        <f>+L293+O293</f>
        <v>0</v>
      </c>
      <c r="K293" s="120"/>
      <c r="L293" s="120"/>
      <c r="M293" s="120"/>
      <c r="N293" s="120"/>
      <c r="O293" s="120"/>
      <c r="P293" s="120">
        <f t="shared" si="61"/>
        <v>0</v>
      </c>
      <c r="Q293" s="590">
        <f t="shared" si="62"/>
        <v>0</v>
      </c>
      <c r="R293" s="16"/>
      <c r="S293" s="81"/>
      <c r="T293" s="81"/>
      <c r="U293" s="81"/>
      <c r="V293" s="81"/>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row>
    <row r="294" spans="1:66" ht="39.65" hidden="1" customHeight="1">
      <c r="A294" s="408" t="s">
        <v>499</v>
      </c>
      <c r="B294" s="508" t="s">
        <v>229</v>
      </c>
      <c r="C294" s="508" t="s">
        <v>45</v>
      </c>
      <c r="D294" s="450" t="s">
        <v>1085</v>
      </c>
      <c r="E294" s="463">
        <f t="shared" si="60"/>
        <v>0</v>
      </c>
      <c r="F294" s="463"/>
      <c r="G294" s="463"/>
      <c r="H294" s="463"/>
      <c r="I294" s="463"/>
      <c r="J294" s="471">
        <f>+L294+O294</f>
        <v>0</v>
      </c>
      <c r="K294" s="463"/>
      <c r="L294" s="463"/>
      <c r="M294" s="463"/>
      <c r="N294" s="463"/>
      <c r="O294" s="463"/>
      <c r="P294" s="471">
        <f t="shared" ref="P294:P299" si="63">+E294+J294</f>
        <v>0</v>
      </c>
      <c r="Q294" s="590">
        <f t="shared" si="62"/>
        <v>0</v>
      </c>
      <c r="R294" s="16"/>
      <c r="S294" s="81"/>
      <c r="T294" s="81"/>
      <c r="U294" s="81"/>
      <c r="V294" s="81"/>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row>
    <row r="295" spans="1:66" ht="31" hidden="1">
      <c r="A295" s="145" t="s">
        <v>134</v>
      </c>
      <c r="B295" s="145" t="s">
        <v>707</v>
      </c>
      <c r="C295" s="145" t="s">
        <v>935</v>
      </c>
      <c r="D295" s="264" t="s">
        <v>708</v>
      </c>
      <c r="E295" s="119"/>
      <c r="F295" s="119"/>
      <c r="G295" s="119"/>
      <c r="H295" s="119"/>
      <c r="I295" s="119"/>
      <c r="J295" s="120">
        <f t="shared" ref="J295:J303" si="64">+L295+O295</f>
        <v>0</v>
      </c>
      <c r="K295" s="120"/>
      <c r="L295" s="119"/>
      <c r="M295" s="119"/>
      <c r="N295" s="119"/>
      <c r="O295" s="120"/>
      <c r="P295" s="120">
        <f t="shared" si="63"/>
        <v>0</v>
      </c>
      <c r="Q295" s="590">
        <f t="shared" si="62"/>
        <v>0</v>
      </c>
      <c r="R295" s="16"/>
      <c r="S295" s="81"/>
      <c r="T295" s="81"/>
      <c r="U295" s="81"/>
      <c r="V295" s="81"/>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row>
    <row r="296" spans="1:66" ht="31" hidden="1">
      <c r="A296" s="241">
        <v>2717110</v>
      </c>
      <c r="B296" s="241" t="s">
        <v>212</v>
      </c>
      <c r="C296" s="303" t="s">
        <v>938</v>
      </c>
      <c r="D296" s="14" t="s">
        <v>854</v>
      </c>
      <c r="E296" s="120">
        <f>+F296+I296</f>
        <v>0</v>
      </c>
      <c r="F296" s="120">
        <f>500000-500000</f>
        <v>0</v>
      </c>
      <c r="G296" s="120"/>
      <c r="H296" s="120"/>
      <c r="I296" s="120"/>
      <c r="J296" s="120">
        <f t="shared" si="64"/>
        <v>0</v>
      </c>
      <c r="K296" s="120"/>
      <c r="L296" s="120"/>
      <c r="M296" s="120"/>
      <c r="N296" s="120"/>
      <c r="O296" s="120"/>
      <c r="P296" s="120">
        <f t="shared" si="63"/>
        <v>0</v>
      </c>
      <c r="Q296" s="590">
        <f t="shared" si="62"/>
        <v>0</v>
      </c>
      <c r="R296" s="16"/>
      <c r="S296" s="81"/>
      <c r="T296" s="81"/>
      <c r="U296" s="81"/>
      <c r="V296" s="81"/>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row>
    <row r="297" spans="1:66" ht="64.5" hidden="1" customHeight="1">
      <c r="A297" s="241" t="s">
        <v>478</v>
      </c>
      <c r="B297" s="241" t="s">
        <v>874</v>
      </c>
      <c r="C297" s="303" t="s">
        <v>873</v>
      </c>
      <c r="D297" s="14" t="s">
        <v>211</v>
      </c>
      <c r="E297" s="213">
        <f>+F297+I297</f>
        <v>0</v>
      </c>
      <c r="F297" s="213"/>
      <c r="G297" s="213"/>
      <c r="H297" s="213"/>
      <c r="I297" s="213"/>
      <c r="J297" s="213">
        <f t="shared" si="64"/>
        <v>0</v>
      </c>
      <c r="K297" s="213"/>
      <c r="L297" s="213"/>
      <c r="M297" s="213"/>
      <c r="N297" s="213"/>
      <c r="O297" s="213"/>
      <c r="P297" s="213">
        <f t="shared" si="63"/>
        <v>0</v>
      </c>
      <c r="Q297" s="590">
        <f t="shared" si="62"/>
        <v>0</v>
      </c>
      <c r="R297" s="358"/>
      <c r="S297" s="360"/>
      <c r="T297" s="364"/>
      <c r="U297" s="81"/>
      <c r="V297" s="81"/>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row>
    <row r="298" spans="1:66" ht="71.25" hidden="1" customHeight="1">
      <c r="A298" s="241" t="s">
        <v>135</v>
      </c>
      <c r="B298" s="241" t="s">
        <v>1162</v>
      </c>
      <c r="C298" s="303" t="s">
        <v>251</v>
      </c>
      <c r="D298" s="327" t="s">
        <v>426</v>
      </c>
      <c r="E298" s="213"/>
      <c r="F298" s="213"/>
      <c r="G298" s="213"/>
      <c r="H298" s="213"/>
      <c r="I298" s="213"/>
      <c r="J298" s="213">
        <f>+L298+O298</f>
        <v>0</v>
      </c>
      <c r="K298" s="213"/>
      <c r="L298" s="213"/>
      <c r="M298" s="213"/>
      <c r="N298" s="213"/>
      <c r="O298" s="213"/>
      <c r="P298" s="213">
        <f>+E298+J298</f>
        <v>0</v>
      </c>
      <c r="Q298" s="590">
        <f t="shared" si="62"/>
        <v>0</v>
      </c>
      <c r="R298" s="358"/>
      <c r="S298" s="360"/>
      <c r="T298" s="364"/>
      <c r="U298" s="81"/>
      <c r="V298" s="81"/>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row>
    <row r="299" spans="1:66" ht="48" hidden="1" customHeight="1">
      <c r="A299" s="241" t="s">
        <v>479</v>
      </c>
      <c r="B299" s="241" t="s">
        <v>480</v>
      </c>
      <c r="C299" s="303" t="s">
        <v>935</v>
      </c>
      <c r="D299" s="14" t="s">
        <v>1075</v>
      </c>
      <c r="E299" s="120"/>
      <c r="F299" s="120"/>
      <c r="G299" s="120"/>
      <c r="H299" s="120"/>
      <c r="I299" s="120"/>
      <c r="J299" s="120">
        <f t="shared" si="64"/>
        <v>0</v>
      </c>
      <c r="K299" s="120"/>
      <c r="L299" s="120"/>
      <c r="M299" s="120"/>
      <c r="N299" s="120"/>
      <c r="O299" s="120"/>
      <c r="P299" s="120">
        <f t="shared" si="63"/>
        <v>0</v>
      </c>
      <c r="Q299" s="590">
        <f t="shared" si="62"/>
        <v>0</v>
      </c>
      <c r="R299" s="16"/>
      <c r="S299" s="81"/>
      <c r="T299" s="81"/>
      <c r="U299" s="81"/>
      <c r="V299" s="81"/>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row>
    <row r="300" spans="1:66" ht="54.75" hidden="1" customHeight="1">
      <c r="A300" s="241" t="s">
        <v>208</v>
      </c>
      <c r="B300" s="241" t="s">
        <v>69</v>
      </c>
      <c r="C300" s="133" t="s">
        <v>70</v>
      </c>
      <c r="D300" s="268" t="s">
        <v>800</v>
      </c>
      <c r="E300" s="213"/>
      <c r="F300" s="213"/>
      <c r="G300" s="213"/>
      <c r="H300" s="213"/>
      <c r="I300" s="213"/>
      <c r="J300" s="213">
        <f>+L300+O300</f>
        <v>0</v>
      </c>
      <c r="K300" s="213"/>
      <c r="L300" s="213"/>
      <c r="M300" s="213"/>
      <c r="N300" s="213"/>
      <c r="O300" s="213"/>
      <c r="P300" s="213">
        <f>+E300+J300</f>
        <v>0</v>
      </c>
      <c r="Q300" s="590">
        <f t="shared" si="62"/>
        <v>0</v>
      </c>
      <c r="R300" s="16"/>
      <c r="S300" s="81"/>
      <c r="T300" s="81"/>
      <c r="U300" s="81"/>
      <c r="V300" s="81"/>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row>
    <row r="301" spans="1:66" ht="28" hidden="1">
      <c r="A301" s="139">
        <v>2717610</v>
      </c>
      <c r="B301" s="139" t="s">
        <v>949</v>
      </c>
      <c r="C301" s="139" t="s">
        <v>978</v>
      </c>
      <c r="D301" s="264" t="s">
        <v>1071</v>
      </c>
      <c r="E301" s="120">
        <f t="shared" ref="E301:E320" si="65">+F301+I301</f>
        <v>0</v>
      </c>
      <c r="F301" s="120">
        <f>500000-500000</f>
        <v>0</v>
      </c>
      <c r="G301" s="120"/>
      <c r="H301" s="120"/>
      <c r="I301" s="120"/>
      <c r="J301" s="120">
        <f t="shared" si="64"/>
        <v>0</v>
      </c>
      <c r="K301" s="120"/>
      <c r="L301" s="120"/>
      <c r="M301" s="120"/>
      <c r="N301" s="120"/>
      <c r="O301" s="120"/>
      <c r="P301" s="120">
        <f t="shared" ref="P301:P306" si="66">+E301+J301</f>
        <v>0</v>
      </c>
      <c r="Q301" s="590">
        <f t="shared" si="62"/>
        <v>0</v>
      </c>
      <c r="R301" s="16"/>
      <c r="S301" s="81"/>
      <c r="T301" s="81"/>
      <c r="U301" s="81"/>
      <c r="V301" s="81"/>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c r="AX301" s="16"/>
      <c r="AY301" s="16"/>
      <c r="AZ301" s="16"/>
      <c r="BA301" s="16"/>
      <c r="BB301" s="16"/>
      <c r="BC301" s="16"/>
      <c r="BD301" s="16"/>
      <c r="BE301" s="16"/>
      <c r="BF301" s="16"/>
      <c r="BG301" s="16"/>
      <c r="BH301" s="16"/>
      <c r="BI301" s="16"/>
      <c r="BJ301" s="16"/>
      <c r="BK301" s="16"/>
      <c r="BL301" s="16"/>
      <c r="BM301" s="16"/>
      <c r="BN301" s="16"/>
    </row>
    <row r="302" spans="1:66" ht="28" hidden="1">
      <c r="A302" s="139">
        <v>2717640</v>
      </c>
      <c r="B302" s="139" t="s">
        <v>1086</v>
      </c>
      <c r="C302" s="139" t="s">
        <v>864</v>
      </c>
      <c r="D302" s="251" t="s">
        <v>640</v>
      </c>
      <c r="E302" s="120">
        <f>+F302+I302</f>
        <v>0</v>
      </c>
      <c r="F302" s="120"/>
      <c r="G302" s="120"/>
      <c r="H302" s="120"/>
      <c r="I302" s="120"/>
      <c r="J302" s="120">
        <f t="shared" si="64"/>
        <v>0</v>
      </c>
      <c r="K302" s="120"/>
      <c r="L302" s="120"/>
      <c r="M302" s="120"/>
      <c r="N302" s="120"/>
      <c r="O302" s="120">
        <f>30000000-10000000-20000000</f>
        <v>0</v>
      </c>
      <c r="P302" s="120">
        <f>+E302+J302</f>
        <v>0</v>
      </c>
      <c r="Q302" s="590">
        <f t="shared" si="62"/>
        <v>0</v>
      </c>
      <c r="R302" s="16"/>
      <c r="S302" s="81"/>
      <c r="T302" s="81"/>
      <c r="U302" s="81"/>
      <c r="V302" s="81"/>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row>
    <row r="303" spans="1:66" ht="28" hidden="1">
      <c r="A303" s="135">
        <v>2717670</v>
      </c>
      <c r="B303" s="139" t="s">
        <v>791</v>
      </c>
      <c r="C303" s="139" t="s">
        <v>790</v>
      </c>
      <c r="D303" s="278" t="s">
        <v>902</v>
      </c>
      <c r="E303" s="120">
        <f t="shared" si="65"/>
        <v>0</v>
      </c>
      <c r="F303" s="120"/>
      <c r="G303" s="120"/>
      <c r="H303" s="120"/>
      <c r="I303" s="120"/>
      <c r="J303" s="120">
        <f t="shared" si="64"/>
        <v>0</v>
      </c>
      <c r="K303" s="120"/>
      <c r="L303" s="120"/>
      <c r="M303" s="120"/>
      <c r="N303" s="120"/>
      <c r="O303" s="120"/>
      <c r="P303" s="120">
        <f t="shared" si="66"/>
        <v>0</v>
      </c>
      <c r="Q303" s="590">
        <f t="shared" si="62"/>
        <v>0</v>
      </c>
      <c r="R303" s="16"/>
      <c r="S303" s="81"/>
      <c r="T303" s="81"/>
      <c r="U303" s="81"/>
      <c r="V303" s="81"/>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c r="AW303" s="16"/>
      <c r="AX303" s="16"/>
      <c r="AY303" s="16"/>
      <c r="AZ303" s="16"/>
      <c r="BA303" s="16"/>
      <c r="BB303" s="16"/>
      <c r="BC303" s="16"/>
      <c r="BD303" s="16"/>
      <c r="BE303" s="16"/>
      <c r="BF303" s="16"/>
      <c r="BG303" s="16"/>
      <c r="BH303" s="16"/>
      <c r="BI303" s="16"/>
      <c r="BJ303" s="16"/>
      <c r="BK303" s="16"/>
      <c r="BL303" s="16"/>
      <c r="BM303" s="16"/>
      <c r="BN303" s="16"/>
    </row>
    <row r="304" spans="1:66" ht="42" hidden="1">
      <c r="A304" s="140"/>
      <c r="B304" s="139"/>
      <c r="C304" s="139"/>
      <c r="D304" s="288" t="s">
        <v>503</v>
      </c>
      <c r="E304" s="120">
        <f t="shared" si="65"/>
        <v>0</v>
      </c>
      <c r="F304" s="120"/>
      <c r="G304" s="120"/>
      <c r="H304" s="120"/>
      <c r="I304" s="120"/>
      <c r="J304" s="120"/>
      <c r="K304" s="120"/>
      <c r="L304" s="120"/>
      <c r="M304" s="120"/>
      <c r="N304" s="120"/>
      <c r="O304" s="120"/>
      <c r="P304" s="120">
        <f t="shared" si="66"/>
        <v>0</v>
      </c>
      <c r="Q304" s="590">
        <f t="shared" si="62"/>
        <v>0</v>
      </c>
      <c r="R304" s="16"/>
      <c r="S304" s="81"/>
      <c r="T304" s="81"/>
      <c r="U304" s="81"/>
      <c r="V304" s="81"/>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row>
    <row r="305" spans="1:66" ht="34.5" hidden="1">
      <c r="A305" s="140"/>
      <c r="B305" s="140"/>
      <c r="C305" s="140"/>
      <c r="D305" s="265" t="s">
        <v>453</v>
      </c>
      <c r="E305" s="149">
        <f t="shared" si="65"/>
        <v>0</v>
      </c>
      <c r="F305" s="149"/>
      <c r="G305" s="149"/>
      <c r="H305" s="149"/>
      <c r="I305" s="149"/>
      <c r="J305" s="149">
        <f>+L305+O305</f>
        <v>0</v>
      </c>
      <c r="K305" s="149"/>
      <c r="L305" s="149"/>
      <c r="M305" s="149"/>
      <c r="N305" s="149"/>
      <c r="O305" s="149"/>
      <c r="P305" s="127">
        <f t="shared" si="66"/>
        <v>0</v>
      </c>
      <c r="Q305" s="590">
        <f t="shared" si="62"/>
        <v>0</v>
      </c>
      <c r="R305" s="16"/>
      <c r="S305" s="81"/>
      <c r="T305" s="81"/>
      <c r="U305" s="81"/>
      <c r="V305" s="81"/>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c r="AW305" s="16"/>
      <c r="AX305" s="16"/>
      <c r="AY305" s="16"/>
      <c r="AZ305" s="16"/>
      <c r="BA305" s="16"/>
      <c r="BB305" s="16"/>
      <c r="BC305" s="16"/>
      <c r="BD305" s="16"/>
      <c r="BE305" s="16"/>
      <c r="BF305" s="16"/>
      <c r="BG305" s="16"/>
      <c r="BH305" s="16"/>
      <c r="BI305" s="16"/>
      <c r="BJ305" s="16"/>
      <c r="BK305" s="16"/>
      <c r="BL305" s="16"/>
      <c r="BM305" s="16"/>
      <c r="BN305" s="16"/>
    </row>
    <row r="306" spans="1:66" ht="23" hidden="1">
      <c r="A306" s="140"/>
      <c r="B306" s="140"/>
      <c r="C306" s="140"/>
      <c r="D306" s="265" t="s">
        <v>661</v>
      </c>
      <c r="E306" s="149">
        <f t="shared" si="65"/>
        <v>0</v>
      </c>
      <c r="F306" s="149"/>
      <c r="G306" s="149"/>
      <c r="H306" s="149"/>
      <c r="I306" s="149"/>
      <c r="J306" s="149">
        <f>+L306+O306</f>
        <v>0</v>
      </c>
      <c r="K306" s="149"/>
      <c r="L306" s="149"/>
      <c r="M306" s="149"/>
      <c r="N306" s="149"/>
      <c r="O306" s="149"/>
      <c r="P306" s="149">
        <f t="shared" si="66"/>
        <v>0</v>
      </c>
      <c r="Q306" s="590">
        <f t="shared" si="62"/>
        <v>0</v>
      </c>
      <c r="R306" s="16"/>
      <c r="S306" s="81"/>
      <c r="T306" s="81"/>
      <c r="U306" s="81"/>
      <c r="V306" s="81"/>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row>
    <row r="307" spans="1:66" ht="28" hidden="1">
      <c r="A307" s="139">
        <v>2718312</v>
      </c>
      <c r="B307" s="139" t="s">
        <v>860</v>
      </c>
      <c r="C307" s="139" t="s">
        <v>940</v>
      </c>
      <c r="D307" s="199" t="s">
        <v>178</v>
      </c>
      <c r="E307" s="120">
        <f t="shared" si="65"/>
        <v>0</v>
      </c>
      <c r="F307" s="120"/>
      <c r="G307" s="120"/>
      <c r="H307" s="120"/>
      <c r="I307" s="120"/>
      <c r="J307" s="120">
        <f t="shared" ref="J307:J314" si="67">+L307+O307</f>
        <v>0</v>
      </c>
      <c r="K307" s="120"/>
      <c r="L307" s="120"/>
      <c r="M307" s="120"/>
      <c r="N307" s="120"/>
      <c r="O307" s="120"/>
      <c r="P307" s="120">
        <f t="shared" ref="P307:P314" si="68">+E307+J307</f>
        <v>0</v>
      </c>
      <c r="Q307" s="590">
        <f t="shared" si="62"/>
        <v>0</v>
      </c>
      <c r="R307" s="16"/>
      <c r="S307" s="81"/>
      <c r="T307" s="81"/>
      <c r="U307" s="81"/>
      <c r="V307" s="81"/>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c r="AW307" s="16"/>
      <c r="AX307" s="16"/>
      <c r="AY307" s="16"/>
      <c r="AZ307" s="16"/>
      <c r="BA307" s="16"/>
      <c r="BB307" s="16"/>
      <c r="BC307" s="16"/>
      <c r="BD307" s="16"/>
      <c r="BE307" s="16"/>
      <c r="BF307" s="16"/>
      <c r="BG307" s="16"/>
      <c r="BH307" s="16"/>
      <c r="BI307" s="16"/>
      <c r="BJ307" s="16"/>
      <c r="BK307" s="16"/>
      <c r="BL307" s="16"/>
      <c r="BM307" s="16"/>
      <c r="BN307" s="16"/>
    </row>
    <row r="308" spans="1:66" ht="28" hidden="1">
      <c r="A308" s="135">
        <v>2718313</v>
      </c>
      <c r="B308" s="133" t="s">
        <v>948</v>
      </c>
      <c r="C308" s="133" t="s">
        <v>660</v>
      </c>
      <c r="D308" s="289" t="s">
        <v>1221</v>
      </c>
      <c r="E308" s="127">
        <f t="shared" si="65"/>
        <v>0</v>
      </c>
      <c r="F308" s="127"/>
      <c r="G308" s="127"/>
      <c r="H308" s="127"/>
      <c r="I308" s="127"/>
      <c r="J308" s="128">
        <f t="shared" si="67"/>
        <v>0</v>
      </c>
      <c r="K308" s="128"/>
      <c r="L308" s="128"/>
      <c r="M308" s="128"/>
      <c r="N308" s="128"/>
      <c r="O308" s="120"/>
      <c r="P308" s="128">
        <f t="shared" si="68"/>
        <v>0</v>
      </c>
      <c r="Q308" s="590">
        <f t="shared" si="62"/>
        <v>0</v>
      </c>
      <c r="R308" s="16"/>
      <c r="S308" s="81"/>
      <c r="T308" s="81"/>
      <c r="U308" s="81"/>
      <c r="V308" s="81"/>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c r="AW308" s="16"/>
      <c r="AX308" s="16"/>
      <c r="AY308" s="16"/>
      <c r="AZ308" s="16"/>
      <c r="BA308" s="16"/>
      <c r="BB308" s="16"/>
      <c r="BC308" s="16"/>
      <c r="BD308" s="16"/>
      <c r="BE308" s="16"/>
      <c r="BF308" s="16"/>
      <c r="BG308" s="16"/>
      <c r="BH308" s="16"/>
      <c r="BI308" s="16"/>
      <c r="BJ308" s="16"/>
      <c r="BK308" s="16"/>
      <c r="BL308" s="16"/>
      <c r="BM308" s="16"/>
      <c r="BN308" s="16"/>
    </row>
    <row r="309" spans="1:66" ht="28" hidden="1">
      <c r="A309" s="139">
        <v>2718320</v>
      </c>
      <c r="B309" s="139" t="s">
        <v>227</v>
      </c>
      <c r="C309" s="139" t="s">
        <v>939</v>
      </c>
      <c r="D309" s="250" t="s">
        <v>841</v>
      </c>
      <c r="E309" s="120">
        <f>+F309+I309</f>
        <v>0</v>
      </c>
      <c r="F309" s="120"/>
      <c r="G309" s="120"/>
      <c r="H309" s="120"/>
      <c r="I309" s="120"/>
      <c r="J309" s="120">
        <f>+L309+O309</f>
        <v>0</v>
      </c>
      <c r="K309" s="120"/>
      <c r="L309" s="120"/>
      <c r="M309" s="120"/>
      <c r="N309" s="120"/>
      <c r="O309" s="120"/>
      <c r="P309" s="120">
        <f>+E309+J309</f>
        <v>0</v>
      </c>
      <c r="Q309" s="590">
        <f t="shared" si="62"/>
        <v>0</v>
      </c>
      <c r="R309" s="16"/>
      <c r="S309" s="81"/>
      <c r="T309" s="81"/>
      <c r="U309" s="81"/>
      <c r="V309" s="81"/>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c r="AX309" s="16"/>
      <c r="AY309" s="16"/>
      <c r="AZ309" s="16"/>
      <c r="BA309" s="16"/>
      <c r="BB309" s="16"/>
      <c r="BC309" s="16"/>
      <c r="BD309" s="16"/>
      <c r="BE309" s="16"/>
      <c r="BF309" s="16"/>
      <c r="BG309" s="16"/>
      <c r="BH309" s="16"/>
      <c r="BI309" s="16"/>
      <c r="BJ309" s="16"/>
      <c r="BK309" s="16"/>
      <c r="BL309" s="16"/>
      <c r="BM309" s="16"/>
      <c r="BN309" s="16"/>
    </row>
    <row r="310" spans="1:66" ht="28" hidden="1">
      <c r="A310" s="133">
        <v>2718330</v>
      </c>
      <c r="B310" s="133" t="s">
        <v>228</v>
      </c>
      <c r="C310" s="133" t="s">
        <v>476</v>
      </c>
      <c r="D310" s="290" t="s">
        <v>681</v>
      </c>
      <c r="E310" s="127">
        <f t="shared" si="65"/>
        <v>0</v>
      </c>
      <c r="F310" s="127"/>
      <c r="G310" s="127"/>
      <c r="H310" s="127"/>
      <c r="I310" s="127"/>
      <c r="J310" s="127">
        <f t="shared" si="67"/>
        <v>0</v>
      </c>
      <c r="K310" s="127"/>
      <c r="L310" s="127"/>
      <c r="M310" s="127"/>
      <c r="N310" s="127"/>
      <c r="O310" s="120"/>
      <c r="P310" s="127">
        <f t="shared" si="68"/>
        <v>0</v>
      </c>
      <c r="Q310" s="590">
        <f t="shared" si="62"/>
        <v>0</v>
      </c>
      <c r="R310" s="16"/>
      <c r="S310" s="81"/>
      <c r="T310" s="81"/>
      <c r="U310" s="81"/>
      <c r="V310" s="81"/>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row>
    <row r="311" spans="1:66" ht="28" hidden="1">
      <c r="A311" s="135">
        <v>2718340</v>
      </c>
      <c r="B311" s="133" t="s">
        <v>229</v>
      </c>
      <c r="C311" s="133" t="s">
        <v>682</v>
      </c>
      <c r="D311" s="290" t="s">
        <v>1085</v>
      </c>
      <c r="E311" s="121">
        <f t="shared" si="65"/>
        <v>0</v>
      </c>
      <c r="F311" s="121"/>
      <c r="G311" s="121"/>
      <c r="H311" s="121"/>
      <c r="I311" s="121"/>
      <c r="J311" s="121">
        <f t="shared" si="67"/>
        <v>0</v>
      </c>
      <c r="K311" s="121"/>
      <c r="L311" s="121"/>
      <c r="M311" s="121"/>
      <c r="N311" s="121"/>
      <c r="O311" s="120"/>
      <c r="P311" s="121">
        <f t="shared" si="68"/>
        <v>0</v>
      </c>
      <c r="Q311" s="590">
        <f t="shared" si="62"/>
        <v>0</v>
      </c>
      <c r="R311" s="16"/>
      <c r="S311" s="81"/>
      <c r="T311" s="81"/>
      <c r="U311" s="81"/>
      <c r="V311" s="81"/>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c r="AX311" s="16"/>
      <c r="AY311" s="16"/>
      <c r="AZ311" s="16"/>
      <c r="BA311" s="16"/>
      <c r="BB311" s="16"/>
      <c r="BC311" s="16"/>
      <c r="BD311" s="16"/>
      <c r="BE311" s="16"/>
      <c r="BF311" s="16"/>
      <c r="BG311" s="16"/>
      <c r="BH311" s="16"/>
      <c r="BI311" s="16"/>
      <c r="BJ311" s="16"/>
      <c r="BK311" s="16"/>
      <c r="BL311" s="16"/>
      <c r="BM311" s="16"/>
      <c r="BN311" s="16"/>
    </row>
    <row r="312" spans="1:66" ht="86.25" hidden="1" customHeight="1">
      <c r="A312" s="139" t="s">
        <v>912</v>
      </c>
      <c r="B312" s="139" t="s">
        <v>913</v>
      </c>
      <c r="C312" s="139" t="s">
        <v>911</v>
      </c>
      <c r="D312" s="199" t="s">
        <v>960</v>
      </c>
      <c r="E312" s="120">
        <f>+F312+I312</f>
        <v>0</v>
      </c>
      <c r="F312" s="121"/>
      <c r="G312" s="121"/>
      <c r="H312" s="121"/>
      <c r="I312" s="121"/>
      <c r="J312" s="120">
        <f>+L312+O312</f>
        <v>0</v>
      </c>
      <c r="K312" s="121"/>
      <c r="L312" s="121"/>
      <c r="M312" s="121"/>
      <c r="N312" s="121"/>
      <c r="O312" s="120"/>
      <c r="P312" s="120">
        <f>+E312+J312</f>
        <v>0</v>
      </c>
      <c r="Q312" s="590">
        <f t="shared" si="62"/>
        <v>0</v>
      </c>
      <c r="R312" s="16"/>
      <c r="S312" s="81"/>
      <c r="T312" s="81"/>
      <c r="U312" s="81"/>
      <c r="V312" s="81"/>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c r="AX312" s="16"/>
      <c r="AY312" s="16"/>
      <c r="AZ312" s="16"/>
      <c r="BA312" s="16"/>
      <c r="BB312" s="16"/>
      <c r="BC312" s="16"/>
      <c r="BD312" s="16"/>
      <c r="BE312" s="16"/>
      <c r="BF312" s="16"/>
      <c r="BG312" s="16"/>
      <c r="BH312" s="16"/>
      <c r="BI312" s="16"/>
      <c r="BJ312" s="16"/>
      <c r="BK312" s="16"/>
      <c r="BL312" s="16"/>
      <c r="BM312" s="16"/>
      <c r="BN312" s="16"/>
    </row>
    <row r="313" spans="1:66" ht="120" hidden="1" customHeight="1">
      <c r="A313" s="139" t="s">
        <v>559</v>
      </c>
      <c r="B313" s="139" t="s">
        <v>560</v>
      </c>
      <c r="C313" s="139" t="s">
        <v>911</v>
      </c>
      <c r="D313" s="199" t="s">
        <v>78</v>
      </c>
      <c r="E313" s="120">
        <f>+F313+I313</f>
        <v>0</v>
      </c>
      <c r="F313" s="121"/>
      <c r="G313" s="121"/>
      <c r="H313" s="121"/>
      <c r="I313" s="121"/>
      <c r="J313" s="120">
        <f>+L313+O313</f>
        <v>0</v>
      </c>
      <c r="K313" s="121">
        <f>5436245-5436245</f>
        <v>0</v>
      </c>
      <c r="L313" s="121"/>
      <c r="M313" s="121"/>
      <c r="N313" s="121"/>
      <c r="O313" s="120">
        <f>5436245-5436245</f>
        <v>0</v>
      </c>
      <c r="P313" s="120">
        <f>+E313+J313</f>
        <v>0</v>
      </c>
      <c r="Q313" s="590">
        <f t="shared" si="62"/>
        <v>0</v>
      </c>
      <c r="R313" s="16"/>
      <c r="S313" s="81"/>
      <c r="T313" s="81"/>
      <c r="U313" s="81"/>
      <c r="V313" s="81"/>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row>
    <row r="314" spans="1:66" ht="48.65" hidden="1" customHeight="1">
      <c r="A314" s="145">
        <v>2719720</v>
      </c>
      <c r="B314" s="145" t="s">
        <v>1095</v>
      </c>
      <c r="C314" s="145" t="s">
        <v>950</v>
      </c>
      <c r="D314" s="252" t="s">
        <v>509</v>
      </c>
      <c r="E314" s="213">
        <f t="shared" si="65"/>
        <v>0</v>
      </c>
      <c r="F314" s="213"/>
      <c r="G314" s="213"/>
      <c r="H314" s="213"/>
      <c r="I314" s="213"/>
      <c r="J314" s="213">
        <f t="shared" si="67"/>
        <v>0</v>
      </c>
      <c r="K314" s="213"/>
      <c r="L314" s="213"/>
      <c r="M314" s="213"/>
      <c r="N314" s="213"/>
      <c r="O314" s="213"/>
      <c r="P314" s="213">
        <f t="shared" si="68"/>
        <v>0</v>
      </c>
      <c r="Q314" s="590">
        <f t="shared" si="62"/>
        <v>0</v>
      </c>
      <c r="R314" s="16"/>
      <c r="S314" s="81"/>
      <c r="T314" s="81"/>
      <c r="U314" s="81"/>
      <c r="V314" s="81"/>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row>
    <row r="315" spans="1:66" ht="48" hidden="1" customHeight="1">
      <c r="A315" s="139" t="s">
        <v>100</v>
      </c>
      <c r="B315" s="139" t="s">
        <v>101</v>
      </c>
      <c r="C315" s="139" t="s">
        <v>555</v>
      </c>
      <c r="D315" s="199" t="s">
        <v>102</v>
      </c>
      <c r="E315" s="120">
        <f>+F315+I315</f>
        <v>0</v>
      </c>
      <c r="F315" s="121"/>
      <c r="G315" s="121"/>
      <c r="H315" s="121"/>
      <c r="I315" s="121"/>
      <c r="J315" s="120">
        <f>+L315+O315</f>
        <v>0</v>
      </c>
      <c r="K315" s="121"/>
      <c r="L315" s="121"/>
      <c r="M315" s="121"/>
      <c r="N315" s="121"/>
      <c r="O315" s="120">
        <f>434500+693829+6000000+1400000+782878+8531600-200000-17642807</f>
        <v>0</v>
      </c>
      <c r="P315" s="120">
        <f>+E315+J315</f>
        <v>0</v>
      </c>
      <c r="Q315" s="590">
        <f t="shared" si="62"/>
        <v>0</v>
      </c>
      <c r="R315" s="16"/>
      <c r="S315" s="81"/>
      <c r="T315" s="81"/>
      <c r="U315" s="81"/>
      <c r="V315" s="81"/>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row>
    <row r="316" spans="1:66" ht="14" hidden="1">
      <c r="A316" s="139"/>
      <c r="B316" s="139"/>
      <c r="C316" s="139"/>
      <c r="D316" s="199" t="s">
        <v>688</v>
      </c>
      <c r="E316" s="120">
        <f t="shared" si="65"/>
        <v>0</v>
      </c>
      <c r="F316" s="120"/>
      <c r="G316" s="120"/>
      <c r="H316" s="120"/>
      <c r="I316" s="120"/>
      <c r="J316" s="120"/>
      <c r="K316" s="120"/>
      <c r="L316" s="120"/>
      <c r="M316" s="120"/>
      <c r="N316" s="120"/>
      <c r="O316" s="120"/>
      <c r="P316" s="120"/>
      <c r="Q316" s="590">
        <f t="shared" si="62"/>
        <v>0</v>
      </c>
      <c r="R316" s="16"/>
      <c r="S316" s="81"/>
      <c r="T316" s="81"/>
      <c r="U316" s="81"/>
      <c r="V316" s="81"/>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row>
    <row r="317" spans="1:66" ht="56" hidden="1">
      <c r="A317" s="139"/>
      <c r="B317" s="139"/>
      <c r="C317" s="139"/>
      <c r="D317" s="290" t="s">
        <v>1014</v>
      </c>
      <c r="E317" s="120">
        <f t="shared" si="65"/>
        <v>0</v>
      </c>
      <c r="F317" s="120"/>
      <c r="G317" s="120"/>
      <c r="H317" s="120"/>
      <c r="I317" s="120"/>
      <c r="J317" s="120">
        <f t="shared" ref="J317:J325" si="69">+L317+O317</f>
        <v>0</v>
      </c>
      <c r="K317" s="120"/>
      <c r="L317" s="120"/>
      <c r="M317" s="120"/>
      <c r="N317" s="120"/>
      <c r="O317" s="120"/>
      <c r="P317" s="120">
        <f t="shared" ref="P317:P322" si="70">+E317+J317</f>
        <v>0</v>
      </c>
      <c r="Q317" s="590">
        <f t="shared" si="62"/>
        <v>0</v>
      </c>
      <c r="R317" s="16"/>
      <c r="S317" s="81"/>
      <c r="T317" s="81"/>
      <c r="U317" s="81"/>
      <c r="V317" s="81"/>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c r="AX317" s="16"/>
      <c r="AY317" s="16"/>
      <c r="AZ317" s="16"/>
      <c r="BA317" s="16"/>
      <c r="BB317" s="16"/>
      <c r="BC317" s="16"/>
      <c r="BD317" s="16"/>
      <c r="BE317" s="16"/>
      <c r="BF317" s="16"/>
      <c r="BG317" s="16"/>
      <c r="BH317" s="16"/>
      <c r="BI317" s="16"/>
      <c r="BJ317" s="16"/>
      <c r="BK317" s="16"/>
      <c r="BL317" s="16"/>
      <c r="BM317" s="16"/>
      <c r="BN317" s="16"/>
    </row>
    <row r="318" spans="1:66" ht="42" hidden="1">
      <c r="A318" s="139"/>
      <c r="B318" s="139"/>
      <c r="C318" s="139"/>
      <c r="D318" s="267" t="s">
        <v>349</v>
      </c>
      <c r="E318" s="120">
        <f t="shared" si="65"/>
        <v>0</v>
      </c>
      <c r="F318" s="120"/>
      <c r="G318" s="120"/>
      <c r="H318" s="120"/>
      <c r="I318" s="120"/>
      <c r="J318" s="120">
        <f t="shared" si="69"/>
        <v>0</v>
      </c>
      <c r="K318" s="120"/>
      <c r="L318" s="120"/>
      <c r="M318" s="120"/>
      <c r="N318" s="120"/>
      <c r="O318" s="120"/>
      <c r="P318" s="120">
        <f t="shared" si="70"/>
        <v>0</v>
      </c>
      <c r="Q318" s="590">
        <f t="shared" si="62"/>
        <v>0</v>
      </c>
      <c r="R318" s="16"/>
      <c r="S318" s="81"/>
      <c r="T318" s="81"/>
      <c r="U318" s="81"/>
      <c r="V318" s="81"/>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row>
    <row r="319" spans="1:66" ht="28" hidden="1">
      <c r="A319" s="135">
        <v>2719800</v>
      </c>
      <c r="B319" s="133" t="s">
        <v>92</v>
      </c>
      <c r="C319" s="133" t="s">
        <v>197</v>
      </c>
      <c r="D319" s="291" t="s">
        <v>685</v>
      </c>
      <c r="E319" s="121">
        <f t="shared" si="65"/>
        <v>0</v>
      </c>
      <c r="F319" s="121"/>
      <c r="G319" s="121"/>
      <c r="H319" s="121"/>
      <c r="I319" s="121"/>
      <c r="J319" s="121">
        <f t="shared" si="69"/>
        <v>0</v>
      </c>
      <c r="K319" s="121"/>
      <c r="L319" s="121"/>
      <c r="M319" s="121"/>
      <c r="N319" s="121"/>
      <c r="O319" s="121"/>
      <c r="P319" s="121">
        <f t="shared" si="70"/>
        <v>0</v>
      </c>
      <c r="Q319" s="590">
        <f t="shared" si="62"/>
        <v>0</v>
      </c>
      <c r="R319" s="16"/>
      <c r="S319" s="81"/>
      <c r="T319" s="81"/>
      <c r="U319" s="81"/>
      <c r="V319" s="81"/>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c r="AX319" s="16"/>
      <c r="AY319" s="16"/>
      <c r="AZ319" s="16"/>
      <c r="BA319" s="16"/>
      <c r="BB319" s="16"/>
      <c r="BC319" s="16"/>
      <c r="BD319" s="16"/>
      <c r="BE319" s="16"/>
      <c r="BF319" s="16"/>
      <c r="BG319" s="16"/>
      <c r="BH319" s="16"/>
      <c r="BI319" s="16"/>
      <c r="BJ319" s="16"/>
      <c r="BK319" s="16"/>
      <c r="BL319" s="16"/>
      <c r="BM319" s="16"/>
      <c r="BN319" s="16"/>
    </row>
    <row r="320" spans="1:66" ht="28" hidden="1">
      <c r="A320" s="135"/>
      <c r="B320" s="140"/>
      <c r="C320" s="140"/>
      <c r="D320" s="283" t="s">
        <v>150</v>
      </c>
      <c r="E320" s="149">
        <f t="shared" si="65"/>
        <v>0</v>
      </c>
      <c r="F320" s="149"/>
      <c r="G320" s="149"/>
      <c r="H320" s="149"/>
      <c r="I320" s="149"/>
      <c r="J320" s="121">
        <f t="shared" si="69"/>
        <v>0</v>
      </c>
      <c r="K320" s="149"/>
      <c r="L320" s="149"/>
      <c r="M320" s="149"/>
      <c r="N320" s="149"/>
      <c r="O320" s="120">
        <f>1450000-1450000</f>
        <v>0</v>
      </c>
      <c r="P320" s="121">
        <f t="shared" si="70"/>
        <v>0</v>
      </c>
      <c r="Q320" s="590">
        <f t="shared" si="62"/>
        <v>0</v>
      </c>
      <c r="R320" s="16"/>
      <c r="S320" s="81"/>
      <c r="T320" s="81"/>
      <c r="U320" s="81"/>
      <c r="V320" s="81"/>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c r="AX320" s="16"/>
      <c r="AY320" s="16"/>
      <c r="AZ320" s="16"/>
      <c r="BA320" s="16"/>
      <c r="BB320" s="16"/>
      <c r="BC320" s="16"/>
      <c r="BD320" s="16"/>
      <c r="BE320" s="16"/>
      <c r="BF320" s="16"/>
      <c r="BG320" s="16"/>
      <c r="BH320" s="16"/>
      <c r="BI320" s="16"/>
      <c r="BJ320" s="16"/>
      <c r="BK320" s="16"/>
      <c r="BL320" s="16"/>
      <c r="BM320" s="16"/>
      <c r="BN320" s="16"/>
    </row>
    <row r="321" spans="1:66" ht="28" hidden="1">
      <c r="A321" s="139">
        <v>2818311</v>
      </c>
      <c r="B321" s="139" t="s">
        <v>67</v>
      </c>
      <c r="C321" s="139" t="s">
        <v>936</v>
      </c>
      <c r="D321" s="250" t="s">
        <v>68</v>
      </c>
      <c r="E321" s="120">
        <f>+F321+I321</f>
        <v>0</v>
      </c>
      <c r="F321" s="120">
        <f>300000-300000</f>
        <v>0</v>
      </c>
      <c r="G321" s="119"/>
      <c r="H321" s="119"/>
      <c r="I321" s="119"/>
      <c r="J321" s="120">
        <f t="shared" si="69"/>
        <v>0</v>
      </c>
      <c r="K321" s="119"/>
      <c r="L321" s="119"/>
      <c r="M321" s="119"/>
      <c r="N321" s="119"/>
      <c r="O321" s="119"/>
      <c r="P321" s="120">
        <f t="shared" si="70"/>
        <v>0</v>
      </c>
      <c r="Q321" s="590">
        <f t="shared" si="62"/>
        <v>0</v>
      </c>
      <c r="R321" s="16"/>
      <c r="S321" s="81"/>
      <c r="T321" s="81"/>
      <c r="U321" s="81"/>
      <c r="V321" s="81"/>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c r="AX321" s="16"/>
      <c r="AY321" s="16"/>
      <c r="AZ321" s="16"/>
      <c r="BA321" s="16"/>
      <c r="BB321" s="16"/>
      <c r="BC321" s="16"/>
      <c r="BD321" s="16"/>
      <c r="BE321" s="16"/>
      <c r="BF321" s="16"/>
      <c r="BG321" s="16"/>
      <c r="BH321" s="16"/>
      <c r="BI321" s="16"/>
      <c r="BJ321" s="16"/>
      <c r="BK321" s="16"/>
      <c r="BL321" s="16"/>
      <c r="BM321" s="16"/>
      <c r="BN321" s="16"/>
    </row>
    <row r="322" spans="1:66" ht="31" hidden="1">
      <c r="A322" s="145">
        <v>2818312</v>
      </c>
      <c r="B322" s="145" t="s">
        <v>860</v>
      </c>
      <c r="C322" s="145" t="s">
        <v>940</v>
      </c>
      <c r="D322" s="199" t="s">
        <v>178</v>
      </c>
      <c r="E322" s="120">
        <f>+F322+I322</f>
        <v>0</v>
      </c>
      <c r="F322" s="120"/>
      <c r="G322" s="120"/>
      <c r="H322" s="120"/>
      <c r="I322" s="120"/>
      <c r="J322" s="120">
        <f t="shared" si="69"/>
        <v>0</v>
      </c>
      <c r="K322" s="120"/>
      <c r="L322" s="120"/>
      <c r="M322" s="120"/>
      <c r="N322" s="120"/>
      <c r="O322" s="120"/>
      <c r="P322" s="120">
        <f t="shared" si="70"/>
        <v>0</v>
      </c>
      <c r="Q322" s="590">
        <f t="shared" si="62"/>
        <v>0</v>
      </c>
      <c r="R322" s="16"/>
      <c r="S322" s="81"/>
      <c r="T322" s="81"/>
      <c r="U322" s="81"/>
      <c r="V322" s="81"/>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c r="AX322" s="16"/>
      <c r="AY322" s="16"/>
      <c r="AZ322" s="16"/>
      <c r="BA322" s="16"/>
      <c r="BB322" s="16"/>
      <c r="BC322" s="16"/>
      <c r="BD322" s="16"/>
      <c r="BE322" s="16"/>
      <c r="BF322" s="16"/>
      <c r="BG322" s="16"/>
      <c r="BH322" s="16"/>
      <c r="BI322" s="16"/>
      <c r="BJ322" s="16"/>
      <c r="BK322" s="16"/>
      <c r="BL322" s="16"/>
      <c r="BM322" s="16"/>
      <c r="BN322" s="16"/>
    </row>
    <row r="323" spans="1:66" ht="51" hidden="1" customHeight="1">
      <c r="A323" s="145" t="s">
        <v>589</v>
      </c>
      <c r="B323" s="145" t="s">
        <v>228</v>
      </c>
      <c r="C323" s="145" t="s">
        <v>798</v>
      </c>
      <c r="D323" s="250" t="s">
        <v>590</v>
      </c>
      <c r="E323" s="120">
        <f>+F323+I323</f>
        <v>0</v>
      </c>
      <c r="F323" s="120"/>
      <c r="G323" s="120"/>
      <c r="H323" s="120"/>
      <c r="I323" s="120">
        <f>8775000-8775000</f>
        <v>0</v>
      </c>
      <c r="J323" s="120">
        <f t="shared" si="69"/>
        <v>0</v>
      </c>
      <c r="K323" s="120"/>
      <c r="L323" s="120"/>
      <c r="M323" s="120"/>
      <c r="N323" s="120"/>
      <c r="O323" s="120"/>
      <c r="P323" s="120">
        <f t="shared" ref="P323:P331" si="71">+E323+J323</f>
        <v>0</v>
      </c>
      <c r="Q323" s="590">
        <f t="shared" si="62"/>
        <v>0</v>
      </c>
      <c r="R323" s="16"/>
      <c r="S323" s="81"/>
      <c r="T323" s="81"/>
      <c r="U323" s="81"/>
      <c r="V323" s="81"/>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c r="AX323" s="16"/>
      <c r="AY323" s="16"/>
      <c r="AZ323" s="16"/>
      <c r="BA323" s="16"/>
      <c r="BB323" s="16"/>
      <c r="BC323" s="16"/>
      <c r="BD323" s="16"/>
      <c r="BE323" s="16"/>
      <c r="BF323" s="16"/>
      <c r="BG323" s="16"/>
      <c r="BH323" s="16"/>
      <c r="BI323" s="16"/>
      <c r="BJ323" s="16"/>
      <c r="BK323" s="16"/>
      <c r="BL323" s="16"/>
      <c r="BM323" s="16"/>
      <c r="BN323" s="16"/>
    </row>
    <row r="324" spans="1:66" ht="51" hidden="1" customHeight="1">
      <c r="A324" s="145" t="s">
        <v>155</v>
      </c>
      <c r="B324" s="145" t="s">
        <v>1095</v>
      </c>
      <c r="C324" s="139" t="s">
        <v>950</v>
      </c>
      <c r="D324" s="199" t="s">
        <v>509</v>
      </c>
      <c r="E324" s="120"/>
      <c r="F324" s="120"/>
      <c r="G324" s="120"/>
      <c r="H324" s="120"/>
      <c r="I324" s="120"/>
      <c r="J324" s="120">
        <f t="shared" si="69"/>
        <v>0</v>
      </c>
      <c r="K324" s="120"/>
      <c r="L324" s="120"/>
      <c r="M324" s="120"/>
      <c r="N324" s="120"/>
      <c r="O324" s="120"/>
      <c r="P324" s="120">
        <f t="shared" si="71"/>
        <v>0</v>
      </c>
      <c r="Q324" s="590">
        <f t="shared" si="62"/>
        <v>0</v>
      </c>
      <c r="R324" s="358"/>
      <c r="S324" s="360"/>
      <c r="T324" s="364"/>
      <c r="U324" s="81"/>
      <c r="V324" s="81"/>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c r="AX324" s="16"/>
      <c r="AY324" s="16"/>
      <c r="AZ324" s="16"/>
      <c r="BA324" s="16"/>
      <c r="BB324" s="16"/>
      <c r="BC324" s="16"/>
      <c r="BD324" s="16"/>
      <c r="BE324" s="16"/>
      <c r="BF324" s="16"/>
      <c r="BG324" s="16"/>
      <c r="BH324" s="16"/>
      <c r="BI324" s="16"/>
      <c r="BJ324" s="16"/>
      <c r="BK324" s="16"/>
      <c r="BL324" s="16"/>
      <c r="BM324" s="16"/>
      <c r="BN324" s="16"/>
    </row>
    <row r="325" spans="1:66" ht="51" hidden="1" customHeight="1">
      <c r="A325" s="145" t="s">
        <v>1119</v>
      </c>
      <c r="B325" s="145" t="s">
        <v>1120</v>
      </c>
      <c r="C325" s="145" t="s">
        <v>728</v>
      </c>
      <c r="D325" s="250" t="s">
        <v>1121</v>
      </c>
      <c r="E325" s="120"/>
      <c r="F325" s="120"/>
      <c r="G325" s="120"/>
      <c r="H325" s="120"/>
      <c r="I325" s="120"/>
      <c r="J325" s="120">
        <f t="shared" si="69"/>
        <v>0</v>
      </c>
      <c r="K325" s="120"/>
      <c r="L325" s="120"/>
      <c r="M325" s="120"/>
      <c r="N325" s="120"/>
      <c r="O325" s="120"/>
      <c r="P325" s="120">
        <f t="shared" si="71"/>
        <v>0</v>
      </c>
      <c r="Q325" s="590">
        <f t="shared" si="62"/>
        <v>0</v>
      </c>
      <c r="R325" s="16"/>
      <c r="S325" s="81"/>
      <c r="T325" s="81"/>
      <c r="U325" s="81"/>
      <c r="V325" s="81"/>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c r="AX325" s="16"/>
      <c r="AY325" s="16"/>
      <c r="AZ325" s="16"/>
      <c r="BA325" s="16"/>
      <c r="BB325" s="16"/>
      <c r="BC325" s="16"/>
      <c r="BD325" s="16"/>
      <c r="BE325" s="16"/>
      <c r="BF325" s="16"/>
      <c r="BG325" s="16"/>
      <c r="BH325" s="16"/>
      <c r="BI325" s="16"/>
      <c r="BJ325" s="16"/>
      <c r="BK325" s="16"/>
      <c r="BL325" s="16"/>
      <c r="BM325" s="16"/>
      <c r="BN325" s="16"/>
    </row>
    <row r="326" spans="1:66" ht="15.5" hidden="1">
      <c r="A326" s="140"/>
      <c r="B326" s="140"/>
      <c r="C326" s="140"/>
      <c r="D326" s="253"/>
      <c r="E326" s="149">
        <f t="shared" ref="E326:E331" si="72">+F326+I326</f>
        <v>0</v>
      </c>
      <c r="F326" s="149"/>
      <c r="G326" s="149"/>
      <c r="H326" s="149"/>
      <c r="I326" s="149"/>
      <c r="J326" s="149"/>
      <c r="K326" s="149"/>
      <c r="L326" s="149"/>
      <c r="M326" s="149"/>
      <c r="N326" s="149"/>
      <c r="O326" s="149"/>
      <c r="P326" s="149">
        <f t="shared" si="71"/>
        <v>0</v>
      </c>
      <c r="Q326" s="590">
        <f t="shared" si="62"/>
        <v>0</v>
      </c>
      <c r="R326" s="38"/>
      <c r="S326" s="59"/>
      <c r="T326" s="59"/>
      <c r="U326" s="59"/>
      <c r="V326" s="59"/>
    </row>
    <row r="327" spans="1:66" ht="43.5" hidden="1" customHeight="1">
      <c r="A327" s="145" t="s">
        <v>23</v>
      </c>
      <c r="B327" s="145" t="s">
        <v>73</v>
      </c>
      <c r="C327" s="145" t="s">
        <v>74</v>
      </c>
      <c r="D327" s="367" t="s">
        <v>22</v>
      </c>
      <c r="E327" s="213">
        <f t="shared" si="72"/>
        <v>0</v>
      </c>
      <c r="F327" s="213"/>
      <c r="G327" s="213"/>
      <c r="H327" s="213"/>
      <c r="I327" s="213"/>
      <c r="J327" s="213">
        <f>+L327+O327</f>
        <v>0</v>
      </c>
      <c r="K327" s="213"/>
      <c r="L327" s="213"/>
      <c r="M327" s="213"/>
      <c r="N327" s="213"/>
      <c r="O327" s="213"/>
      <c r="P327" s="213">
        <f t="shared" si="71"/>
        <v>0</v>
      </c>
      <c r="Q327" s="590">
        <f t="shared" si="62"/>
        <v>0</v>
      </c>
      <c r="R327" s="38"/>
      <c r="S327" s="59"/>
      <c r="T327" s="59"/>
      <c r="U327" s="59"/>
      <c r="V327" s="59"/>
    </row>
    <row r="328" spans="1:66" s="311" customFormat="1" ht="49.5" hidden="1" customHeight="1">
      <c r="A328" s="135" t="s">
        <v>160</v>
      </c>
      <c r="B328" s="135" t="s">
        <v>163</v>
      </c>
      <c r="C328" s="135" t="s">
        <v>165</v>
      </c>
      <c r="D328" s="252" t="s">
        <v>166</v>
      </c>
      <c r="E328" s="121">
        <f t="shared" si="72"/>
        <v>0</v>
      </c>
      <c r="F328" s="121"/>
      <c r="G328" s="121"/>
      <c r="H328" s="121"/>
      <c r="I328" s="121"/>
      <c r="J328" s="121"/>
      <c r="K328" s="121"/>
      <c r="L328" s="121"/>
      <c r="M328" s="121"/>
      <c r="N328" s="121"/>
      <c r="O328" s="121"/>
      <c r="P328" s="121">
        <f t="shared" si="71"/>
        <v>0</v>
      </c>
      <c r="Q328" s="590">
        <f t="shared" si="62"/>
        <v>0</v>
      </c>
      <c r="R328" s="307"/>
      <c r="S328" s="308"/>
      <c r="T328" s="308"/>
      <c r="U328" s="308"/>
      <c r="V328" s="308"/>
      <c r="W328" s="307"/>
      <c r="X328" s="309"/>
      <c r="Y328" s="309"/>
      <c r="Z328" s="309"/>
      <c r="AA328" s="309"/>
      <c r="AB328" s="309"/>
      <c r="AC328" s="309"/>
      <c r="AD328" s="309"/>
      <c r="AE328" s="309"/>
      <c r="AF328" s="309"/>
      <c r="AG328" s="309"/>
      <c r="AH328" s="309"/>
      <c r="AI328" s="309"/>
      <c r="AJ328" s="309"/>
      <c r="AK328" s="309"/>
      <c r="AL328" s="309"/>
      <c r="AM328" s="309"/>
      <c r="AN328" s="309"/>
      <c r="AO328" s="309"/>
      <c r="AP328" s="309"/>
      <c r="AQ328" s="309"/>
      <c r="AR328" s="309"/>
      <c r="AS328" s="310"/>
      <c r="AT328" s="310"/>
      <c r="AU328" s="310"/>
      <c r="AV328" s="310"/>
      <c r="AW328" s="310"/>
      <c r="AX328" s="310"/>
      <c r="AY328" s="310"/>
      <c r="AZ328" s="310"/>
      <c r="BA328" s="310"/>
      <c r="BB328" s="310"/>
      <c r="BC328" s="310"/>
      <c r="BD328" s="310"/>
      <c r="BE328" s="310"/>
      <c r="BF328" s="310"/>
      <c r="BG328" s="310"/>
      <c r="BH328" s="310"/>
      <c r="BI328" s="310"/>
      <c r="BJ328" s="310"/>
      <c r="BK328" s="310"/>
      <c r="BL328" s="310"/>
      <c r="BM328" s="310"/>
      <c r="BN328" s="310"/>
    </row>
    <row r="329" spans="1:66" s="311" customFormat="1" ht="57" hidden="1" customHeight="1">
      <c r="A329" s="145" t="s">
        <v>161</v>
      </c>
      <c r="B329" s="145" t="s">
        <v>164</v>
      </c>
      <c r="C329" s="145" t="s">
        <v>600</v>
      </c>
      <c r="D329" s="252" t="s">
        <v>167</v>
      </c>
      <c r="E329" s="213">
        <f t="shared" si="72"/>
        <v>0</v>
      </c>
      <c r="F329" s="213"/>
      <c r="G329" s="213"/>
      <c r="H329" s="213"/>
      <c r="I329" s="213">
        <f>1500000-1500000</f>
        <v>0</v>
      </c>
      <c r="J329" s="213"/>
      <c r="K329" s="213"/>
      <c r="L329" s="213"/>
      <c r="M329" s="213"/>
      <c r="N329" s="213"/>
      <c r="O329" s="213"/>
      <c r="P329" s="213">
        <f t="shared" si="71"/>
        <v>0</v>
      </c>
      <c r="Q329" s="590">
        <f t="shared" si="62"/>
        <v>0</v>
      </c>
      <c r="R329" s="307"/>
      <c r="S329" s="308"/>
      <c r="T329" s="308"/>
      <c r="U329" s="308"/>
      <c r="V329" s="308"/>
      <c r="W329" s="307"/>
      <c r="X329" s="309"/>
      <c r="Y329" s="309"/>
      <c r="Z329" s="309"/>
      <c r="AA329" s="309"/>
      <c r="AB329" s="309"/>
      <c r="AC329" s="309"/>
      <c r="AD329" s="309"/>
      <c r="AE329" s="309"/>
      <c r="AF329" s="309"/>
      <c r="AG329" s="309"/>
      <c r="AH329" s="309"/>
      <c r="AI329" s="309"/>
      <c r="AJ329" s="309"/>
      <c r="AK329" s="309"/>
      <c r="AL329" s="309"/>
      <c r="AM329" s="309"/>
      <c r="AN329" s="309"/>
      <c r="AO329" s="309"/>
      <c r="AP329" s="309"/>
      <c r="AQ329" s="309"/>
      <c r="AR329" s="309"/>
      <c r="AS329" s="310"/>
      <c r="AT329" s="310"/>
      <c r="AU329" s="310"/>
      <c r="AV329" s="310"/>
      <c r="AW329" s="310"/>
      <c r="AX329" s="310"/>
      <c r="AY329" s="310"/>
      <c r="AZ329" s="310"/>
      <c r="BA329" s="310"/>
      <c r="BB329" s="310"/>
      <c r="BC329" s="310"/>
      <c r="BD329" s="310"/>
      <c r="BE329" s="310"/>
      <c r="BF329" s="310"/>
      <c r="BG329" s="310"/>
      <c r="BH329" s="310"/>
      <c r="BI329" s="310"/>
      <c r="BJ329" s="310"/>
      <c r="BK329" s="310"/>
      <c r="BL329" s="310"/>
      <c r="BM329" s="310"/>
      <c r="BN329" s="310"/>
    </row>
    <row r="330" spans="1:66" s="311" customFormat="1" ht="59.25" hidden="1" customHeight="1">
      <c r="A330" s="135" t="s">
        <v>162</v>
      </c>
      <c r="B330" s="135" t="s">
        <v>491</v>
      </c>
      <c r="C330" s="135" t="s">
        <v>305</v>
      </c>
      <c r="D330" s="252" t="s">
        <v>168</v>
      </c>
      <c r="E330" s="121">
        <f t="shared" si="72"/>
        <v>0</v>
      </c>
      <c r="F330" s="121"/>
      <c r="G330" s="121"/>
      <c r="H330" s="121"/>
      <c r="I330" s="121"/>
      <c r="J330" s="121"/>
      <c r="K330" s="121"/>
      <c r="L330" s="121"/>
      <c r="M330" s="121"/>
      <c r="N330" s="121"/>
      <c r="O330" s="121"/>
      <c r="P330" s="121">
        <f t="shared" si="71"/>
        <v>0</v>
      </c>
      <c r="Q330" s="590">
        <f t="shared" si="62"/>
        <v>0</v>
      </c>
      <c r="R330" s="307"/>
      <c r="S330" s="308"/>
      <c r="T330" s="308"/>
      <c r="U330" s="308"/>
      <c r="V330" s="308"/>
      <c r="W330" s="307"/>
      <c r="X330" s="309"/>
      <c r="Y330" s="309"/>
      <c r="Z330" s="309"/>
      <c r="AA330" s="309"/>
      <c r="AB330" s="309"/>
      <c r="AC330" s="309"/>
      <c r="AD330" s="309"/>
      <c r="AE330" s="309"/>
      <c r="AF330" s="309"/>
      <c r="AG330" s="309"/>
      <c r="AH330" s="309"/>
      <c r="AI330" s="309"/>
      <c r="AJ330" s="309"/>
      <c r="AK330" s="309"/>
      <c r="AL330" s="309"/>
      <c r="AM330" s="309"/>
      <c r="AN330" s="309"/>
      <c r="AO330" s="309"/>
      <c r="AP330" s="309"/>
      <c r="AQ330" s="309"/>
      <c r="AR330" s="309"/>
      <c r="AS330" s="310"/>
      <c r="AT330" s="310"/>
      <c r="AU330" s="310"/>
      <c r="AV330" s="310"/>
      <c r="AW330" s="310"/>
      <c r="AX330" s="310"/>
      <c r="AY330" s="310"/>
      <c r="AZ330" s="310"/>
      <c r="BA330" s="310"/>
      <c r="BB330" s="310"/>
      <c r="BC330" s="310"/>
      <c r="BD330" s="310"/>
      <c r="BE330" s="310"/>
      <c r="BF330" s="310"/>
      <c r="BG330" s="310"/>
      <c r="BH330" s="310"/>
      <c r="BI330" s="310"/>
      <c r="BJ330" s="310"/>
      <c r="BK330" s="310"/>
      <c r="BL330" s="310"/>
      <c r="BM330" s="310"/>
      <c r="BN330" s="310"/>
    </row>
    <row r="331" spans="1:66" s="311" customFormat="1" ht="78" hidden="1" customHeight="1">
      <c r="A331" s="135" t="s">
        <v>138</v>
      </c>
      <c r="B331" s="135" t="s">
        <v>1166</v>
      </c>
      <c r="C331" s="145" t="s">
        <v>934</v>
      </c>
      <c r="D331" s="252" t="s">
        <v>402</v>
      </c>
      <c r="E331" s="121">
        <f t="shared" si="72"/>
        <v>0</v>
      </c>
      <c r="F331" s="121"/>
      <c r="G331" s="121"/>
      <c r="H331" s="121"/>
      <c r="I331" s="121"/>
      <c r="J331" s="121"/>
      <c r="K331" s="121"/>
      <c r="L331" s="121"/>
      <c r="M331" s="121"/>
      <c r="N331" s="121"/>
      <c r="O331" s="121"/>
      <c r="P331" s="121">
        <f t="shared" si="71"/>
        <v>0</v>
      </c>
      <c r="Q331" s="590">
        <f t="shared" si="62"/>
        <v>0</v>
      </c>
      <c r="R331" s="307"/>
      <c r="S331" s="308"/>
      <c r="T331" s="308"/>
      <c r="U331" s="308"/>
      <c r="V331" s="308"/>
      <c r="W331" s="307"/>
      <c r="X331" s="309"/>
      <c r="Y331" s="309"/>
      <c r="Z331" s="309"/>
      <c r="AA331" s="309"/>
      <c r="AB331" s="309"/>
      <c r="AC331" s="309"/>
      <c r="AD331" s="309"/>
      <c r="AE331" s="309"/>
      <c r="AF331" s="309"/>
      <c r="AG331" s="309"/>
      <c r="AH331" s="309"/>
      <c r="AI331" s="309"/>
      <c r="AJ331" s="309"/>
      <c r="AK331" s="309"/>
      <c r="AL331" s="309"/>
      <c r="AM331" s="309"/>
      <c r="AN331" s="309"/>
      <c r="AO331" s="309"/>
      <c r="AP331" s="309"/>
      <c r="AQ331" s="309"/>
      <c r="AR331" s="309"/>
      <c r="AS331" s="310"/>
      <c r="AT331" s="310"/>
      <c r="AU331" s="310"/>
      <c r="AV331" s="310"/>
      <c r="AW331" s="310"/>
      <c r="AX331" s="310"/>
      <c r="AY331" s="310"/>
      <c r="AZ331" s="310"/>
      <c r="BA331" s="310"/>
      <c r="BB331" s="310"/>
      <c r="BC331" s="310"/>
      <c r="BD331" s="310"/>
      <c r="BE331" s="310"/>
      <c r="BF331" s="310"/>
      <c r="BG331" s="310"/>
      <c r="BH331" s="310"/>
      <c r="BI331" s="310"/>
      <c r="BJ331" s="310"/>
      <c r="BK331" s="310"/>
      <c r="BL331" s="310"/>
      <c r="BM331" s="310"/>
      <c r="BN331" s="310"/>
    </row>
    <row r="332" spans="1:66" ht="41.25" customHeight="1">
      <c r="A332" s="302" t="s">
        <v>1047</v>
      </c>
      <c r="B332" s="302" t="s">
        <v>1048</v>
      </c>
      <c r="C332" s="302"/>
      <c r="D332" s="350" t="s">
        <v>488</v>
      </c>
      <c r="E332" s="204">
        <f>E353</f>
        <v>-2610000</v>
      </c>
      <c r="F332" s="204">
        <f t="shared" ref="F332:P332" si="73">F353</f>
        <v>0</v>
      </c>
      <c r="G332" s="204">
        <f t="shared" si="73"/>
        <v>0</v>
      </c>
      <c r="H332" s="204">
        <f t="shared" si="73"/>
        <v>0</v>
      </c>
      <c r="I332" s="204">
        <f t="shared" si="73"/>
        <v>0</v>
      </c>
      <c r="J332" s="204">
        <f t="shared" si="73"/>
        <v>0</v>
      </c>
      <c r="K332" s="204">
        <f t="shared" si="73"/>
        <v>0</v>
      </c>
      <c r="L332" s="204">
        <f t="shared" si="73"/>
        <v>0</v>
      </c>
      <c r="M332" s="204">
        <f t="shared" si="73"/>
        <v>0</v>
      </c>
      <c r="N332" s="204">
        <f t="shared" si="73"/>
        <v>0</v>
      </c>
      <c r="O332" s="204">
        <f t="shared" si="73"/>
        <v>0</v>
      </c>
      <c r="P332" s="204">
        <f t="shared" si="73"/>
        <v>-2610000</v>
      </c>
      <c r="Q332" s="590">
        <f t="shared" si="62"/>
        <v>-2610000</v>
      </c>
      <c r="R332" s="360">
        <v>532533200</v>
      </c>
      <c r="S332" s="360">
        <f>+R332-P332</f>
        <v>535143200</v>
      </c>
      <c r="T332" s="364"/>
      <c r="U332" s="59"/>
      <c r="V332" s="59"/>
    </row>
    <row r="333" spans="1:66" ht="42" hidden="1">
      <c r="A333" s="140"/>
      <c r="B333" s="140"/>
      <c r="C333" s="140"/>
      <c r="D333" s="271" t="s">
        <v>455</v>
      </c>
      <c r="E333" s="119">
        <f t="shared" ref="E333:E363" si="74">+F333+I333</f>
        <v>0</v>
      </c>
      <c r="F333" s="119"/>
      <c r="G333" s="119"/>
      <c r="H333" s="119"/>
      <c r="I333" s="119"/>
      <c r="J333" s="261"/>
      <c r="K333" s="129"/>
      <c r="L333" s="129"/>
      <c r="M333" s="129"/>
      <c r="N333" s="129"/>
      <c r="O333" s="131"/>
      <c r="P333" s="261">
        <f t="shared" ref="P333:P351" si="75">+E333+J333</f>
        <v>0</v>
      </c>
      <c r="Q333" s="590">
        <f t="shared" si="62"/>
        <v>0</v>
      </c>
      <c r="R333" s="38"/>
      <c r="S333" s="59"/>
      <c r="T333" s="59"/>
      <c r="U333" s="59"/>
      <c r="V333" s="59"/>
    </row>
    <row r="334" spans="1:66" s="324" customFormat="1" ht="45" hidden="1" customHeight="1">
      <c r="A334" s="133"/>
      <c r="B334" s="133"/>
      <c r="C334" s="133"/>
      <c r="D334" s="326" t="s">
        <v>710</v>
      </c>
      <c r="E334" s="121">
        <f t="shared" si="74"/>
        <v>0</v>
      </c>
      <c r="F334" s="121"/>
      <c r="G334" s="121"/>
      <c r="H334" s="121"/>
      <c r="I334" s="121"/>
      <c r="J334" s="121">
        <f>+L334+O334</f>
        <v>0</v>
      </c>
      <c r="K334" s="121"/>
      <c r="L334" s="121"/>
      <c r="M334" s="121"/>
      <c r="N334" s="121"/>
      <c r="O334" s="121"/>
      <c r="P334" s="121">
        <f t="shared" si="75"/>
        <v>0</v>
      </c>
      <c r="Q334" s="590">
        <f t="shared" si="62"/>
        <v>0</v>
      </c>
      <c r="R334" s="320"/>
      <c r="S334" s="321"/>
      <c r="T334" s="321"/>
      <c r="U334" s="321"/>
      <c r="V334" s="321"/>
      <c r="W334" s="320"/>
      <c r="X334" s="322"/>
      <c r="Y334" s="322"/>
      <c r="Z334" s="322"/>
      <c r="AA334" s="322"/>
      <c r="AB334" s="322"/>
      <c r="AC334" s="322"/>
      <c r="AD334" s="322"/>
      <c r="AE334" s="322"/>
      <c r="AF334" s="322"/>
      <c r="AG334" s="322"/>
      <c r="AH334" s="322"/>
      <c r="AI334" s="322"/>
      <c r="AJ334" s="322"/>
      <c r="AK334" s="322"/>
      <c r="AL334" s="322"/>
      <c r="AM334" s="322"/>
      <c r="AN334" s="322"/>
      <c r="AO334" s="322"/>
      <c r="AP334" s="322"/>
      <c r="AQ334" s="322"/>
      <c r="AR334" s="322"/>
      <c r="AS334" s="323"/>
      <c r="AT334" s="323"/>
      <c r="AU334" s="323"/>
      <c r="AV334" s="323"/>
      <c r="AW334" s="323"/>
      <c r="AX334" s="323"/>
      <c r="AY334" s="323"/>
      <c r="AZ334" s="323"/>
      <c r="BA334" s="323"/>
      <c r="BB334" s="323"/>
      <c r="BC334" s="323"/>
      <c r="BD334" s="323"/>
      <c r="BE334" s="323"/>
      <c r="BF334" s="323"/>
      <c r="BG334" s="323"/>
      <c r="BH334" s="323"/>
      <c r="BI334" s="323"/>
      <c r="BJ334" s="323"/>
      <c r="BK334" s="323"/>
      <c r="BL334" s="323"/>
      <c r="BM334" s="323"/>
      <c r="BN334" s="323"/>
    </row>
    <row r="335" spans="1:66" ht="23" hidden="1">
      <c r="A335" s="140"/>
      <c r="B335" s="140"/>
      <c r="C335" s="140"/>
      <c r="D335" s="265" t="s">
        <v>528</v>
      </c>
      <c r="E335" s="149">
        <f t="shared" si="74"/>
        <v>0</v>
      </c>
      <c r="F335" s="149"/>
      <c r="G335" s="149"/>
      <c r="H335" s="245"/>
      <c r="I335" s="245"/>
      <c r="J335" s="149">
        <f>+L335+O335</f>
        <v>0</v>
      </c>
      <c r="K335" s="149"/>
      <c r="L335" s="149"/>
      <c r="M335" s="149"/>
      <c r="N335" s="149"/>
      <c r="O335" s="149"/>
      <c r="P335" s="149">
        <f t="shared" si="75"/>
        <v>0</v>
      </c>
      <c r="Q335" s="590">
        <f t="shared" si="62"/>
        <v>0</v>
      </c>
      <c r="R335" s="38"/>
      <c r="S335" s="59"/>
      <c r="T335" s="59"/>
      <c r="U335" s="59"/>
      <c r="V335" s="59"/>
    </row>
    <row r="336" spans="1:66" ht="15.5" hidden="1">
      <c r="A336" s="140"/>
      <c r="B336" s="140"/>
      <c r="C336" s="140"/>
      <c r="D336" s="265" t="s">
        <v>529</v>
      </c>
      <c r="E336" s="149">
        <f t="shared" si="74"/>
        <v>0</v>
      </c>
      <c r="F336" s="149"/>
      <c r="G336" s="149"/>
      <c r="H336" s="245"/>
      <c r="I336" s="245"/>
      <c r="J336" s="149">
        <f>+L336+O336</f>
        <v>0</v>
      </c>
      <c r="K336" s="149"/>
      <c r="L336" s="149"/>
      <c r="M336" s="149"/>
      <c r="N336" s="149"/>
      <c r="O336" s="149"/>
      <c r="P336" s="149">
        <f t="shared" si="75"/>
        <v>0</v>
      </c>
      <c r="Q336" s="590">
        <f t="shared" si="62"/>
        <v>0</v>
      </c>
      <c r="R336" s="38"/>
      <c r="S336" s="59"/>
      <c r="T336" s="59"/>
      <c r="U336" s="59"/>
      <c r="V336" s="59"/>
    </row>
    <row r="337" spans="1:23" ht="28" hidden="1">
      <c r="A337" s="135">
        <v>3713070</v>
      </c>
      <c r="B337" s="133" t="s">
        <v>968</v>
      </c>
      <c r="C337" s="133" t="s">
        <v>1002</v>
      </c>
      <c r="D337" s="268" t="s">
        <v>417</v>
      </c>
      <c r="E337" s="121">
        <f t="shared" si="74"/>
        <v>0</v>
      </c>
      <c r="F337" s="121"/>
      <c r="G337" s="121"/>
      <c r="H337" s="121"/>
      <c r="I337" s="121"/>
      <c r="J337" s="121"/>
      <c r="K337" s="121"/>
      <c r="L337" s="121"/>
      <c r="M337" s="121"/>
      <c r="N337" s="121"/>
      <c r="O337" s="121"/>
      <c r="P337" s="121">
        <f t="shared" si="75"/>
        <v>0</v>
      </c>
      <c r="Q337" s="590">
        <f t="shared" si="62"/>
        <v>0</v>
      </c>
      <c r="R337" s="38"/>
      <c r="S337" s="59"/>
      <c r="T337" s="59"/>
      <c r="U337" s="59"/>
      <c r="V337" s="59"/>
    </row>
    <row r="338" spans="1:23" ht="28" hidden="1">
      <c r="A338" s="133">
        <v>3713230</v>
      </c>
      <c r="B338" s="133" t="s">
        <v>973</v>
      </c>
      <c r="C338" s="133" t="s">
        <v>249</v>
      </c>
      <c r="D338" s="268" t="s">
        <v>1072</v>
      </c>
      <c r="E338" s="149">
        <f t="shared" si="74"/>
        <v>0</v>
      </c>
      <c r="F338" s="149"/>
      <c r="G338" s="149"/>
      <c r="H338" s="149"/>
      <c r="I338" s="149"/>
      <c r="J338" s="149">
        <f>+L338+O338</f>
        <v>0</v>
      </c>
      <c r="K338" s="149"/>
      <c r="L338" s="149"/>
      <c r="M338" s="149"/>
      <c r="N338" s="149"/>
      <c r="O338" s="149"/>
      <c r="P338" s="149">
        <f t="shared" si="75"/>
        <v>0</v>
      </c>
      <c r="Q338" s="590">
        <f t="shared" si="62"/>
        <v>0</v>
      </c>
      <c r="R338" s="27"/>
      <c r="S338" s="35"/>
      <c r="T338" s="35"/>
      <c r="U338" s="35"/>
      <c r="V338" s="35"/>
      <c r="W338" s="27"/>
    </row>
    <row r="339" spans="1:23" ht="69" hidden="1">
      <c r="A339" s="140"/>
      <c r="B339" s="140"/>
      <c r="C339" s="140"/>
      <c r="D339" s="304" t="s">
        <v>1118</v>
      </c>
      <c r="E339" s="149">
        <f t="shared" si="74"/>
        <v>0</v>
      </c>
      <c r="F339" s="149"/>
      <c r="G339" s="149"/>
      <c r="H339" s="149"/>
      <c r="I339" s="149"/>
      <c r="J339" s="149">
        <f>+L339+O339</f>
        <v>0</v>
      </c>
      <c r="K339" s="149"/>
      <c r="L339" s="149"/>
      <c r="M339" s="149"/>
      <c r="N339" s="149"/>
      <c r="O339" s="149"/>
      <c r="P339" s="149">
        <f t="shared" si="75"/>
        <v>0</v>
      </c>
      <c r="Q339" s="590">
        <f t="shared" si="62"/>
        <v>0</v>
      </c>
      <c r="R339" s="27"/>
      <c r="S339" s="35"/>
      <c r="T339" s="35"/>
      <c r="U339" s="35"/>
      <c r="V339" s="35"/>
      <c r="W339" s="27"/>
    </row>
    <row r="340" spans="1:23" ht="34.5" hidden="1">
      <c r="A340" s="140"/>
      <c r="B340" s="140"/>
      <c r="C340" s="140"/>
      <c r="D340" s="265" t="s">
        <v>365</v>
      </c>
      <c r="E340" s="149">
        <f t="shared" si="74"/>
        <v>0</v>
      </c>
      <c r="F340" s="149"/>
      <c r="G340" s="149"/>
      <c r="H340" s="149"/>
      <c r="I340" s="149"/>
      <c r="J340" s="149">
        <f>+L340+O340</f>
        <v>0</v>
      </c>
      <c r="K340" s="149"/>
      <c r="L340" s="149"/>
      <c r="M340" s="149"/>
      <c r="N340" s="149"/>
      <c r="O340" s="149"/>
      <c r="P340" s="149">
        <f t="shared" si="75"/>
        <v>0</v>
      </c>
      <c r="Q340" s="590">
        <f t="shared" si="62"/>
        <v>0</v>
      </c>
      <c r="R340" s="27"/>
      <c r="S340" s="35"/>
      <c r="T340" s="35"/>
      <c r="U340" s="35"/>
      <c r="V340" s="35"/>
      <c r="W340" s="27"/>
    </row>
    <row r="341" spans="1:23" ht="46" hidden="1">
      <c r="A341" s="140"/>
      <c r="B341" s="140"/>
      <c r="C341" s="140"/>
      <c r="D341" s="265" t="s">
        <v>244</v>
      </c>
      <c r="E341" s="149">
        <f t="shared" si="74"/>
        <v>0</v>
      </c>
      <c r="F341" s="149"/>
      <c r="G341" s="149"/>
      <c r="H341" s="149"/>
      <c r="I341" s="149"/>
      <c r="J341" s="149"/>
      <c r="K341" s="149"/>
      <c r="L341" s="149"/>
      <c r="M341" s="149"/>
      <c r="N341" s="149"/>
      <c r="O341" s="149"/>
      <c r="P341" s="149">
        <f t="shared" si="75"/>
        <v>0</v>
      </c>
      <c r="Q341" s="590">
        <f t="shared" si="62"/>
        <v>0</v>
      </c>
      <c r="R341" s="27"/>
      <c r="S341" s="35"/>
      <c r="T341" s="35"/>
      <c r="U341" s="35"/>
      <c r="V341" s="35"/>
      <c r="W341" s="27"/>
    </row>
    <row r="342" spans="1:23" ht="28" hidden="1">
      <c r="A342" s="139">
        <v>3713740</v>
      </c>
      <c r="B342" s="139" t="s">
        <v>1086</v>
      </c>
      <c r="C342" s="139" t="s">
        <v>864</v>
      </c>
      <c r="D342" s="251" t="s">
        <v>640</v>
      </c>
      <c r="E342" s="120">
        <f>+F342+I342</f>
        <v>0</v>
      </c>
      <c r="F342" s="120"/>
      <c r="G342" s="120"/>
      <c r="H342" s="120"/>
      <c r="I342" s="120"/>
      <c r="J342" s="120">
        <f t="shared" ref="J342:J347" si="76">+L342+O342</f>
        <v>0</v>
      </c>
      <c r="K342" s="120"/>
      <c r="L342" s="120"/>
      <c r="M342" s="120"/>
      <c r="N342" s="120"/>
      <c r="O342" s="120"/>
      <c r="P342" s="120">
        <f>+E342+J342</f>
        <v>0</v>
      </c>
      <c r="Q342" s="590">
        <f t="shared" si="62"/>
        <v>0</v>
      </c>
      <c r="R342" s="27"/>
      <c r="S342" s="35"/>
      <c r="T342" s="35"/>
      <c r="U342" s="35"/>
      <c r="V342" s="35"/>
      <c r="W342" s="27"/>
    </row>
    <row r="343" spans="1:23" ht="31" hidden="1">
      <c r="A343" s="135">
        <v>3713770</v>
      </c>
      <c r="B343" s="135" t="s">
        <v>791</v>
      </c>
      <c r="C343" s="135" t="s">
        <v>790</v>
      </c>
      <c r="D343" s="292" t="s">
        <v>902</v>
      </c>
      <c r="E343" s="149">
        <f>+F343+I343</f>
        <v>0</v>
      </c>
      <c r="F343" s="149"/>
      <c r="G343" s="149"/>
      <c r="H343" s="149"/>
      <c r="I343" s="149"/>
      <c r="J343" s="149">
        <f t="shared" si="76"/>
        <v>0</v>
      </c>
      <c r="K343" s="149"/>
      <c r="L343" s="149"/>
      <c r="M343" s="149"/>
      <c r="N343" s="149"/>
      <c r="O343" s="149">
        <f>3000-3000</f>
        <v>0</v>
      </c>
      <c r="P343" s="149">
        <f>+E343+J343</f>
        <v>0</v>
      </c>
      <c r="Q343" s="590">
        <f t="shared" si="62"/>
        <v>0</v>
      </c>
      <c r="R343" s="27"/>
      <c r="S343" s="35"/>
      <c r="T343" s="35"/>
      <c r="U343" s="35"/>
      <c r="V343" s="35"/>
      <c r="W343" s="27"/>
    </row>
    <row r="344" spans="1:23" ht="28" hidden="1">
      <c r="A344" s="139">
        <v>3713790</v>
      </c>
      <c r="B344" s="139" t="s">
        <v>793</v>
      </c>
      <c r="C344" s="139" t="s">
        <v>978</v>
      </c>
      <c r="D344" s="250" t="s">
        <v>307</v>
      </c>
      <c r="E344" s="120">
        <f>+F344+I344</f>
        <v>0</v>
      </c>
      <c r="F344" s="120"/>
      <c r="G344" s="120"/>
      <c r="H344" s="120"/>
      <c r="I344" s="120"/>
      <c r="J344" s="120">
        <f t="shared" si="76"/>
        <v>0</v>
      </c>
      <c r="K344" s="120"/>
      <c r="L344" s="120"/>
      <c r="M344" s="120"/>
      <c r="N344" s="120"/>
      <c r="O344" s="120"/>
      <c r="P344" s="120">
        <f>+E344+J344</f>
        <v>0</v>
      </c>
      <c r="Q344" s="590">
        <f t="shared" si="62"/>
        <v>0</v>
      </c>
      <c r="R344" s="27"/>
      <c r="S344" s="35"/>
      <c r="T344" s="35"/>
      <c r="U344" s="35"/>
      <c r="V344" s="35"/>
      <c r="W344" s="27"/>
    </row>
    <row r="345" spans="1:23" ht="84" hidden="1">
      <c r="A345" s="135">
        <v>3716084</v>
      </c>
      <c r="B345" s="139" t="s">
        <v>1138</v>
      </c>
      <c r="C345" s="139" t="s">
        <v>1137</v>
      </c>
      <c r="D345" s="264" t="s">
        <v>343</v>
      </c>
      <c r="E345" s="120">
        <f>+F345+I345</f>
        <v>0</v>
      </c>
      <c r="F345" s="120"/>
      <c r="G345" s="120"/>
      <c r="H345" s="120"/>
      <c r="I345" s="120"/>
      <c r="J345" s="120">
        <f t="shared" si="76"/>
        <v>0</v>
      </c>
      <c r="K345" s="120"/>
      <c r="L345" s="120"/>
      <c r="M345" s="120"/>
      <c r="N345" s="120"/>
      <c r="O345" s="120"/>
      <c r="P345" s="120">
        <f>+E345+J345</f>
        <v>0</v>
      </c>
      <c r="Q345" s="590">
        <f t="shared" si="62"/>
        <v>0</v>
      </c>
      <c r="R345" s="27"/>
      <c r="S345" s="35"/>
      <c r="T345" s="35"/>
      <c r="U345" s="35"/>
      <c r="V345" s="35"/>
      <c r="W345" s="27"/>
    </row>
    <row r="346" spans="1:23" ht="28" hidden="1">
      <c r="A346" s="139">
        <v>3717300</v>
      </c>
      <c r="B346" s="139" t="s">
        <v>707</v>
      </c>
      <c r="C346" s="139" t="s">
        <v>935</v>
      </c>
      <c r="D346" s="250" t="s">
        <v>708</v>
      </c>
      <c r="E346" s="120">
        <f t="shared" si="74"/>
        <v>0</v>
      </c>
      <c r="F346" s="120"/>
      <c r="G346" s="120"/>
      <c r="H346" s="120"/>
      <c r="I346" s="120"/>
      <c r="J346" s="120">
        <f t="shared" si="76"/>
        <v>0</v>
      </c>
      <c r="K346" s="120"/>
      <c r="L346" s="120"/>
      <c r="M346" s="120"/>
      <c r="N346" s="120"/>
      <c r="O346" s="120"/>
      <c r="P346" s="120">
        <f t="shared" si="75"/>
        <v>0</v>
      </c>
      <c r="Q346" s="590">
        <f t="shared" si="62"/>
        <v>0</v>
      </c>
      <c r="R346" s="38"/>
      <c r="S346" s="59"/>
      <c r="T346" s="59"/>
      <c r="U346" s="59"/>
      <c r="V346" s="59"/>
    </row>
    <row r="347" spans="1:23" ht="28" hidden="1">
      <c r="A347" s="139">
        <v>3717340</v>
      </c>
      <c r="B347" s="139" t="s">
        <v>921</v>
      </c>
      <c r="C347" s="139" t="s">
        <v>937</v>
      </c>
      <c r="D347" s="285" t="s">
        <v>789</v>
      </c>
      <c r="E347" s="121"/>
      <c r="F347" s="121"/>
      <c r="G347" s="121"/>
      <c r="H347" s="121"/>
      <c r="I347" s="121"/>
      <c r="J347" s="120">
        <f t="shared" si="76"/>
        <v>0</v>
      </c>
      <c r="K347" s="121"/>
      <c r="L347" s="121"/>
      <c r="M347" s="121"/>
      <c r="N347" s="121"/>
      <c r="O347" s="121"/>
      <c r="P347" s="121">
        <f>+E347+J347</f>
        <v>0</v>
      </c>
      <c r="Q347" s="590">
        <f t="shared" si="62"/>
        <v>0</v>
      </c>
      <c r="R347" s="38"/>
      <c r="S347" s="59"/>
      <c r="T347" s="59"/>
      <c r="U347" s="59"/>
      <c r="V347" s="59"/>
    </row>
    <row r="348" spans="1:23" ht="28" hidden="1">
      <c r="A348" s="139">
        <v>3717440</v>
      </c>
      <c r="B348" s="139" t="s">
        <v>861</v>
      </c>
      <c r="C348" s="139" t="s">
        <v>941</v>
      </c>
      <c r="D348" s="250" t="s">
        <v>342</v>
      </c>
      <c r="E348" s="151">
        <f t="shared" si="74"/>
        <v>0</v>
      </c>
      <c r="F348" s="151"/>
      <c r="G348" s="151"/>
      <c r="H348" s="151"/>
      <c r="I348" s="151"/>
      <c r="J348" s="120">
        <f t="shared" ref="J348:J356" si="77">+L348+O348</f>
        <v>0</v>
      </c>
      <c r="K348" s="120"/>
      <c r="L348" s="120"/>
      <c r="M348" s="120"/>
      <c r="N348" s="120"/>
      <c r="O348" s="120"/>
      <c r="P348" s="120">
        <f t="shared" si="75"/>
        <v>0</v>
      </c>
      <c r="Q348" s="590">
        <f t="shared" ref="Q348:Q361" si="78">+P348</f>
        <v>0</v>
      </c>
      <c r="R348" s="38"/>
      <c r="S348" s="59"/>
      <c r="T348" s="59"/>
      <c r="U348" s="59"/>
      <c r="V348" s="59"/>
    </row>
    <row r="349" spans="1:23" ht="14" hidden="1">
      <c r="A349" s="152"/>
      <c r="B349" s="139"/>
      <c r="C349" s="139"/>
      <c r="D349" s="250" t="s">
        <v>927</v>
      </c>
      <c r="E349" s="153">
        <f t="shared" si="74"/>
        <v>0</v>
      </c>
      <c r="F349" s="153"/>
      <c r="G349" s="153"/>
      <c r="H349" s="153"/>
      <c r="I349" s="153"/>
      <c r="J349" s="117">
        <f t="shared" si="77"/>
        <v>0</v>
      </c>
      <c r="K349" s="117"/>
      <c r="L349" s="117"/>
      <c r="M349" s="117"/>
      <c r="N349" s="117"/>
      <c r="O349" s="117"/>
      <c r="P349" s="117">
        <f t="shared" si="75"/>
        <v>0</v>
      </c>
      <c r="Q349" s="590">
        <f t="shared" si="78"/>
        <v>0</v>
      </c>
      <c r="R349" s="38"/>
      <c r="S349" s="59"/>
      <c r="T349" s="59"/>
      <c r="U349" s="59"/>
      <c r="V349" s="59"/>
    </row>
    <row r="350" spans="1:23" ht="84" hidden="1">
      <c r="A350" s="152"/>
      <c r="B350" s="139"/>
      <c r="C350" s="139"/>
      <c r="D350" s="250" t="s">
        <v>925</v>
      </c>
      <c r="E350" s="153">
        <f t="shared" si="74"/>
        <v>0</v>
      </c>
      <c r="F350" s="153"/>
      <c r="G350" s="153"/>
      <c r="H350" s="153"/>
      <c r="I350" s="153"/>
      <c r="J350" s="117">
        <f t="shared" si="77"/>
        <v>0</v>
      </c>
      <c r="K350" s="117"/>
      <c r="L350" s="117"/>
      <c r="M350" s="117"/>
      <c r="N350" s="117"/>
      <c r="O350" s="117"/>
      <c r="P350" s="117">
        <f t="shared" si="75"/>
        <v>0</v>
      </c>
      <c r="Q350" s="590">
        <f t="shared" si="78"/>
        <v>0</v>
      </c>
      <c r="R350" s="38"/>
      <c r="S350" s="59"/>
      <c r="T350" s="59"/>
      <c r="U350" s="59"/>
      <c r="V350" s="59"/>
    </row>
    <row r="351" spans="1:23" ht="42" hidden="1">
      <c r="A351" s="152"/>
      <c r="B351" s="139"/>
      <c r="C351" s="139"/>
      <c r="D351" s="250" t="s">
        <v>926</v>
      </c>
      <c r="E351" s="153">
        <f t="shared" si="74"/>
        <v>0</v>
      </c>
      <c r="F351" s="153"/>
      <c r="G351" s="153"/>
      <c r="H351" s="153"/>
      <c r="I351" s="153"/>
      <c r="J351" s="117">
        <f t="shared" si="77"/>
        <v>0</v>
      </c>
      <c r="K351" s="117"/>
      <c r="L351" s="117"/>
      <c r="M351" s="117"/>
      <c r="N351" s="117"/>
      <c r="O351" s="117"/>
      <c r="P351" s="117">
        <f t="shared" si="75"/>
        <v>0</v>
      </c>
      <c r="Q351" s="590">
        <f t="shared" si="78"/>
        <v>0</v>
      </c>
      <c r="R351" s="38"/>
      <c r="S351" s="59"/>
      <c r="T351" s="59"/>
      <c r="U351" s="59"/>
      <c r="V351" s="59"/>
    </row>
    <row r="352" spans="1:23" ht="60.75" hidden="1" customHeight="1">
      <c r="A352" s="145" t="s">
        <v>1074</v>
      </c>
      <c r="B352" s="145" t="s">
        <v>871</v>
      </c>
      <c r="C352" s="145" t="s">
        <v>418</v>
      </c>
      <c r="D352" s="269" t="s">
        <v>6</v>
      </c>
      <c r="E352" s="301">
        <f>+F352+I352</f>
        <v>0</v>
      </c>
      <c r="F352" s="301"/>
      <c r="G352" s="352"/>
      <c r="H352" s="352"/>
      <c r="I352" s="352"/>
      <c r="J352" s="325">
        <f>+L352+O352</f>
        <v>0</v>
      </c>
      <c r="K352" s="325"/>
      <c r="L352" s="325"/>
      <c r="M352" s="325"/>
      <c r="N352" s="325"/>
      <c r="O352" s="325"/>
      <c r="P352" s="213">
        <f t="shared" ref="P352:P358" si="79">+E352+J352</f>
        <v>0</v>
      </c>
      <c r="Q352" s="590">
        <f t="shared" si="78"/>
        <v>0</v>
      </c>
      <c r="S352" s="360"/>
      <c r="T352" s="364">
        <f>+S352-R352</f>
        <v>0</v>
      </c>
      <c r="U352" s="59"/>
      <c r="V352" s="59"/>
    </row>
    <row r="353" spans="1:66" ht="38.25" customHeight="1">
      <c r="A353" s="145" t="s">
        <v>448</v>
      </c>
      <c r="B353" s="145" t="s">
        <v>93</v>
      </c>
      <c r="C353" s="145" t="s">
        <v>700</v>
      </c>
      <c r="D353" s="14" t="s">
        <v>447</v>
      </c>
      <c r="E353" s="325">
        <v>-2610000</v>
      </c>
      <c r="F353" s="325"/>
      <c r="G353" s="325"/>
      <c r="H353" s="325"/>
      <c r="I353" s="325"/>
      <c r="J353" s="325">
        <f>+L353+O353</f>
        <v>0</v>
      </c>
      <c r="K353" s="325"/>
      <c r="L353" s="325"/>
      <c r="M353" s="325"/>
      <c r="N353" s="325"/>
      <c r="O353" s="325"/>
      <c r="P353" s="213">
        <f t="shared" si="79"/>
        <v>-2610000</v>
      </c>
      <c r="Q353" s="590">
        <f t="shared" si="78"/>
        <v>-2610000</v>
      </c>
      <c r="S353" s="360"/>
      <c r="T353" s="364"/>
      <c r="U353" s="59"/>
      <c r="V353" s="59"/>
    </row>
    <row r="354" spans="1:66" ht="46.5" hidden="1" customHeight="1">
      <c r="A354" s="133"/>
      <c r="B354" s="133"/>
      <c r="C354" s="133"/>
      <c r="D354" s="326" t="s">
        <v>710</v>
      </c>
      <c r="E354" s="121">
        <f>+F354+I354</f>
        <v>0</v>
      </c>
      <c r="F354" s="325"/>
      <c r="G354" s="121"/>
      <c r="H354" s="121"/>
      <c r="I354" s="121"/>
      <c r="J354" s="121">
        <f>+L354+O354</f>
        <v>0</v>
      </c>
      <c r="K354" s="121"/>
      <c r="L354" s="121"/>
      <c r="M354" s="121"/>
      <c r="N354" s="121"/>
      <c r="O354" s="121"/>
      <c r="P354" s="121">
        <f t="shared" si="79"/>
        <v>0</v>
      </c>
      <c r="Q354" s="590">
        <f t="shared" si="78"/>
        <v>0</v>
      </c>
      <c r="R354" s="38"/>
      <c r="S354" s="59"/>
      <c r="T354" s="59"/>
      <c r="U354" s="59"/>
      <c r="V354" s="59"/>
    </row>
    <row r="355" spans="1:66" ht="46.5" hidden="1" outlineLevel="1">
      <c r="A355" s="135">
        <v>3718110</v>
      </c>
      <c r="B355" s="135" t="s">
        <v>802</v>
      </c>
      <c r="C355" s="135" t="s">
        <v>510</v>
      </c>
      <c r="D355" s="293" t="s">
        <v>683</v>
      </c>
      <c r="E355" s="122">
        <f t="shared" si="74"/>
        <v>0</v>
      </c>
      <c r="F355" s="122"/>
      <c r="G355" s="122"/>
      <c r="H355" s="122"/>
      <c r="I355" s="122"/>
      <c r="J355" s="122">
        <f t="shared" si="77"/>
        <v>0</v>
      </c>
      <c r="K355" s="122"/>
      <c r="L355" s="122"/>
      <c r="M355" s="122"/>
      <c r="N355" s="122"/>
      <c r="O355" s="122"/>
      <c r="P355" s="122">
        <f t="shared" si="79"/>
        <v>0</v>
      </c>
      <c r="Q355" s="590">
        <f t="shared" si="78"/>
        <v>0</v>
      </c>
      <c r="R355" s="42"/>
      <c r="S355" s="79"/>
      <c r="T355" s="79"/>
      <c r="U355" s="79"/>
      <c r="V355" s="79"/>
      <c r="W355" s="42"/>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c r="AX355" s="16"/>
      <c r="AY355" s="16"/>
      <c r="AZ355" s="16"/>
      <c r="BA355" s="16"/>
      <c r="BB355" s="16"/>
      <c r="BC355" s="16"/>
      <c r="BD355" s="16"/>
      <c r="BE355" s="16"/>
      <c r="BF355" s="16"/>
      <c r="BG355" s="16"/>
      <c r="BH355" s="16"/>
      <c r="BI355" s="16"/>
      <c r="BJ355" s="16"/>
      <c r="BK355" s="16"/>
      <c r="BL355" s="16"/>
      <c r="BM355" s="16"/>
      <c r="BN355" s="16"/>
    </row>
    <row r="356" spans="1:66" ht="31" hidden="1" outlineLevel="1">
      <c r="A356" s="135">
        <v>3718311</v>
      </c>
      <c r="B356" s="135" t="s">
        <v>67</v>
      </c>
      <c r="C356" s="135" t="s">
        <v>936</v>
      </c>
      <c r="D356" s="288" t="s">
        <v>663</v>
      </c>
      <c r="E356" s="122">
        <f t="shared" si="74"/>
        <v>0</v>
      </c>
      <c r="F356" s="122"/>
      <c r="G356" s="122"/>
      <c r="H356" s="122"/>
      <c r="I356" s="122"/>
      <c r="J356" s="122">
        <f t="shared" si="77"/>
        <v>0</v>
      </c>
      <c r="K356" s="122"/>
      <c r="L356" s="122"/>
      <c r="M356" s="122"/>
      <c r="N356" s="122"/>
      <c r="O356" s="122">
        <f>300000-300000</f>
        <v>0</v>
      </c>
      <c r="P356" s="122">
        <f t="shared" si="79"/>
        <v>0</v>
      </c>
      <c r="Q356" s="590">
        <f t="shared" si="78"/>
        <v>0</v>
      </c>
      <c r="R356" s="42"/>
      <c r="S356" s="59"/>
      <c r="T356" s="59"/>
      <c r="U356" s="59"/>
      <c r="V356" s="59"/>
      <c r="W356" s="42"/>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row>
    <row r="357" spans="1:66" ht="28" hidden="1">
      <c r="A357" s="139">
        <v>3718862</v>
      </c>
      <c r="B357" s="139" t="s">
        <v>1004</v>
      </c>
      <c r="C357" s="139" t="s">
        <v>1003</v>
      </c>
      <c r="D357" s="294" t="s">
        <v>1005</v>
      </c>
      <c r="E357" s="153">
        <f t="shared" si="74"/>
        <v>0</v>
      </c>
      <c r="F357" s="153"/>
      <c r="G357" s="153"/>
      <c r="H357" s="153"/>
      <c r="I357" s="153"/>
      <c r="J357" s="117">
        <f>+L357+O357</f>
        <v>0</v>
      </c>
      <c r="K357" s="117"/>
      <c r="L357" s="117"/>
      <c r="M357" s="117"/>
      <c r="N357" s="117"/>
      <c r="O357" s="117"/>
      <c r="P357" s="117">
        <f t="shared" si="79"/>
        <v>0</v>
      </c>
      <c r="Q357" s="590">
        <f t="shared" si="78"/>
        <v>0</v>
      </c>
      <c r="R357" s="42"/>
      <c r="S357" s="59"/>
      <c r="T357" s="59"/>
      <c r="U357" s="59"/>
      <c r="V357" s="59"/>
      <c r="W357" s="42"/>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c r="AX357" s="16"/>
      <c r="AY357" s="16"/>
      <c r="AZ357" s="16"/>
      <c r="BA357" s="16"/>
      <c r="BB357" s="16"/>
      <c r="BC357" s="16"/>
      <c r="BD357" s="16"/>
      <c r="BE357" s="16"/>
      <c r="BF357" s="16"/>
      <c r="BG357" s="16"/>
      <c r="BH357" s="16"/>
      <c r="BI357" s="16"/>
      <c r="BJ357" s="16"/>
      <c r="BK357" s="16"/>
      <c r="BL357" s="16"/>
      <c r="BM357" s="16"/>
      <c r="BN357" s="16"/>
    </row>
    <row r="358" spans="1:66" ht="116.25" hidden="1" customHeight="1">
      <c r="A358" s="145" t="s">
        <v>726</v>
      </c>
      <c r="B358" s="145" t="s">
        <v>727</v>
      </c>
      <c r="C358" s="145" t="s">
        <v>728</v>
      </c>
      <c r="D358" s="252" t="s">
        <v>1068</v>
      </c>
      <c r="E358" s="213"/>
      <c r="F358" s="213"/>
      <c r="G358" s="213"/>
      <c r="H358" s="213"/>
      <c r="I358" s="213"/>
      <c r="J358" s="325">
        <f>+L358+O358</f>
        <v>0</v>
      </c>
      <c r="K358" s="213"/>
      <c r="L358" s="213"/>
      <c r="M358" s="213"/>
      <c r="N358" s="213"/>
      <c r="O358" s="213"/>
      <c r="P358" s="213">
        <f t="shared" si="79"/>
        <v>0</v>
      </c>
      <c r="Q358" s="590">
        <f t="shared" si="78"/>
        <v>0</v>
      </c>
      <c r="R358" s="358"/>
      <c r="S358" s="360"/>
      <c r="T358" s="364"/>
      <c r="U358" s="59"/>
      <c r="V358" s="59"/>
      <c r="W358" s="42"/>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row>
    <row r="359" spans="1:66" ht="194.25" hidden="1" customHeight="1">
      <c r="A359" s="145" t="s">
        <v>4</v>
      </c>
      <c r="B359" s="145" t="s">
        <v>5</v>
      </c>
      <c r="C359" s="145" t="s">
        <v>728</v>
      </c>
      <c r="D359" s="396" t="s">
        <v>851</v>
      </c>
      <c r="E359" s="213">
        <f>+F359+I359</f>
        <v>0</v>
      </c>
      <c r="F359" s="213"/>
      <c r="G359" s="213"/>
      <c r="H359" s="213"/>
      <c r="I359" s="213"/>
      <c r="J359" s="325">
        <f>+L359+O359</f>
        <v>0</v>
      </c>
      <c r="K359" s="213"/>
      <c r="L359" s="213"/>
      <c r="M359" s="213"/>
      <c r="N359" s="213"/>
      <c r="O359" s="213"/>
      <c r="P359" s="213">
        <f>+E359+J359</f>
        <v>0</v>
      </c>
      <c r="Q359" s="590">
        <f t="shared" si="78"/>
        <v>0</v>
      </c>
      <c r="R359" s="358"/>
      <c r="S359" s="360"/>
      <c r="T359" s="364"/>
      <c r="U359" s="59"/>
      <c r="V359" s="59"/>
      <c r="W359" s="42"/>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c r="AX359" s="16"/>
      <c r="AY359" s="16"/>
      <c r="AZ359" s="16"/>
      <c r="BA359" s="16"/>
      <c r="BB359" s="16"/>
      <c r="BC359" s="16"/>
      <c r="BD359" s="16"/>
      <c r="BE359" s="16"/>
      <c r="BF359" s="16"/>
      <c r="BG359" s="16"/>
      <c r="BH359" s="16"/>
      <c r="BI359" s="16"/>
      <c r="BJ359" s="16"/>
      <c r="BK359" s="16"/>
      <c r="BL359" s="16"/>
      <c r="BM359" s="16"/>
      <c r="BN359" s="16"/>
    </row>
    <row r="360" spans="1:66" ht="324" hidden="1" customHeight="1">
      <c r="A360" s="145">
        <v>3719210</v>
      </c>
      <c r="B360" s="145" t="s">
        <v>238</v>
      </c>
      <c r="C360" s="145" t="s">
        <v>702</v>
      </c>
      <c r="D360" s="199" t="s">
        <v>1011</v>
      </c>
      <c r="E360" s="120">
        <f t="shared" si="74"/>
        <v>0</v>
      </c>
      <c r="F360" s="120"/>
      <c r="G360" s="120"/>
      <c r="H360" s="120"/>
      <c r="I360" s="120"/>
      <c r="J360" s="117">
        <f>+L360+O360</f>
        <v>0</v>
      </c>
      <c r="K360" s="120"/>
      <c r="L360" s="120"/>
      <c r="M360" s="120"/>
      <c r="N360" s="120"/>
      <c r="O360" s="120"/>
      <c r="P360" s="120">
        <f t="shared" ref="P360:P379" si="80">+E360+J360</f>
        <v>0</v>
      </c>
      <c r="Q360" s="590">
        <f t="shared" si="78"/>
        <v>0</v>
      </c>
      <c r="R360" s="38"/>
      <c r="S360" s="59"/>
      <c r="T360" s="59"/>
      <c r="U360" s="59"/>
      <c r="V360" s="59"/>
    </row>
    <row r="361" spans="1:66" ht="116.25" hidden="1" customHeight="1">
      <c r="A361" s="145">
        <v>3719220</v>
      </c>
      <c r="B361" s="145" t="s">
        <v>239</v>
      </c>
      <c r="C361" s="145" t="s">
        <v>703</v>
      </c>
      <c r="D361" s="199" t="s">
        <v>1199</v>
      </c>
      <c r="E361" s="120">
        <f t="shared" si="74"/>
        <v>0</v>
      </c>
      <c r="F361" s="120"/>
      <c r="G361" s="120"/>
      <c r="H361" s="120"/>
      <c r="I361" s="120"/>
      <c r="J361" s="120">
        <f t="shared" ref="J361:J396" si="81">+L361+O361</f>
        <v>0</v>
      </c>
      <c r="K361" s="120"/>
      <c r="L361" s="120"/>
      <c r="M361" s="120"/>
      <c r="N361" s="120"/>
      <c r="O361" s="120"/>
      <c r="P361" s="120">
        <f t="shared" si="80"/>
        <v>0</v>
      </c>
      <c r="Q361" s="590">
        <f t="shared" si="78"/>
        <v>0</v>
      </c>
      <c r="R361" s="38"/>
      <c r="S361" s="59"/>
      <c r="T361" s="59"/>
      <c r="U361" s="59"/>
      <c r="V361" s="59"/>
    </row>
    <row r="362" spans="1:66" ht="300.75" hidden="1" customHeight="1">
      <c r="A362" s="145">
        <v>3719230</v>
      </c>
      <c r="B362" s="145" t="s">
        <v>237</v>
      </c>
      <c r="C362" s="145" t="s">
        <v>701</v>
      </c>
      <c r="D362" s="199" t="s">
        <v>543</v>
      </c>
      <c r="E362" s="120">
        <f>+F362+I362</f>
        <v>0</v>
      </c>
      <c r="F362" s="120"/>
      <c r="G362" s="120"/>
      <c r="H362" s="120"/>
      <c r="I362" s="120"/>
      <c r="J362" s="120">
        <f>+L362+O362</f>
        <v>0</v>
      </c>
      <c r="K362" s="120"/>
      <c r="L362" s="120"/>
      <c r="M362" s="120"/>
      <c r="N362" s="120"/>
      <c r="O362" s="120"/>
      <c r="P362" s="120">
        <f>+E362+J362</f>
        <v>0</v>
      </c>
      <c r="Q362" s="590">
        <f>+P362</f>
        <v>0</v>
      </c>
      <c r="R362" s="38"/>
      <c r="S362" s="59"/>
      <c r="T362" s="59"/>
      <c r="U362" s="59"/>
      <c r="V362" s="59"/>
    </row>
    <row r="363" spans="1:66" ht="56" hidden="1">
      <c r="A363" s="135">
        <v>3719410</v>
      </c>
      <c r="B363" s="133" t="s">
        <v>1042</v>
      </c>
      <c r="C363" s="133" t="s">
        <v>501</v>
      </c>
      <c r="D363" s="295" t="s">
        <v>653</v>
      </c>
      <c r="E363" s="121">
        <f t="shared" si="74"/>
        <v>0</v>
      </c>
      <c r="F363" s="121"/>
      <c r="G363" s="121"/>
      <c r="H363" s="121"/>
      <c r="I363" s="121"/>
      <c r="J363" s="121">
        <f t="shared" si="81"/>
        <v>0</v>
      </c>
      <c r="K363" s="121"/>
      <c r="L363" s="121"/>
      <c r="M363" s="121"/>
      <c r="N363" s="121"/>
      <c r="O363" s="121"/>
      <c r="P363" s="121">
        <f t="shared" si="80"/>
        <v>0</v>
      </c>
      <c r="Q363" s="590">
        <f t="shared" ref="Q363:Q399" si="82">+P363</f>
        <v>0</v>
      </c>
      <c r="R363" s="38"/>
      <c r="S363" s="59"/>
      <c r="T363" s="59"/>
      <c r="U363" s="59"/>
      <c r="V363" s="59"/>
    </row>
    <row r="364" spans="1:66" ht="70" hidden="1">
      <c r="A364" s="135">
        <v>3719540</v>
      </c>
      <c r="B364" s="135" t="s">
        <v>677</v>
      </c>
      <c r="C364" s="135" t="s">
        <v>676</v>
      </c>
      <c r="D364" s="199" t="s">
        <v>960</v>
      </c>
      <c r="E364" s="121">
        <f>+F364+I364</f>
        <v>0</v>
      </c>
      <c r="F364" s="121"/>
      <c r="G364" s="121"/>
      <c r="H364" s="121"/>
      <c r="I364" s="121"/>
      <c r="J364" s="121">
        <f>+L364+O364</f>
        <v>0</v>
      </c>
      <c r="K364" s="121"/>
      <c r="L364" s="121"/>
      <c r="M364" s="121"/>
      <c r="N364" s="121"/>
      <c r="O364" s="121"/>
      <c r="P364" s="121">
        <f>+E364+J364</f>
        <v>0</v>
      </c>
      <c r="Q364" s="590">
        <f t="shared" si="82"/>
        <v>0</v>
      </c>
      <c r="R364" s="38"/>
      <c r="S364" s="59"/>
      <c r="T364" s="59"/>
      <c r="U364" s="59"/>
      <c r="V364" s="59"/>
    </row>
    <row r="365" spans="1:66" ht="70" hidden="1">
      <c r="A365" s="135">
        <v>3719710</v>
      </c>
      <c r="B365" s="139" t="s">
        <v>1041</v>
      </c>
      <c r="C365" s="139" t="s">
        <v>615</v>
      </c>
      <c r="D365" s="250" t="s">
        <v>1173</v>
      </c>
      <c r="E365" s="120">
        <f>+F365+I365</f>
        <v>0</v>
      </c>
      <c r="F365" s="120"/>
      <c r="G365" s="120"/>
      <c r="H365" s="120"/>
      <c r="I365" s="120"/>
      <c r="J365" s="127">
        <f>+L365+O365</f>
        <v>0</v>
      </c>
      <c r="K365" s="120"/>
      <c r="L365" s="120"/>
      <c r="M365" s="120"/>
      <c r="N365" s="120"/>
      <c r="O365" s="120"/>
      <c r="P365" s="120">
        <f>+E365+J365</f>
        <v>0</v>
      </c>
      <c r="Q365" s="590">
        <f>+P365</f>
        <v>0</v>
      </c>
      <c r="R365" s="38"/>
      <c r="S365" s="59"/>
      <c r="T365" s="59"/>
      <c r="U365" s="59"/>
      <c r="V365" s="59"/>
    </row>
    <row r="366" spans="1:66" ht="15.5" hidden="1">
      <c r="A366" s="140"/>
      <c r="B366" s="133"/>
      <c r="C366" s="133"/>
      <c r="D366" s="272" t="s">
        <v>524</v>
      </c>
      <c r="E366" s="122">
        <f>+F366+I366</f>
        <v>0</v>
      </c>
      <c r="F366" s="122"/>
      <c r="G366" s="122"/>
      <c r="H366" s="122"/>
      <c r="I366" s="122"/>
      <c r="J366" s="122">
        <f>+L366+O366</f>
        <v>0</v>
      </c>
      <c r="K366" s="122"/>
      <c r="L366" s="122"/>
      <c r="M366" s="122"/>
      <c r="N366" s="122"/>
      <c r="O366" s="122"/>
      <c r="P366" s="122">
        <f>+E366+J366</f>
        <v>0</v>
      </c>
      <c r="Q366" s="590">
        <f>+P366</f>
        <v>0</v>
      </c>
      <c r="R366" s="38"/>
      <c r="S366" s="59"/>
      <c r="T366" s="59"/>
      <c r="U366" s="59"/>
      <c r="V366" s="59"/>
    </row>
    <row r="367" spans="1:66" ht="28" hidden="1">
      <c r="A367" s="140"/>
      <c r="B367" s="139"/>
      <c r="C367" s="139"/>
      <c r="D367" s="250" t="s">
        <v>804</v>
      </c>
      <c r="E367" s="117">
        <f>+F367+I367</f>
        <v>0</v>
      </c>
      <c r="F367" s="117"/>
      <c r="G367" s="117"/>
      <c r="H367" s="117"/>
      <c r="I367" s="117"/>
      <c r="J367" s="117">
        <f>+L367+O367</f>
        <v>0</v>
      </c>
      <c r="K367" s="117"/>
      <c r="L367" s="117"/>
      <c r="M367" s="117"/>
      <c r="N367" s="117"/>
      <c r="O367" s="117"/>
      <c r="P367" s="117">
        <f>+E367+J367</f>
        <v>0</v>
      </c>
      <c r="Q367" s="590">
        <f>+P367</f>
        <v>0</v>
      </c>
      <c r="R367" s="38"/>
      <c r="S367" s="59"/>
      <c r="T367" s="59"/>
      <c r="U367" s="59"/>
      <c r="V367" s="59"/>
    </row>
    <row r="368" spans="1:66" ht="42" hidden="1">
      <c r="A368" s="140"/>
      <c r="B368" s="139"/>
      <c r="C368" s="139"/>
      <c r="D368" s="264" t="s">
        <v>94</v>
      </c>
      <c r="E368" s="117">
        <f>+F368+I368</f>
        <v>0</v>
      </c>
      <c r="F368" s="117"/>
      <c r="G368" s="117"/>
      <c r="H368" s="117"/>
      <c r="I368" s="117"/>
      <c r="J368" s="117">
        <f>+L368+O368</f>
        <v>0</v>
      </c>
      <c r="K368" s="117"/>
      <c r="L368" s="117"/>
      <c r="M368" s="117"/>
      <c r="N368" s="117"/>
      <c r="O368" s="117"/>
      <c r="P368" s="117">
        <f>+E368+J368</f>
        <v>0</v>
      </c>
      <c r="Q368" s="590">
        <f>+P368</f>
        <v>0</v>
      </c>
      <c r="R368" s="38"/>
      <c r="S368" s="59"/>
      <c r="T368" s="59"/>
      <c r="U368" s="59"/>
      <c r="V368" s="59"/>
    </row>
    <row r="369" spans="1:22" ht="52.5" hidden="1" customHeight="1">
      <c r="A369" s="145">
        <v>3719770</v>
      </c>
      <c r="B369" s="145" t="s">
        <v>1166</v>
      </c>
      <c r="C369" s="145" t="s">
        <v>934</v>
      </c>
      <c r="D369" s="14" t="s">
        <v>402</v>
      </c>
      <c r="E369" s="213">
        <f t="shared" ref="E369:E413" si="83">+F369+I369</f>
        <v>0</v>
      </c>
      <c r="F369" s="325">
        <f>8000000-8000000</f>
        <v>0</v>
      </c>
      <c r="G369" s="213"/>
      <c r="H369" s="213"/>
      <c r="I369" s="213"/>
      <c r="J369" s="213">
        <f t="shared" si="81"/>
        <v>0</v>
      </c>
      <c r="K369" s="213"/>
      <c r="L369" s="213"/>
      <c r="M369" s="213"/>
      <c r="N369" s="213"/>
      <c r="O369" s="213"/>
      <c r="P369" s="213">
        <f t="shared" si="80"/>
        <v>0</v>
      </c>
      <c r="Q369" s="590">
        <f>+P369</f>
        <v>0</v>
      </c>
      <c r="R369" s="38"/>
      <c r="S369" s="59"/>
      <c r="T369" s="59"/>
      <c r="U369" s="59"/>
      <c r="V369" s="59"/>
    </row>
    <row r="370" spans="1:22" ht="29.5" hidden="1" customHeight="1">
      <c r="A370" s="140"/>
      <c r="B370" s="140"/>
      <c r="C370" s="140"/>
      <c r="D370" s="250" t="s">
        <v>927</v>
      </c>
      <c r="E370" s="120">
        <f t="shared" si="83"/>
        <v>0</v>
      </c>
      <c r="F370" s="120"/>
      <c r="G370" s="120"/>
      <c r="H370" s="120"/>
      <c r="I370" s="120"/>
      <c r="J370" s="120">
        <f t="shared" si="81"/>
        <v>0</v>
      </c>
      <c r="K370" s="120"/>
      <c r="L370" s="120"/>
      <c r="M370" s="120"/>
      <c r="N370" s="120"/>
      <c r="O370" s="120"/>
      <c r="P370" s="120">
        <f t="shared" si="80"/>
        <v>0</v>
      </c>
      <c r="Q370" s="590">
        <f t="shared" si="82"/>
        <v>0</v>
      </c>
      <c r="R370" s="38"/>
      <c r="S370" s="59"/>
      <c r="T370" s="59"/>
      <c r="U370" s="59"/>
      <c r="V370" s="59"/>
    </row>
    <row r="371" spans="1:22" ht="64.150000000000006" hidden="1" customHeight="1">
      <c r="A371" s="140"/>
      <c r="B371" s="140"/>
      <c r="C371" s="140"/>
      <c r="D371" s="250" t="s">
        <v>1017</v>
      </c>
      <c r="E371" s="125">
        <f t="shared" si="83"/>
        <v>0</v>
      </c>
      <c r="F371" s="125"/>
      <c r="G371" s="125"/>
      <c r="H371" s="125"/>
      <c r="I371" s="125"/>
      <c r="J371" s="120">
        <f t="shared" si="81"/>
        <v>0</v>
      </c>
      <c r="K371" s="125"/>
      <c r="L371" s="125"/>
      <c r="M371" s="125"/>
      <c r="N371" s="125"/>
      <c r="O371" s="125">
        <f>2767751-2767751</f>
        <v>0</v>
      </c>
      <c r="P371" s="120">
        <f t="shared" si="80"/>
        <v>0</v>
      </c>
      <c r="Q371" s="590">
        <f t="shared" si="82"/>
        <v>0</v>
      </c>
      <c r="R371" s="38"/>
      <c r="S371" s="59"/>
      <c r="T371" s="59"/>
      <c r="U371" s="59"/>
      <c r="V371" s="59"/>
    </row>
    <row r="372" spans="1:22" ht="28" hidden="1">
      <c r="A372" s="140"/>
      <c r="B372" s="139"/>
      <c r="C372" s="139"/>
      <c r="D372" s="272" t="s">
        <v>443</v>
      </c>
      <c r="E372" s="125">
        <f t="shared" si="83"/>
        <v>0</v>
      </c>
      <c r="F372" s="125"/>
      <c r="G372" s="125"/>
      <c r="H372" s="125"/>
      <c r="I372" s="125"/>
      <c r="J372" s="120">
        <f t="shared" si="81"/>
        <v>0</v>
      </c>
      <c r="K372" s="126">
        <f>519224-519224</f>
        <v>0</v>
      </c>
      <c r="L372" s="126">
        <f>519224-519224</f>
        <v>0</v>
      </c>
      <c r="M372" s="126"/>
      <c r="N372" s="126"/>
      <c r="O372" s="126"/>
      <c r="P372" s="120">
        <f t="shared" si="80"/>
        <v>0</v>
      </c>
      <c r="Q372" s="590">
        <f t="shared" si="82"/>
        <v>0</v>
      </c>
      <c r="R372" s="38"/>
      <c r="S372" s="59"/>
      <c r="T372" s="59"/>
      <c r="U372" s="59"/>
      <c r="V372" s="59"/>
    </row>
    <row r="373" spans="1:22" ht="15.5" hidden="1">
      <c r="A373" s="140"/>
      <c r="B373" s="139"/>
      <c r="C373" s="139"/>
      <c r="D373" s="272" t="s">
        <v>385</v>
      </c>
      <c r="E373" s="125">
        <f t="shared" si="83"/>
        <v>0</v>
      </c>
      <c r="F373" s="125"/>
      <c r="G373" s="125"/>
      <c r="H373" s="125"/>
      <c r="I373" s="125"/>
      <c r="J373" s="120">
        <f t="shared" si="81"/>
        <v>0</v>
      </c>
      <c r="K373" s="126"/>
      <c r="L373" s="126"/>
      <c r="M373" s="126"/>
      <c r="N373" s="126"/>
      <c r="O373" s="126"/>
      <c r="P373" s="120">
        <f t="shared" si="80"/>
        <v>0</v>
      </c>
      <c r="Q373" s="590">
        <f t="shared" si="82"/>
        <v>0</v>
      </c>
      <c r="R373" s="38"/>
      <c r="S373" s="59"/>
      <c r="T373" s="59"/>
      <c r="U373" s="59"/>
      <c r="V373" s="59"/>
    </row>
    <row r="374" spans="1:22" ht="28" hidden="1">
      <c r="A374" s="140"/>
      <c r="B374" s="139"/>
      <c r="C374" s="139"/>
      <c r="D374" s="272" t="s">
        <v>530</v>
      </c>
      <c r="E374" s="125">
        <f t="shared" si="83"/>
        <v>0</v>
      </c>
      <c r="F374" s="125"/>
      <c r="G374" s="125"/>
      <c r="H374" s="125"/>
      <c r="I374" s="125"/>
      <c r="J374" s="120">
        <f t="shared" si="81"/>
        <v>0</v>
      </c>
      <c r="K374" s="126"/>
      <c r="L374" s="126"/>
      <c r="M374" s="126"/>
      <c r="N374" s="126"/>
      <c r="O374" s="126"/>
      <c r="P374" s="120">
        <f t="shared" si="80"/>
        <v>0</v>
      </c>
      <c r="Q374" s="590">
        <f t="shared" si="82"/>
        <v>0</v>
      </c>
      <c r="R374" s="38"/>
      <c r="S374" s="59"/>
      <c r="T374" s="59"/>
      <c r="U374" s="59"/>
      <c r="V374" s="59"/>
    </row>
    <row r="375" spans="1:22" ht="56" hidden="1">
      <c r="A375" s="140"/>
      <c r="B375" s="139"/>
      <c r="C375" s="139"/>
      <c r="D375" s="272" t="s">
        <v>1052</v>
      </c>
      <c r="E375" s="125">
        <f t="shared" si="83"/>
        <v>0</v>
      </c>
      <c r="F375" s="125"/>
      <c r="G375" s="125"/>
      <c r="H375" s="125"/>
      <c r="I375" s="125"/>
      <c r="J375" s="120">
        <f t="shared" si="81"/>
        <v>0</v>
      </c>
      <c r="K375" s="126"/>
      <c r="L375" s="126"/>
      <c r="M375" s="126"/>
      <c r="N375" s="126"/>
      <c r="O375" s="126"/>
      <c r="P375" s="120">
        <f t="shared" si="80"/>
        <v>0</v>
      </c>
      <c r="Q375" s="590">
        <f t="shared" si="82"/>
        <v>0</v>
      </c>
      <c r="R375" s="38"/>
      <c r="S375" s="59"/>
      <c r="T375" s="59"/>
      <c r="U375" s="59"/>
      <c r="V375" s="59"/>
    </row>
    <row r="376" spans="1:22" ht="15.5" hidden="1">
      <c r="A376" s="140"/>
      <c r="B376" s="139"/>
      <c r="C376" s="139"/>
      <c r="D376" s="272" t="s">
        <v>1053</v>
      </c>
      <c r="E376" s="125">
        <f t="shared" si="83"/>
        <v>0</v>
      </c>
      <c r="F376" s="125"/>
      <c r="G376" s="125"/>
      <c r="H376" s="125"/>
      <c r="I376" s="125"/>
      <c r="J376" s="120">
        <f t="shared" si="81"/>
        <v>0</v>
      </c>
      <c r="K376" s="126"/>
      <c r="L376" s="126"/>
      <c r="M376" s="126"/>
      <c r="N376" s="126"/>
      <c r="O376" s="126"/>
      <c r="P376" s="120">
        <f t="shared" si="80"/>
        <v>0</v>
      </c>
      <c r="Q376" s="590">
        <f t="shared" si="82"/>
        <v>0</v>
      </c>
      <c r="R376" s="38"/>
      <c r="S376" s="59"/>
      <c r="T376" s="59"/>
      <c r="U376" s="59"/>
      <c r="V376" s="59"/>
    </row>
    <row r="377" spans="1:22" ht="42" hidden="1">
      <c r="A377" s="140"/>
      <c r="B377" s="139"/>
      <c r="C377" s="139"/>
      <c r="D377" s="283" t="s">
        <v>875</v>
      </c>
      <c r="E377" s="125">
        <f t="shared" si="83"/>
        <v>0</v>
      </c>
      <c r="F377" s="125"/>
      <c r="G377" s="125"/>
      <c r="H377" s="125"/>
      <c r="I377" s="125"/>
      <c r="J377" s="120">
        <f t="shared" si="81"/>
        <v>0</v>
      </c>
      <c r="K377" s="126"/>
      <c r="L377" s="126"/>
      <c r="M377" s="126"/>
      <c r="N377" s="126"/>
      <c r="O377" s="126"/>
      <c r="P377" s="120">
        <f t="shared" si="80"/>
        <v>0</v>
      </c>
      <c r="Q377" s="590">
        <f t="shared" si="82"/>
        <v>0</v>
      </c>
      <c r="R377" s="38"/>
      <c r="S377" s="59"/>
      <c r="T377" s="59"/>
      <c r="U377" s="59"/>
      <c r="V377" s="59"/>
    </row>
    <row r="378" spans="1:22" ht="56" hidden="1">
      <c r="A378" s="140"/>
      <c r="B378" s="139"/>
      <c r="C378" s="139"/>
      <c r="D378" s="283" t="s">
        <v>9</v>
      </c>
      <c r="E378" s="125">
        <f t="shared" si="83"/>
        <v>0</v>
      </c>
      <c r="F378" s="125"/>
      <c r="G378" s="125"/>
      <c r="H378" s="125"/>
      <c r="I378" s="125"/>
      <c r="J378" s="120">
        <f t="shared" si="81"/>
        <v>0</v>
      </c>
      <c r="K378" s="126"/>
      <c r="L378" s="126"/>
      <c r="M378" s="126"/>
      <c r="N378" s="126"/>
      <c r="O378" s="126"/>
      <c r="P378" s="120">
        <f t="shared" si="80"/>
        <v>0</v>
      </c>
      <c r="Q378" s="590">
        <f t="shared" si="82"/>
        <v>0</v>
      </c>
      <c r="R378" s="38"/>
      <c r="S378" s="59"/>
      <c r="T378" s="59"/>
      <c r="U378" s="59"/>
      <c r="V378" s="59"/>
    </row>
    <row r="379" spans="1:22" ht="28" hidden="1">
      <c r="A379" s="140"/>
      <c r="B379" s="139"/>
      <c r="C379" s="139"/>
      <c r="D379" s="283" t="s">
        <v>795</v>
      </c>
      <c r="E379" s="125">
        <f t="shared" si="83"/>
        <v>0</v>
      </c>
      <c r="F379" s="125"/>
      <c r="G379" s="125"/>
      <c r="H379" s="125"/>
      <c r="I379" s="125"/>
      <c r="J379" s="120">
        <f t="shared" si="81"/>
        <v>0</v>
      </c>
      <c r="K379" s="126"/>
      <c r="L379" s="126"/>
      <c r="M379" s="126"/>
      <c r="N379" s="126"/>
      <c r="O379" s="126"/>
      <c r="P379" s="120">
        <f t="shared" si="80"/>
        <v>0</v>
      </c>
      <c r="Q379" s="590">
        <f t="shared" si="82"/>
        <v>0</v>
      </c>
      <c r="R379" s="38"/>
      <c r="S379" s="59"/>
      <c r="T379" s="59"/>
      <c r="U379" s="59"/>
      <c r="V379" s="59"/>
    </row>
    <row r="380" spans="1:22" ht="42" hidden="1">
      <c r="A380" s="140"/>
      <c r="B380" s="139"/>
      <c r="C380" s="139"/>
      <c r="D380" s="296" t="s">
        <v>269</v>
      </c>
      <c r="E380" s="125">
        <f t="shared" si="83"/>
        <v>0</v>
      </c>
      <c r="F380" s="125"/>
      <c r="G380" s="125"/>
      <c r="H380" s="125"/>
      <c r="I380" s="125"/>
      <c r="J380" s="120">
        <f t="shared" si="81"/>
        <v>0</v>
      </c>
      <c r="K380" s="126"/>
      <c r="L380" s="126"/>
      <c r="M380" s="126"/>
      <c r="N380" s="126"/>
      <c r="O380" s="126"/>
      <c r="P380" s="120">
        <f t="shared" ref="P380:P413" si="84">+E380+J380</f>
        <v>0</v>
      </c>
      <c r="Q380" s="590">
        <f t="shared" si="82"/>
        <v>0</v>
      </c>
      <c r="R380" s="38"/>
      <c r="S380" s="59"/>
      <c r="T380" s="59"/>
      <c r="U380" s="59"/>
      <c r="V380" s="59"/>
    </row>
    <row r="381" spans="1:22" ht="56" hidden="1">
      <c r="A381" s="140"/>
      <c r="B381" s="139"/>
      <c r="C381" s="139"/>
      <c r="D381" s="250" t="s">
        <v>737</v>
      </c>
      <c r="E381" s="125">
        <f t="shared" si="83"/>
        <v>0</v>
      </c>
      <c r="F381" s="125"/>
      <c r="G381" s="125"/>
      <c r="H381" s="125"/>
      <c r="I381" s="125"/>
      <c r="J381" s="120">
        <f t="shared" si="81"/>
        <v>0</v>
      </c>
      <c r="K381" s="126"/>
      <c r="L381" s="126"/>
      <c r="M381" s="126"/>
      <c r="N381" s="126"/>
      <c r="O381" s="126"/>
      <c r="P381" s="120">
        <f t="shared" si="84"/>
        <v>0</v>
      </c>
      <c r="Q381" s="590">
        <f t="shared" si="82"/>
        <v>0</v>
      </c>
      <c r="R381" s="38"/>
      <c r="S381" s="59"/>
      <c r="T381" s="59"/>
      <c r="U381" s="59"/>
      <c r="V381" s="59"/>
    </row>
    <row r="382" spans="1:22" ht="28" hidden="1">
      <c r="A382" s="140"/>
      <c r="B382" s="139"/>
      <c r="C382" s="139"/>
      <c r="D382" s="272" t="s">
        <v>847</v>
      </c>
      <c r="E382" s="125">
        <f t="shared" si="83"/>
        <v>0</v>
      </c>
      <c r="F382" s="125"/>
      <c r="G382" s="125"/>
      <c r="H382" s="125"/>
      <c r="I382" s="125"/>
      <c r="J382" s="120">
        <f t="shared" si="81"/>
        <v>0</v>
      </c>
      <c r="K382" s="126"/>
      <c r="L382" s="126"/>
      <c r="M382" s="126"/>
      <c r="N382" s="126"/>
      <c r="O382" s="126"/>
      <c r="P382" s="120">
        <f t="shared" si="84"/>
        <v>0</v>
      </c>
      <c r="Q382" s="590">
        <f t="shared" si="82"/>
        <v>0</v>
      </c>
      <c r="R382" s="38"/>
      <c r="S382" s="59"/>
      <c r="T382" s="59"/>
      <c r="U382" s="59"/>
      <c r="V382" s="59"/>
    </row>
    <row r="383" spans="1:22" ht="42" hidden="1">
      <c r="A383" s="140"/>
      <c r="B383" s="139"/>
      <c r="C383" s="139"/>
      <c r="D383" s="272" t="s">
        <v>825</v>
      </c>
      <c r="E383" s="125">
        <f t="shared" si="83"/>
        <v>0</v>
      </c>
      <c r="F383" s="125"/>
      <c r="G383" s="125"/>
      <c r="H383" s="125"/>
      <c r="I383" s="125"/>
      <c r="J383" s="120">
        <f t="shared" si="81"/>
        <v>0</v>
      </c>
      <c r="K383" s="126"/>
      <c r="L383" s="126"/>
      <c r="M383" s="126"/>
      <c r="N383" s="126"/>
      <c r="O383" s="126"/>
      <c r="P383" s="120">
        <f t="shared" si="84"/>
        <v>0</v>
      </c>
      <c r="Q383" s="590">
        <f t="shared" si="82"/>
        <v>0</v>
      </c>
      <c r="R383" s="38"/>
      <c r="S383" s="59"/>
      <c r="T383" s="59"/>
      <c r="U383" s="59"/>
      <c r="V383" s="59"/>
    </row>
    <row r="384" spans="1:22" ht="15.5" hidden="1">
      <c r="A384" s="140"/>
      <c r="B384" s="139"/>
      <c r="C384" s="139"/>
      <c r="D384" s="297" t="s">
        <v>878</v>
      </c>
      <c r="E384" s="125">
        <f t="shared" si="83"/>
        <v>0</v>
      </c>
      <c r="F384" s="125"/>
      <c r="G384" s="125"/>
      <c r="H384" s="125"/>
      <c r="I384" s="125"/>
      <c r="J384" s="120">
        <f t="shared" si="81"/>
        <v>0</v>
      </c>
      <c r="K384" s="126"/>
      <c r="L384" s="126"/>
      <c r="M384" s="126"/>
      <c r="N384" s="126"/>
      <c r="O384" s="126"/>
      <c r="P384" s="120">
        <f t="shared" si="84"/>
        <v>0</v>
      </c>
      <c r="Q384" s="590">
        <f t="shared" si="82"/>
        <v>0</v>
      </c>
      <c r="R384" s="38"/>
      <c r="S384" s="59"/>
      <c r="T384" s="59"/>
      <c r="U384" s="59"/>
      <c r="V384" s="59"/>
    </row>
    <row r="385" spans="1:22" ht="42" hidden="1">
      <c r="A385" s="140"/>
      <c r="B385" s="139"/>
      <c r="C385" s="139"/>
      <c r="D385" s="283" t="s">
        <v>570</v>
      </c>
      <c r="E385" s="125">
        <f t="shared" si="83"/>
        <v>0</v>
      </c>
      <c r="F385" s="125"/>
      <c r="G385" s="125"/>
      <c r="H385" s="125"/>
      <c r="I385" s="125"/>
      <c r="J385" s="120">
        <f t="shared" si="81"/>
        <v>0</v>
      </c>
      <c r="K385" s="126"/>
      <c r="L385" s="126"/>
      <c r="M385" s="126"/>
      <c r="N385" s="126"/>
      <c r="O385" s="126"/>
      <c r="P385" s="120">
        <f t="shared" si="84"/>
        <v>0</v>
      </c>
      <c r="Q385" s="590">
        <f t="shared" si="82"/>
        <v>0</v>
      </c>
      <c r="R385" s="38"/>
      <c r="S385" s="59"/>
      <c r="T385" s="59"/>
      <c r="U385" s="59"/>
      <c r="V385" s="59"/>
    </row>
    <row r="386" spans="1:22" ht="42" hidden="1">
      <c r="A386" s="140"/>
      <c r="B386" s="139"/>
      <c r="C386" s="139"/>
      <c r="D386" s="283" t="s">
        <v>1136</v>
      </c>
      <c r="E386" s="125">
        <f t="shared" si="83"/>
        <v>0</v>
      </c>
      <c r="F386" s="125"/>
      <c r="G386" s="125"/>
      <c r="H386" s="125"/>
      <c r="I386" s="125"/>
      <c r="J386" s="120">
        <f t="shared" si="81"/>
        <v>0</v>
      </c>
      <c r="K386" s="126"/>
      <c r="L386" s="126"/>
      <c r="M386" s="126"/>
      <c r="N386" s="126"/>
      <c r="O386" s="126"/>
      <c r="P386" s="120">
        <f t="shared" si="84"/>
        <v>0</v>
      </c>
      <c r="Q386" s="590">
        <f t="shared" si="82"/>
        <v>0</v>
      </c>
      <c r="R386" s="38"/>
      <c r="S386" s="59"/>
      <c r="T386" s="59"/>
      <c r="U386" s="59"/>
      <c r="V386" s="59"/>
    </row>
    <row r="387" spans="1:22" ht="28" hidden="1">
      <c r="A387" s="140"/>
      <c r="B387" s="139"/>
      <c r="C387" s="139"/>
      <c r="D387" s="283" t="s">
        <v>1084</v>
      </c>
      <c r="E387" s="125">
        <f t="shared" si="83"/>
        <v>0</v>
      </c>
      <c r="F387" s="125"/>
      <c r="G387" s="118"/>
      <c r="H387" s="118"/>
      <c r="I387" s="118"/>
      <c r="J387" s="120">
        <f t="shared" si="81"/>
        <v>0</v>
      </c>
      <c r="K387" s="126"/>
      <c r="L387" s="126"/>
      <c r="M387" s="126"/>
      <c r="N387" s="126"/>
      <c r="O387" s="126"/>
      <c r="P387" s="120">
        <f t="shared" si="84"/>
        <v>0</v>
      </c>
      <c r="Q387" s="590">
        <f t="shared" si="82"/>
        <v>0</v>
      </c>
      <c r="R387" s="38"/>
      <c r="S387" s="59"/>
      <c r="T387" s="59"/>
      <c r="U387" s="59"/>
      <c r="V387" s="59"/>
    </row>
    <row r="388" spans="1:22" ht="56" hidden="1">
      <c r="A388" s="140"/>
      <c r="B388" s="139"/>
      <c r="C388" s="139"/>
      <c r="D388" s="283" t="s">
        <v>351</v>
      </c>
      <c r="E388" s="125">
        <f t="shared" si="83"/>
        <v>0</v>
      </c>
      <c r="F388" s="125"/>
      <c r="G388" s="125"/>
      <c r="H388" s="125"/>
      <c r="I388" s="125"/>
      <c r="J388" s="120">
        <f t="shared" si="81"/>
        <v>0</v>
      </c>
      <c r="K388" s="126"/>
      <c r="L388" s="126"/>
      <c r="M388" s="126"/>
      <c r="N388" s="126"/>
      <c r="O388" s="126"/>
      <c r="P388" s="120">
        <f t="shared" si="84"/>
        <v>0</v>
      </c>
      <c r="Q388" s="590">
        <f t="shared" si="82"/>
        <v>0</v>
      </c>
      <c r="R388" s="38"/>
      <c r="S388" s="59"/>
      <c r="T388" s="59"/>
      <c r="U388" s="59"/>
      <c r="V388" s="59"/>
    </row>
    <row r="389" spans="1:22" ht="28" hidden="1">
      <c r="A389" s="140"/>
      <c r="B389" s="139"/>
      <c r="C389" s="139"/>
      <c r="D389" s="272" t="s">
        <v>877</v>
      </c>
      <c r="E389" s="125">
        <f t="shared" si="83"/>
        <v>0</v>
      </c>
      <c r="F389" s="125"/>
      <c r="G389" s="125"/>
      <c r="H389" s="125"/>
      <c r="I389" s="125"/>
      <c r="J389" s="120">
        <f t="shared" si="81"/>
        <v>0</v>
      </c>
      <c r="K389" s="126"/>
      <c r="L389" s="126"/>
      <c r="M389" s="126"/>
      <c r="N389" s="126"/>
      <c r="O389" s="126"/>
      <c r="P389" s="120">
        <f t="shared" si="84"/>
        <v>0</v>
      </c>
      <c r="Q389" s="590">
        <f t="shared" si="82"/>
        <v>0</v>
      </c>
      <c r="R389" s="38"/>
      <c r="S389" s="59"/>
      <c r="T389" s="59"/>
      <c r="U389" s="59"/>
      <c r="V389" s="59"/>
    </row>
    <row r="390" spans="1:22" ht="56" hidden="1">
      <c r="A390" s="140"/>
      <c r="B390" s="139"/>
      <c r="C390" s="139"/>
      <c r="D390" s="283" t="s">
        <v>1064</v>
      </c>
      <c r="E390" s="125">
        <f t="shared" si="83"/>
        <v>0</v>
      </c>
      <c r="F390" s="125"/>
      <c r="G390" s="125"/>
      <c r="H390" s="125"/>
      <c r="I390" s="125"/>
      <c r="J390" s="120">
        <f t="shared" si="81"/>
        <v>0</v>
      </c>
      <c r="K390" s="126"/>
      <c r="L390" s="126"/>
      <c r="M390" s="126"/>
      <c r="N390" s="126"/>
      <c r="O390" s="126"/>
      <c r="P390" s="120">
        <f t="shared" si="84"/>
        <v>0</v>
      </c>
      <c r="Q390" s="590">
        <f t="shared" si="82"/>
        <v>0</v>
      </c>
      <c r="R390" s="38"/>
      <c r="S390" s="59"/>
      <c r="T390" s="59"/>
      <c r="U390" s="59"/>
      <c r="V390" s="59"/>
    </row>
    <row r="391" spans="1:22" ht="28" hidden="1">
      <c r="A391" s="140"/>
      <c r="B391" s="139"/>
      <c r="C391" s="139"/>
      <c r="D391" s="283" t="s">
        <v>1082</v>
      </c>
      <c r="E391" s="125">
        <f t="shared" si="83"/>
        <v>0</v>
      </c>
      <c r="F391" s="125"/>
      <c r="G391" s="125"/>
      <c r="H391" s="125"/>
      <c r="I391" s="125"/>
      <c r="J391" s="120">
        <f t="shared" si="81"/>
        <v>0</v>
      </c>
      <c r="K391" s="126"/>
      <c r="L391" s="126"/>
      <c r="M391" s="126"/>
      <c r="N391" s="126"/>
      <c r="O391" s="126"/>
      <c r="P391" s="120">
        <f t="shared" si="84"/>
        <v>0</v>
      </c>
      <c r="Q391" s="590">
        <f t="shared" si="82"/>
        <v>0</v>
      </c>
      <c r="R391" s="38"/>
      <c r="S391" s="59"/>
      <c r="T391" s="59"/>
      <c r="U391" s="59"/>
      <c r="V391" s="59"/>
    </row>
    <row r="392" spans="1:22" ht="56" hidden="1">
      <c r="A392" s="140"/>
      <c r="B392" s="139"/>
      <c r="C392" s="139"/>
      <c r="D392" s="283" t="s">
        <v>1135</v>
      </c>
      <c r="E392" s="125">
        <f t="shared" si="83"/>
        <v>0</v>
      </c>
      <c r="F392" s="125"/>
      <c r="G392" s="125"/>
      <c r="H392" s="125"/>
      <c r="I392" s="125"/>
      <c r="J392" s="120">
        <f t="shared" si="81"/>
        <v>0</v>
      </c>
      <c r="K392" s="126"/>
      <c r="L392" s="126"/>
      <c r="M392" s="126"/>
      <c r="N392" s="126"/>
      <c r="O392" s="126"/>
      <c r="P392" s="120">
        <f t="shared" si="84"/>
        <v>0</v>
      </c>
      <c r="Q392" s="590">
        <f t="shared" si="82"/>
        <v>0</v>
      </c>
      <c r="R392" s="38"/>
      <c r="S392" s="59"/>
      <c r="T392" s="59"/>
      <c r="U392" s="59"/>
      <c r="V392" s="59"/>
    </row>
    <row r="393" spans="1:22" ht="70" hidden="1">
      <c r="A393" s="140"/>
      <c r="B393" s="139"/>
      <c r="C393" s="139"/>
      <c r="D393" s="283" t="s">
        <v>531</v>
      </c>
      <c r="E393" s="125">
        <f t="shared" si="83"/>
        <v>0</v>
      </c>
      <c r="F393" s="125"/>
      <c r="G393" s="125"/>
      <c r="H393" s="125"/>
      <c r="I393" s="125"/>
      <c r="J393" s="120">
        <f t="shared" si="81"/>
        <v>0</v>
      </c>
      <c r="K393" s="126"/>
      <c r="L393" s="126"/>
      <c r="M393" s="126"/>
      <c r="N393" s="126"/>
      <c r="O393" s="126"/>
      <c r="P393" s="120">
        <f t="shared" si="84"/>
        <v>0</v>
      </c>
      <c r="Q393" s="590">
        <f t="shared" si="82"/>
        <v>0</v>
      </c>
      <c r="R393" s="38"/>
      <c r="S393" s="59"/>
      <c r="T393" s="59"/>
      <c r="U393" s="59"/>
      <c r="V393" s="59"/>
    </row>
    <row r="394" spans="1:22" ht="42" hidden="1">
      <c r="A394" s="140"/>
      <c r="B394" s="139"/>
      <c r="C394" s="139"/>
      <c r="D394" s="298" t="s">
        <v>516</v>
      </c>
      <c r="E394" s="262">
        <f t="shared" si="83"/>
        <v>0</v>
      </c>
      <c r="F394" s="262"/>
      <c r="G394" s="262"/>
      <c r="H394" s="262"/>
      <c r="I394" s="262"/>
      <c r="J394" s="120">
        <f t="shared" si="81"/>
        <v>0</v>
      </c>
      <c r="K394" s="263"/>
      <c r="L394" s="263"/>
      <c r="M394" s="263"/>
      <c r="N394" s="263"/>
      <c r="O394" s="263"/>
      <c r="P394" s="131">
        <f t="shared" si="84"/>
        <v>0</v>
      </c>
      <c r="Q394" s="590">
        <f t="shared" si="82"/>
        <v>0</v>
      </c>
      <c r="R394" s="38"/>
      <c r="S394" s="59"/>
      <c r="T394" s="59"/>
      <c r="U394" s="59"/>
      <c r="V394" s="59"/>
    </row>
    <row r="395" spans="1:22" ht="56" hidden="1">
      <c r="A395" s="140"/>
      <c r="B395" s="139"/>
      <c r="C395" s="139"/>
      <c r="D395" s="250" t="s">
        <v>931</v>
      </c>
      <c r="E395" s="262">
        <f t="shared" si="83"/>
        <v>0</v>
      </c>
      <c r="F395" s="262"/>
      <c r="G395" s="262"/>
      <c r="H395" s="262"/>
      <c r="I395" s="262"/>
      <c r="J395" s="120">
        <f t="shared" si="81"/>
        <v>0</v>
      </c>
      <c r="K395" s="263"/>
      <c r="L395" s="263"/>
      <c r="M395" s="263"/>
      <c r="N395" s="263"/>
      <c r="O395" s="126"/>
      <c r="P395" s="120">
        <f t="shared" si="84"/>
        <v>0</v>
      </c>
      <c r="Q395" s="590">
        <f t="shared" si="82"/>
        <v>0</v>
      </c>
      <c r="R395" s="38"/>
      <c r="S395" s="59"/>
      <c r="T395" s="59"/>
      <c r="U395" s="59"/>
      <c r="V395" s="59"/>
    </row>
    <row r="396" spans="1:22" hidden="1">
      <c r="A396" s="140"/>
      <c r="B396" s="139"/>
      <c r="C396" s="139"/>
      <c r="D396" s="116"/>
      <c r="E396" s="120">
        <f t="shared" si="83"/>
        <v>0</v>
      </c>
      <c r="F396" s="120"/>
      <c r="G396" s="120"/>
      <c r="H396" s="120"/>
      <c r="I396" s="120"/>
      <c r="J396" s="120">
        <f t="shared" si="81"/>
        <v>0</v>
      </c>
      <c r="K396" s="120"/>
      <c r="L396" s="120"/>
      <c r="M396" s="120"/>
      <c r="N396" s="120"/>
      <c r="O396" s="120"/>
      <c r="P396" s="120">
        <f t="shared" si="84"/>
        <v>0</v>
      </c>
      <c r="Q396" s="590">
        <f t="shared" si="82"/>
        <v>0</v>
      </c>
      <c r="R396" s="38"/>
      <c r="S396" s="59"/>
      <c r="T396" s="59"/>
      <c r="U396" s="59"/>
      <c r="V396" s="59"/>
    </row>
    <row r="397" spans="1:22" ht="15.5" hidden="1">
      <c r="A397" s="140"/>
      <c r="B397" s="139"/>
      <c r="C397" s="139"/>
      <c r="D397" s="283"/>
      <c r="E397" s="120">
        <f t="shared" si="83"/>
        <v>0</v>
      </c>
      <c r="F397" s="120"/>
      <c r="G397" s="120"/>
      <c r="H397" s="120"/>
      <c r="I397" s="120"/>
      <c r="J397" s="120">
        <f t="shared" ref="J397:J413" si="85">+L397+O397</f>
        <v>0</v>
      </c>
      <c r="K397" s="120"/>
      <c r="L397" s="120"/>
      <c r="M397" s="120"/>
      <c r="N397" s="120"/>
      <c r="O397" s="120"/>
      <c r="P397" s="120">
        <f t="shared" si="84"/>
        <v>0</v>
      </c>
      <c r="Q397" s="590">
        <f t="shared" si="82"/>
        <v>0</v>
      </c>
      <c r="R397" s="38"/>
      <c r="S397" s="59"/>
      <c r="T397" s="59"/>
      <c r="U397" s="59"/>
      <c r="V397" s="59"/>
    </row>
    <row r="398" spans="1:22" ht="28" hidden="1">
      <c r="A398" s="140"/>
      <c r="B398" s="139"/>
      <c r="C398" s="139"/>
      <c r="D398" s="272" t="s">
        <v>596</v>
      </c>
      <c r="E398" s="120">
        <f t="shared" si="83"/>
        <v>0</v>
      </c>
      <c r="F398" s="120"/>
      <c r="G398" s="120"/>
      <c r="H398" s="120"/>
      <c r="I398" s="120"/>
      <c r="J398" s="120">
        <f t="shared" si="85"/>
        <v>0</v>
      </c>
      <c r="K398" s="120"/>
      <c r="L398" s="120"/>
      <c r="M398" s="120"/>
      <c r="N398" s="120"/>
      <c r="O398" s="120"/>
      <c r="P398" s="120">
        <f t="shared" si="84"/>
        <v>0</v>
      </c>
      <c r="Q398" s="590">
        <f t="shared" si="82"/>
        <v>0</v>
      </c>
      <c r="R398" s="38"/>
      <c r="S398" s="59"/>
      <c r="T398" s="59"/>
      <c r="U398" s="59"/>
      <c r="V398" s="59"/>
    </row>
    <row r="399" spans="1:22" ht="42" hidden="1">
      <c r="A399" s="140"/>
      <c r="B399" s="139"/>
      <c r="C399" s="139"/>
      <c r="D399" s="267" t="s">
        <v>397</v>
      </c>
      <c r="E399" s="120">
        <f t="shared" si="83"/>
        <v>0</v>
      </c>
      <c r="F399" s="120"/>
      <c r="G399" s="120"/>
      <c r="H399" s="120"/>
      <c r="I399" s="120"/>
      <c r="J399" s="120">
        <f t="shared" si="85"/>
        <v>0</v>
      </c>
      <c r="K399" s="120"/>
      <c r="L399" s="120"/>
      <c r="M399" s="120"/>
      <c r="N399" s="120"/>
      <c r="O399" s="120"/>
      <c r="P399" s="120">
        <f t="shared" si="84"/>
        <v>0</v>
      </c>
      <c r="Q399" s="590">
        <f t="shared" si="82"/>
        <v>0</v>
      </c>
      <c r="R399" s="38"/>
      <c r="S399" s="59"/>
      <c r="T399" s="59"/>
      <c r="U399" s="59"/>
      <c r="V399" s="59"/>
    </row>
    <row r="400" spans="1:22" ht="15.5" hidden="1">
      <c r="A400" s="140"/>
      <c r="B400" s="139"/>
      <c r="C400" s="139"/>
      <c r="D400" s="283"/>
      <c r="E400" s="120">
        <f t="shared" si="83"/>
        <v>0</v>
      </c>
      <c r="F400" s="120"/>
      <c r="G400" s="120"/>
      <c r="H400" s="120"/>
      <c r="I400" s="120"/>
      <c r="J400" s="120">
        <f t="shared" si="85"/>
        <v>0</v>
      </c>
      <c r="K400" s="120"/>
      <c r="L400" s="120"/>
      <c r="M400" s="120"/>
      <c r="N400" s="120"/>
      <c r="O400" s="120"/>
      <c r="P400" s="120">
        <f t="shared" si="84"/>
        <v>0</v>
      </c>
      <c r="Q400" s="590">
        <f t="shared" ref="Q400:Q414" si="86">+P400</f>
        <v>0</v>
      </c>
      <c r="R400" s="38"/>
      <c r="S400" s="59"/>
      <c r="T400" s="59"/>
      <c r="U400" s="59"/>
      <c r="V400" s="59"/>
    </row>
    <row r="401" spans="1:22" ht="70" hidden="1">
      <c r="A401" s="140"/>
      <c r="B401" s="139"/>
      <c r="C401" s="139"/>
      <c r="D401" s="250" t="s">
        <v>964</v>
      </c>
      <c r="E401" s="125">
        <f t="shared" si="83"/>
        <v>0</v>
      </c>
      <c r="F401" s="125"/>
      <c r="G401" s="120"/>
      <c r="H401" s="120"/>
      <c r="I401" s="120"/>
      <c r="J401" s="120">
        <f t="shared" si="85"/>
        <v>0</v>
      </c>
      <c r="K401" s="120"/>
      <c r="L401" s="120"/>
      <c r="M401" s="120"/>
      <c r="N401" s="120"/>
      <c r="O401" s="120"/>
      <c r="P401" s="120">
        <f t="shared" si="84"/>
        <v>0</v>
      </c>
      <c r="Q401" s="590">
        <f t="shared" si="86"/>
        <v>0</v>
      </c>
      <c r="R401" s="38"/>
      <c r="S401" s="59"/>
      <c r="T401" s="59"/>
      <c r="U401" s="59"/>
      <c r="V401" s="59"/>
    </row>
    <row r="402" spans="1:22" ht="112" hidden="1">
      <c r="A402" s="140"/>
      <c r="B402" s="139"/>
      <c r="C402" s="139"/>
      <c r="D402" s="281" t="s">
        <v>695</v>
      </c>
      <c r="E402" s="120">
        <f t="shared" si="83"/>
        <v>0</v>
      </c>
      <c r="F402" s="120"/>
      <c r="G402" s="120"/>
      <c r="H402" s="120"/>
      <c r="I402" s="120"/>
      <c r="J402" s="120">
        <f t="shared" si="85"/>
        <v>0</v>
      </c>
      <c r="K402" s="120"/>
      <c r="L402" s="120"/>
      <c r="M402" s="120"/>
      <c r="N402" s="120"/>
      <c r="O402" s="120"/>
      <c r="P402" s="120">
        <f t="shared" si="84"/>
        <v>0</v>
      </c>
      <c r="Q402" s="590">
        <f t="shared" si="86"/>
        <v>0</v>
      </c>
      <c r="R402" s="38"/>
      <c r="S402" s="59"/>
      <c r="T402" s="59"/>
      <c r="U402" s="59"/>
      <c r="V402" s="59"/>
    </row>
    <row r="403" spans="1:22" ht="112" hidden="1">
      <c r="A403" s="140"/>
      <c r="B403" s="139"/>
      <c r="C403" s="139"/>
      <c r="D403" s="250" t="s">
        <v>1000</v>
      </c>
      <c r="E403" s="125">
        <f t="shared" si="83"/>
        <v>0</v>
      </c>
      <c r="F403" s="125"/>
      <c r="G403" s="120"/>
      <c r="H403" s="120"/>
      <c r="I403" s="120"/>
      <c r="J403" s="120">
        <f t="shared" si="85"/>
        <v>0</v>
      </c>
      <c r="K403" s="120"/>
      <c r="L403" s="120"/>
      <c r="M403" s="120"/>
      <c r="N403" s="120"/>
      <c r="O403" s="120"/>
      <c r="P403" s="120">
        <f t="shared" si="84"/>
        <v>0</v>
      </c>
      <c r="Q403" s="590">
        <f t="shared" si="86"/>
        <v>0</v>
      </c>
      <c r="R403" s="38"/>
      <c r="S403" s="59"/>
      <c r="T403" s="59"/>
      <c r="U403" s="59"/>
      <c r="V403" s="59"/>
    </row>
    <row r="404" spans="1:22" ht="42" hidden="1">
      <c r="A404" s="140"/>
      <c r="B404" s="139"/>
      <c r="C404" s="139"/>
      <c r="D404" s="251" t="s">
        <v>1204</v>
      </c>
      <c r="E404" s="120">
        <f t="shared" si="83"/>
        <v>0</v>
      </c>
      <c r="F404" s="120"/>
      <c r="G404" s="120"/>
      <c r="H404" s="120"/>
      <c r="I404" s="120"/>
      <c r="J404" s="120">
        <f t="shared" si="85"/>
        <v>0</v>
      </c>
      <c r="K404" s="120"/>
      <c r="L404" s="120"/>
      <c r="M404" s="120"/>
      <c r="N404" s="120"/>
      <c r="O404" s="120"/>
      <c r="P404" s="120">
        <f t="shared" si="84"/>
        <v>0</v>
      </c>
      <c r="Q404" s="590">
        <f t="shared" si="86"/>
        <v>0</v>
      </c>
      <c r="R404" s="38"/>
      <c r="S404" s="59"/>
      <c r="T404" s="59"/>
      <c r="U404" s="59"/>
      <c r="V404" s="59"/>
    </row>
    <row r="405" spans="1:22" ht="42" hidden="1">
      <c r="A405" s="140"/>
      <c r="B405" s="139"/>
      <c r="C405" s="139"/>
      <c r="D405" s="281" t="s">
        <v>471</v>
      </c>
      <c r="E405" s="120">
        <f t="shared" si="83"/>
        <v>0</v>
      </c>
      <c r="F405" s="120"/>
      <c r="G405" s="120"/>
      <c r="H405" s="120"/>
      <c r="I405" s="120"/>
      <c r="J405" s="120"/>
      <c r="K405" s="120"/>
      <c r="L405" s="120"/>
      <c r="M405" s="120"/>
      <c r="N405" s="120"/>
      <c r="O405" s="120"/>
      <c r="P405" s="120">
        <f t="shared" si="84"/>
        <v>0</v>
      </c>
      <c r="Q405" s="590">
        <f t="shared" si="86"/>
        <v>0</v>
      </c>
      <c r="R405" s="38"/>
      <c r="S405" s="59"/>
      <c r="T405" s="59"/>
      <c r="U405" s="59"/>
      <c r="V405" s="59"/>
    </row>
    <row r="406" spans="1:22" ht="15.5" hidden="1">
      <c r="A406" s="140"/>
      <c r="B406" s="139"/>
      <c r="C406" s="139"/>
      <c r="D406" s="250" t="s">
        <v>836</v>
      </c>
      <c r="E406" s="120">
        <f t="shared" si="83"/>
        <v>0</v>
      </c>
      <c r="F406" s="120"/>
      <c r="G406" s="120"/>
      <c r="H406" s="120"/>
      <c r="I406" s="120"/>
      <c r="J406" s="120">
        <f t="shared" si="85"/>
        <v>0</v>
      </c>
      <c r="K406" s="120"/>
      <c r="L406" s="120"/>
      <c r="M406" s="120"/>
      <c r="N406" s="120"/>
      <c r="O406" s="120"/>
      <c r="P406" s="120">
        <f t="shared" si="84"/>
        <v>0</v>
      </c>
      <c r="Q406" s="590">
        <f t="shared" si="86"/>
        <v>0</v>
      </c>
      <c r="R406" s="38"/>
      <c r="S406" s="59"/>
      <c r="T406" s="59"/>
      <c r="U406" s="59"/>
      <c r="V406" s="59"/>
    </row>
    <row r="407" spans="1:22" ht="42" hidden="1">
      <c r="A407" s="140"/>
      <c r="B407" s="139"/>
      <c r="C407" s="139"/>
      <c r="D407" s="250" t="s">
        <v>104</v>
      </c>
      <c r="E407" s="120">
        <f t="shared" si="83"/>
        <v>0</v>
      </c>
      <c r="F407" s="120"/>
      <c r="G407" s="120"/>
      <c r="H407" s="120"/>
      <c r="I407" s="120"/>
      <c r="J407" s="120">
        <f t="shared" si="85"/>
        <v>0</v>
      </c>
      <c r="K407" s="120"/>
      <c r="L407" s="120"/>
      <c r="M407" s="120"/>
      <c r="N407" s="120"/>
      <c r="O407" s="120"/>
      <c r="P407" s="120">
        <f t="shared" si="84"/>
        <v>0</v>
      </c>
      <c r="Q407" s="590">
        <f t="shared" si="86"/>
        <v>0</v>
      </c>
      <c r="R407" s="38"/>
      <c r="S407" s="59"/>
      <c r="T407" s="59"/>
      <c r="U407" s="59"/>
      <c r="V407" s="59"/>
    </row>
    <row r="408" spans="1:22" ht="28" hidden="1">
      <c r="A408" s="140"/>
      <c r="B408" s="139"/>
      <c r="C408" s="139"/>
      <c r="D408" s="290" t="s">
        <v>449</v>
      </c>
      <c r="E408" s="120">
        <f t="shared" si="83"/>
        <v>0</v>
      </c>
      <c r="F408" s="120"/>
      <c r="G408" s="120"/>
      <c r="H408" s="120"/>
      <c r="I408" s="120"/>
      <c r="J408" s="120">
        <f t="shared" si="85"/>
        <v>0</v>
      </c>
      <c r="K408" s="120"/>
      <c r="L408" s="120"/>
      <c r="M408" s="120"/>
      <c r="N408" s="120"/>
      <c r="O408" s="120"/>
      <c r="P408" s="120">
        <f t="shared" si="84"/>
        <v>0</v>
      </c>
      <c r="Q408" s="590">
        <f t="shared" si="86"/>
        <v>0</v>
      </c>
      <c r="R408" s="38"/>
      <c r="S408" s="59"/>
      <c r="T408" s="59"/>
      <c r="U408" s="59"/>
      <c r="V408" s="59"/>
    </row>
    <row r="409" spans="1:22" ht="28" hidden="1">
      <c r="A409" s="140"/>
      <c r="B409" s="139"/>
      <c r="C409" s="139"/>
      <c r="D409" s="299" t="s">
        <v>1093</v>
      </c>
      <c r="E409" s="131">
        <f t="shared" si="83"/>
        <v>0</v>
      </c>
      <c r="F409" s="131"/>
      <c r="G409" s="131"/>
      <c r="H409" s="131"/>
      <c r="I409" s="131"/>
      <c r="J409" s="131"/>
      <c r="K409" s="131"/>
      <c r="L409" s="131"/>
      <c r="M409" s="131"/>
      <c r="N409" s="131"/>
      <c r="O409" s="131"/>
      <c r="P409" s="131">
        <f t="shared" si="84"/>
        <v>0</v>
      </c>
      <c r="Q409" s="590">
        <f t="shared" si="86"/>
        <v>0</v>
      </c>
      <c r="R409" s="38"/>
      <c r="S409" s="59"/>
      <c r="T409" s="59"/>
      <c r="U409" s="59"/>
      <c r="V409" s="59"/>
    </row>
    <row r="410" spans="1:22" ht="56" hidden="1">
      <c r="A410" s="140"/>
      <c r="B410" s="139"/>
      <c r="C410" s="139"/>
      <c r="D410" s="282" t="s">
        <v>680</v>
      </c>
      <c r="E410" s="120">
        <f t="shared" si="83"/>
        <v>0</v>
      </c>
      <c r="F410" s="120"/>
      <c r="G410" s="120"/>
      <c r="H410" s="120"/>
      <c r="I410" s="120"/>
      <c r="J410" s="120">
        <f t="shared" si="85"/>
        <v>0</v>
      </c>
      <c r="K410" s="120"/>
      <c r="L410" s="120"/>
      <c r="M410" s="120"/>
      <c r="N410" s="120"/>
      <c r="O410" s="120"/>
      <c r="P410" s="120">
        <f t="shared" si="84"/>
        <v>0</v>
      </c>
      <c r="Q410" s="590">
        <f t="shared" si="86"/>
        <v>0</v>
      </c>
      <c r="R410" s="38"/>
      <c r="S410" s="59"/>
      <c r="T410" s="59"/>
      <c r="U410" s="59"/>
      <c r="V410" s="59"/>
    </row>
    <row r="411" spans="1:22" ht="42" hidden="1">
      <c r="A411" s="140"/>
      <c r="B411" s="139"/>
      <c r="C411" s="139"/>
      <c r="D411" s="283" t="s">
        <v>966</v>
      </c>
      <c r="E411" s="120">
        <f t="shared" si="83"/>
        <v>0</v>
      </c>
      <c r="F411" s="120"/>
      <c r="G411" s="120"/>
      <c r="H411" s="120"/>
      <c r="I411" s="120"/>
      <c r="J411" s="120">
        <f t="shared" si="85"/>
        <v>0</v>
      </c>
      <c r="K411" s="120"/>
      <c r="L411" s="120"/>
      <c r="M411" s="120"/>
      <c r="N411" s="120"/>
      <c r="O411" s="120"/>
      <c r="P411" s="120">
        <f t="shared" si="84"/>
        <v>0</v>
      </c>
      <c r="Q411" s="590">
        <f t="shared" si="86"/>
        <v>0</v>
      </c>
      <c r="R411" s="38"/>
      <c r="S411" s="59"/>
      <c r="T411" s="59"/>
      <c r="U411" s="59"/>
      <c r="V411" s="59"/>
    </row>
    <row r="412" spans="1:22" ht="112" hidden="1">
      <c r="A412" s="140"/>
      <c r="B412" s="139"/>
      <c r="C412" s="139"/>
      <c r="D412" s="283" t="s">
        <v>36</v>
      </c>
      <c r="E412" s="120">
        <f t="shared" si="83"/>
        <v>0</v>
      </c>
      <c r="F412" s="120"/>
      <c r="G412" s="120"/>
      <c r="H412" s="120"/>
      <c r="I412" s="120"/>
      <c r="J412" s="120">
        <f t="shared" si="85"/>
        <v>0</v>
      </c>
      <c r="K412" s="120"/>
      <c r="L412" s="120"/>
      <c r="M412" s="120"/>
      <c r="N412" s="120"/>
      <c r="O412" s="120"/>
      <c r="P412" s="120">
        <f t="shared" si="84"/>
        <v>0</v>
      </c>
      <c r="Q412" s="590">
        <f t="shared" si="86"/>
        <v>0</v>
      </c>
      <c r="R412" s="38"/>
      <c r="S412" s="59"/>
      <c r="T412" s="59"/>
      <c r="U412" s="59"/>
      <c r="V412" s="59"/>
    </row>
    <row r="413" spans="1:22" ht="84" hidden="1">
      <c r="A413" s="140"/>
      <c r="B413" s="133"/>
      <c r="C413" s="133"/>
      <c r="D413" s="283" t="s">
        <v>359</v>
      </c>
      <c r="E413" s="121">
        <f t="shared" si="83"/>
        <v>0</v>
      </c>
      <c r="F413" s="121"/>
      <c r="G413" s="121"/>
      <c r="H413" s="121"/>
      <c r="I413" s="121"/>
      <c r="J413" s="121">
        <f t="shared" si="85"/>
        <v>0</v>
      </c>
      <c r="K413" s="121"/>
      <c r="L413" s="121"/>
      <c r="M413" s="121"/>
      <c r="N413" s="121"/>
      <c r="O413" s="121"/>
      <c r="P413" s="121">
        <f t="shared" si="84"/>
        <v>0</v>
      </c>
      <c r="Q413" s="590">
        <f t="shared" si="86"/>
        <v>0</v>
      </c>
      <c r="R413" s="38"/>
      <c r="S413" s="59"/>
      <c r="T413" s="59"/>
      <c r="U413" s="59"/>
      <c r="V413" s="59"/>
    </row>
    <row r="414" spans="1:22" ht="38.5" customHeight="1">
      <c r="A414" s="666"/>
      <c r="B414" s="666"/>
      <c r="C414" s="145"/>
      <c r="D414" s="334" t="s">
        <v>764</v>
      </c>
      <c r="E414" s="335">
        <f>E165+E332</f>
        <v>-2610000</v>
      </c>
      <c r="F414" s="335">
        <f t="shared" ref="F414:P414" si="87">F165+F332</f>
        <v>0</v>
      </c>
      <c r="G414" s="335">
        <f t="shared" si="87"/>
        <v>0</v>
      </c>
      <c r="H414" s="335">
        <f t="shared" si="87"/>
        <v>0</v>
      </c>
      <c r="I414" s="335">
        <f t="shared" si="87"/>
        <v>0</v>
      </c>
      <c r="J414" s="335">
        <f t="shared" si="87"/>
        <v>2610000</v>
      </c>
      <c r="K414" s="335">
        <f t="shared" si="87"/>
        <v>2610000</v>
      </c>
      <c r="L414" s="335">
        <f t="shared" si="87"/>
        <v>0</v>
      </c>
      <c r="M414" s="335">
        <f t="shared" si="87"/>
        <v>0</v>
      </c>
      <c r="N414" s="335">
        <f t="shared" si="87"/>
        <v>0</v>
      </c>
      <c r="O414" s="335">
        <f t="shared" si="87"/>
        <v>2610000</v>
      </c>
      <c r="P414" s="335">
        <f t="shared" si="87"/>
        <v>0</v>
      </c>
      <c r="Q414" s="590">
        <f t="shared" si="86"/>
        <v>0</v>
      </c>
      <c r="R414" s="362">
        <f>SUBTOTAL(9,R22:R413)</f>
        <v>560299200</v>
      </c>
      <c r="S414" s="362"/>
      <c r="T414" s="362"/>
      <c r="U414" s="61"/>
      <c r="V414" s="61"/>
    </row>
    <row r="415" spans="1:22" ht="42" hidden="1">
      <c r="A415" s="665"/>
      <c r="B415" s="665"/>
      <c r="C415" s="139"/>
      <c r="D415" s="130" t="s">
        <v>455</v>
      </c>
      <c r="E415" s="131">
        <f>+E61+E333+E146</f>
        <v>0</v>
      </c>
      <c r="F415" s="131"/>
      <c r="G415" s="131">
        <f>+G61+G333+G146</f>
        <v>0</v>
      </c>
      <c r="H415" s="131">
        <f>+H61+H333+H146</f>
        <v>0</v>
      </c>
      <c r="I415" s="131"/>
      <c r="J415" s="131">
        <f t="shared" ref="J415:P415" si="88">+J61+J333+J146</f>
        <v>0</v>
      </c>
      <c r="K415" s="131">
        <f t="shared" si="88"/>
        <v>0</v>
      </c>
      <c r="L415" s="131">
        <f t="shared" si="88"/>
        <v>0</v>
      </c>
      <c r="M415" s="131">
        <f t="shared" si="88"/>
        <v>0</v>
      </c>
      <c r="N415" s="131">
        <f t="shared" si="88"/>
        <v>0</v>
      </c>
      <c r="O415" s="131">
        <f t="shared" si="88"/>
        <v>0</v>
      </c>
      <c r="P415" s="131">
        <f t="shared" si="88"/>
        <v>0</v>
      </c>
      <c r="Q415" s="590">
        <f>+P415</f>
        <v>0</v>
      </c>
      <c r="R415" s="60"/>
      <c r="S415" s="61"/>
      <c r="T415" s="61"/>
      <c r="U415" s="61"/>
      <c r="V415" s="61"/>
    </row>
    <row r="416" spans="1:22" ht="33.75" customHeight="1">
      <c r="A416" s="96"/>
      <c r="B416" s="96"/>
      <c r="C416" s="576"/>
      <c r="D416" s="577"/>
      <c r="E416" s="578"/>
      <c r="F416" s="578"/>
      <c r="G416" s="578"/>
      <c r="H416" s="578"/>
      <c r="I416" s="578"/>
      <c r="J416" s="578"/>
      <c r="K416" s="578"/>
      <c r="L416" s="578"/>
      <c r="M416" s="578"/>
      <c r="N416" s="578"/>
      <c r="O416" s="578"/>
      <c r="P416" s="113"/>
      <c r="Q416" s="590">
        <v>1</v>
      </c>
      <c r="R416" s="60"/>
      <c r="S416" s="61"/>
      <c r="T416" s="61"/>
      <c r="U416" s="61"/>
      <c r="V416" s="61"/>
    </row>
    <row r="417" spans="1:66" s="80" customFormat="1" ht="29.25" customHeight="1">
      <c r="A417" s="399"/>
      <c r="B417" s="399"/>
      <c r="C417" s="399"/>
      <c r="D417" s="400"/>
      <c r="E417" s="400"/>
      <c r="F417" s="400"/>
      <c r="G417" s="401"/>
      <c r="H417" s="400"/>
      <c r="I417" s="400"/>
      <c r="J417" s="402"/>
      <c r="K417" s="402"/>
      <c r="L417" s="403"/>
      <c r="M417" s="404"/>
      <c r="N417" s="2"/>
      <c r="O417" s="2"/>
      <c r="P417" s="2"/>
      <c r="Q417" s="590">
        <v>1</v>
      </c>
      <c r="R417" s="363"/>
      <c r="S417" s="65"/>
      <c r="T417" s="65"/>
      <c r="U417" s="65"/>
      <c r="V417" s="65"/>
      <c r="W417" s="65"/>
      <c r="X417" s="66"/>
      <c r="Y417" s="66"/>
      <c r="Z417" s="66"/>
      <c r="AA417" s="66"/>
      <c r="AB417" s="66"/>
      <c r="AC417" s="66"/>
      <c r="AD417" s="66"/>
      <c r="AE417" s="66"/>
      <c r="AF417" s="66"/>
      <c r="AG417" s="66"/>
      <c r="AH417" s="66"/>
      <c r="AI417" s="66"/>
      <c r="AJ417" s="66"/>
      <c r="AK417" s="66"/>
      <c r="AL417" s="66"/>
      <c r="AM417" s="66"/>
      <c r="AN417" s="66"/>
      <c r="AO417" s="66"/>
      <c r="AP417" s="66"/>
      <c r="AQ417" s="66"/>
      <c r="AR417" s="66"/>
      <c r="AS417" s="64"/>
      <c r="AT417" s="64"/>
      <c r="AU417" s="64"/>
      <c r="AV417" s="64"/>
      <c r="AW417" s="64"/>
      <c r="AX417" s="64"/>
      <c r="AY417" s="64"/>
      <c r="AZ417" s="64"/>
      <c r="BA417" s="64"/>
      <c r="BB417" s="64"/>
      <c r="BC417" s="64"/>
      <c r="BD417" s="64"/>
      <c r="BE417" s="64"/>
      <c r="BF417" s="64"/>
      <c r="BG417" s="64"/>
      <c r="BH417" s="64"/>
      <c r="BI417" s="64"/>
      <c r="BJ417" s="64"/>
      <c r="BK417" s="64"/>
      <c r="BL417" s="64"/>
      <c r="BM417" s="64"/>
      <c r="BN417" s="64"/>
    </row>
    <row r="418" spans="1:66" s="42" customFormat="1" ht="20" hidden="1">
      <c r="A418" s="82"/>
      <c r="B418" s="82"/>
      <c r="C418" s="82"/>
      <c r="D418" s="83"/>
      <c r="E418" s="84"/>
      <c r="F418" s="84"/>
      <c r="G418" s="84"/>
      <c r="H418" s="132"/>
      <c r="I418" s="132"/>
      <c r="J418" s="84"/>
      <c r="K418" s="84"/>
      <c r="L418" s="84"/>
      <c r="M418" s="84"/>
      <c r="N418" s="84"/>
      <c r="O418" s="84"/>
      <c r="P418" s="84"/>
      <c r="Q418" s="108"/>
      <c r="R418" s="40"/>
      <c r="S418" s="40"/>
      <c r="T418" s="38"/>
      <c r="U418" s="38"/>
      <c r="V418" s="40"/>
      <c r="W418" s="40"/>
      <c r="X418" s="40"/>
      <c r="Y418" s="38"/>
      <c r="Z418" s="40"/>
      <c r="AA418" s="40"/>
      <c r="AB418" s="40"/>
      <c r="AC418" s="40"/>
      <c r="AD418" s="38"/>
      <c r="AE418" s="38"/>
      <c r="AF418" s="40"/>
      <c r="AG418" s="40"/>
      <c r="AH418" s="40"/>
      <c r="AI418" s="38"/>
      <c r="AJ418" s="38"/>
      <c r="AK418" s="38"/>
      <c r="AL418" s="38"/>
      <c r="AM418" s="38"/>
      <c r="AN418" s="38"/>
      <c r="AO418" s="38"/>
      <c r="AP418" s="38"/>
      <c r="AQ418" s="38"/>
      <c r="AR418" s="38"/>
    </row>
    <row r="419" spans="1:66" s="38" customFormat="1" ht="13" hidden="1">
      <c r="A419" s="31"/>
      <c r="B419" s="31"/>
      <c r="C419" s="31"/>
      <c r="D419" s="76"/>
      <c r="E419" s="85"/>
      <c r="F419" s="85"/>
      <c r="G419" s="86"/>
      <c r="H419" s="86"/>
      <c r="I419" s="86"/>
      <c r="J419" s="86"/>
      <c r="K419" s="86"/>
      <c r="L419" s="86"/>
      <c r="M419" s="86"/>
      <c r="N419" s="86"/>
      <c r="O419" s="86"/>
      <c r="P419" s="86"/>
      <c r="Q419" s="108"/>
      <c r="R419" s="43"/>
      <c r="S419" s="43"/>
      <c r="T419" s="43"/>
      <c r="U419" s="43"/>
      <c r="V419" s="43"/>
      <c r="W419" s="43"/>
      <c r="X419" s="43"/>
      <c r="Y419" s="43"/>
      <c r="Z419" s="43"/>
      <c r="AA419" s="40"/>
      <c r="AB419" s="40"/>
      <c r="AC419" s="40"/>
      <c r="AD419" s="40"/>
      <c r="AE419" s="40"/>
      <c r="AF419" s="40"/>
      <c r="AG419" s="40"/>
      <c r="AH419" s="40"/>
      <c r="AI419" s="40"/>
      <c r="AJ419" s="688"/>
      <c r="AK419" s="688"/>
      <c r="AL419" s="688"/>
      <c r="AM419" s="688"/>
      <c r="AN419" s="688"/>
      <c r="AO419" s="688"/>
      <c r="AP419" s="688"/>
      <c r="AQ419" s="688"/>
    </row>
    <row r="420" spans="1:66" s="38" customFormat="1" ht="13" hidden="1">
      <c r="A420" s="39"/>
      <c r="B420" s="39"/>
      <c r="C420" s="39"/>
      <c r="D420" s="73"/>
      <c r="E420" s="44"/>
      <c r="F420" s="44"/>
      <c r="G420" s="44"/>
      <c r="H420" s="44"/>
      <c r="I420" s="44"/>
      <c r="J420" s="44"/>
      <c r="K420" s="44"/>
      <c r="L420" s="44"/>
      <c r="M420" s="44"/>
      <c r="N420" s="44"/>
      <c r="O420" s="44"/>
      <c r="P420" s="44"/>
      <c r="Q420" s="108"/>
      <c r="R420" s="44"/>
      <c r="S420" s="44"/>
      <c r="T420" s="44"/>
      <c r="U420" s="44"/>
      <c r="V420" s="44"/>
      <c r="W420" s="44"/>
      <c r="X420" s="44"/>
      <c r="Y420" s="44"/>
      <c r="Z420" s="41"/>
      <c r="AA420" s="44"/>
      <c r="AB420" s="44"/>
      <c r="AC420" s="44"/>
      <c r="AD420" s="44"/>
      <c r="AE420" s="44"/>
      <c r="AF420" s="44"/>
      <c r="AG420" s="44"/>
      <c r="AH420" s="44"/>
      <c r="AI420" s="44"/>
      <c r="AJ420" s="44"/>
      <c r="AK420" s="44"/>
      <c r="AL420" s="44"/>
      <c r="AM420" s="44"/>
    </row>
    <row r="421" spans="1:66" s="38" customFormat="1" ht="13" hidden="1">
      <c r="A421" s="87"/>
      <c r="B421" s="87"/>
      <c r="C421" s="87"/>
      <c r="D421" s="72"/>
      <c r="E421" s="88"/>
      <c r="F421" s="88"/>
      <c r="G421" s="88"/>
      <c r="H421" s="88"/>
      <c r="I421" s="88"/>
      <c r="J421" s="88"/>
      <c r="K421" s="88"/>
      <c r="L421" s="88"/>
      <c r="M421" s="88"/>
      <c r="N421" s="88"/>
      <c r="O421" s="88"/>
      <c r="P421" s="88"/>
      <c r="Q421" s="108"/>
      <c r="R421" s="45"/>
      <c r="S421" s="45"/>
      <c r="T421" s="45"/>
      <c r="U421" s="45"/>
      <c r="V421" s="45"/>
      <c r="W421" s="45"/>
      <c r="X421" s="45"/>
      <c r="Y421" s="45"/>
      <c r="AA421" s="45"/>
      <c r="AB421" s="40"/>
      <c r="AC421" s="40"/>
      <c r="AD421" s="40"/>
      <c r="AE421" s="40"/>
      <c r="AF421" s="40"/>
      <c r="AG421" s="40"/>
      <c r="AH421" s="40"/>
      <c r="AI421" s="40"/>
      <c r="AJ421" s="40"/>
    </row>
    <row r="422" spans="1:66" s="41" customFormat="1" ht="13" hidden="1">
      <c r="A422" s="89"/>
      <c r="B422" s="89"/>
      <c r="C422" s="89"/>
      <c r="D422" s="90"/>
      <c r="E422" s="91"/>
      <c r="F422" s="91"/>
      <c r="G422" s="91"/>
      <c r="H422" s="91"/>
      <c r="I422" s="91"/>
      <c r="J422" s="91"/>
      <c r="K422" s="91"/>
      <c r="L422" s="91"/>
      <c r="M422" s="91"/>
      <c r="N422" s="91"/>
      <c r="O422" s="91"/>
      <c r="P422" s="91"/>
      <c r="Q422" s="108"/>
      <c r="R422" s="44"/>
      <c r="S422" s="44"/>
      <c r="T422" s="44"/>
      <c r="U422" s="44"/>
      <c r="V422" s="44"/>
      <c r="W422" s="44"/>
      <c r="X422" s="44"/>
      <c r="Y422" s="44"/>
    </row>
    <row r="423" spans="1:66" s="41" customFormat="1" ht="13" hidden="1">
      <c r="D423" s="75"/>
      <c r="E423" s="46"/>
      <c r="F423" s="46"/>
      <c r="G423" s="44"/>
      <c r="H423" s="44"/>
      <c r="I423" s="44"/>
      <c r="J423" s="44"/>
      <c r="K423" s="44"/>
      <c r="L423" s="44"/>
      <c r="M423" s="44"/>
      <c r="N423" s="44"/>
      <c r="O423" s="44"/>
      <c r="P423" s="46"/>
      <c r="Q423" s="108"/>
      <c r="R423" s="46"/>
      <c r="S423" s="46"/>
      <c r="T423" s="46"/>
      <c r="U423" s="46"/>
      <c r="V423" s="46"/>
      <c r="W423" s="46"/>
      <c r="X423" s="46"/>
      <c r="Y423" s="46"/>
      <c r="Z423" s="46"/>
      <c r="AA423" s="46"/>
      <c r="AB423" s="46"/>
      <c r="AC423" s="46"/>
      <c r="AD423" s="46"/>
      <c r="AE423" s="46"/>
      <c r="AF423" s="46"/>
      <c r="AG423" s="46"/>
      <c r="AH423" s="46"/>
      <c r="AI423" s="46"/>
      <c r="AJ423" s="46"/>
      <c r="AK423" s="46"/>
      <c r="AL423" s="46"/>
      <c r="AM423" s="46"/>
      <c r="AN423" s="46"/>
      <c r="AO423" s="46"/>
      <c r="AP423" s="46"/>
    </row>
    <row r="424" spans="1:66" ht="15" hidden="1">
      <c r="A424" s="30"/>
      <c r="B424" s="30"/>
      <c r="C424" s="30"/>
      <c r="D424" s="72"/>
      <c r="E424" s="109"/>
      <c r="F424" s="109"/>
      <c r="G424" s="109"/>
      <c r="H424" s="109"/>
      <c r="I424" s="109"/>
      <c r="J424" s="109"/>
      <c r="K424" s="109"/>
      <c r="L424" s="109"/>
      <c r="M424" s="109"/>
      <c r="N424" s="109"/>
      <c r="O424" s="109"/>
      <c r="P424" s="109"/>
      <c r="Q424" s="108"/>
      <c r="R424" s="109"/>
      <c r="S424" s="109"/>
      <c r="T424" s="109"/>
      <c r="U424" s="109"/>
      <c r="V424" s="109"/>
      <c r="W424" s="109"/>
      <c r="X424" s="109"/>
      <c r="Y424" s="109"/>
      <c r="Z424" s="32"/>
      <c r="AA424" s="32"/>
      <c r="AB424" s="32"/>
      <c r="AC424" s="32"/>
      <c r="AD424" s="32"/>
      <c r="AE424" s="32"/>
      <c r="AF424" s="32"/>
      <c r="AG424" s="32"/>
      <c r="AH424" s="32"/>
      <c r="AI424" s="32"/>
      <c r="AJ424" s="32"/>
      <c r="AK424" s="32"/>
      <c r="AL424" s="32"/>
      <c r="AM424" s="32"/>
      <c r="AN424" s="32"/>
      <c r="AO424" s="32"/>
      <c r="AP424" s="32"/>
      <c r="AQ424" s="31"/>
    </row>
    <row r="425" spans="1:66" s="42" customFormat="1" ht="15" hidden="1">
      <c r="A425" s="30"/>
      <c r="B425" s="30"/>
      <c r="C425" s="30"/>
      <c r="D425" s="72"/>
      <c r="E425" s="92"/>
      <c r="F425" s="92"/>
      <c r="G425" s="92"/>
      <c r="H425" s="92"/>
      <c r="I425" s="92"/>
      <c r="J425" s="92"/>
      <c r="K425" s="92"/>
      <c r="L425" s="92"/>
      <c r="M425" s="92"/>
      <c r="N425" s="92"/>
      <c r="O425" s="92"/>
      <c r="P425" s="92"/>
      <c r="Q425" s="108"/>
      <c r="R425" s="48"/>
      <c r="S425" s="48"/>
      <c r="T425" s="48"/>
      <c r="U425" s="48"/>
      <c r="V425" s="48"/>
      <c r="W425" s="48"/>
      <c r="X425" s="48"/>
      <c r="Y425" s="48"/>
      <c r="Z425" s="46"/>
      <c r="AA425" s="46"/>
      <c r="AB425" s="46"/>
      <c r="AC425" s="46"/>
      <c r="AD425" s="46"/>
      <c r="AE425" s="46"/>
      <c r="AF425" s="46"/>
      <c r="AG425" s="46"/>
      <c r="AH425" s="46"/>
      <c r="AI425" s="46"/>
      <c r="AJ425" s="46"/>
      <c r="AK425" s="46"/>
      <c r="AL425" s="46"/>
      <c r="AM425" s="46"/>
      <c r="AN425" s="46"/>
      <c r="AO425" s="46"/>
      <c r="AP425" s="46"/>
      <c r="AQ425" s="38"/>
      <c r="AR425" s="38"/>
    </row>
    <row r="426" spans="1:66" ht="15" hidden="1">
      <c r="A426" s="30"/>
      <c r="B426" s="30"/>
      <c r="C426" s="30"/>
      <c r="D426" s="76"/>
      <c r="E426" s="94"/>
      <c r="F426" s="94"/>
      <c r="G426" s="94"/>
      <c r="H426" s="94"/>
      <c r="I426" s="94"/>
      <c r="J426" s="94"/>
      <c r="K426" s="94"/>
      <c r="L426" s="94"/>
      <c r="M426" s="94"/>
      <c r="N426" s="94"/>
      <c r="O426" s="94"/>
      <c r="P426" s="92"/>
      <c r="Q426" s="108"/>
      <c r="R426" s="92"/>
      <c r="S426" s="92"/>
      <c r="T426" s="92"/>
      <c r="U426" s="92"/>
      <c r="V426" s="92"/>
      <c r="W426" s="92"/>
      <c r="X426" s="92"/>
      <c r="Y426" s="92"/>
      <c r="Z426" s="32"/>
      <c r="AA426" s="32"/>
      <c r="AB426" s="32"/>
      <c r="AC426" s="32"/>
      <c r="AD426" s="32"/>
      <c r="AE426" s="32"/>
      <c r="AF426" s="32"/>
      <c r="AG426" s="32"/>
      <c r="AH426" s="32"/>
      <c r="AI426" s="32"/>
      <c r="AJ426" s="32"/>
      <c r="AK426" s="32"/>
      <c r="AL426" s="32"/>
      <c r="AM426" s="32"/>
      <c r="AN426" s="32"/>
      <c r="AO426" s="32"/>
      <c r="AP426" s="32"/>
      <c r="AQ426" s="31"/>
    </row>
    <row r="427" spans="1:66" s="42" customFormat="1" ht="15" hidden="1">
      <c r="A427" s="30"/>
      <c r="B427" s="30"/>
      <c r="C427" s="30"/>
      <c r="D427" s="93"/>
      <c r="E427" s="94"/>
      <c r="F427" s="94"/>
      <c r="G427" s="94"/>
      <c r="H427" s="94"/>
      <c r="I427" s="94"/>
      <c r="J427" s="94"/>
      <c r="K427" s="94"/>
      <c r="L427" s="94"/>
      <c r="M427" s="94"/>
      <c r="N427" s="94"/>
      <c r="O427" s="94"/>
      <c r="P427" s="92"/>
      <c r="Q427" s="108"/>
      <c r="R427" s="48"/>
      <c r="S427" s="48"/>
      <c r="T427" s="48"/>
      <c r="U427" s="48"/>
      <c r="V427" s="48"/>
      <c r="W427" s="48"/>
      <c r="X427" s="48"/>
      <c r="Y427" s="48"/>
      <c r="Z427" s="46"/>
      <c r="AA427" s="46"/>
      <c r="AB427" s="46"/>
      <c r="AC427" s="46"/>
      <c r="AD427" s="46"/>
      <c r="AE427" s="46"/>
      <c r="AF427" s="46"/>
      <c r="AG427" s="46"/>
      <c r="AH427" s="46"/>
      <c r="AI427" s="46"/>
      <c r="AJ427" s="46"/>
      <c r="AK427" s="46"/>
      <c r="AL427" s="46"/>
      <c r="AM427" s="46"/>
      <c r="AN427" s="46"/>
      <c r="AO427" s="46"/>
      <c r="AP427" s="46"/>
      <c r="AQ427" s="38"/>
      <c r="AR427" s="38"/>
    </row>
    <row r="428" spans="1:66" s="42" customFormat="1" ht="15" hidden="1">
      <c r="A428" s="30"/>
      <c r="B428" s="30"/>
      <c r="C428" s="30"/>
      <c r="D428" s="76"/>
      <c r="E428" s="94"/>
      <c r="F428" s="94"/>
      <c r="G428" s="94"/>
      <c r="H428" s="94"/>
      <c r="I428" s="94"/>
      <c r="J428" s="94"/>
      <c r="K428" s="94"/>
      <c r="L428" s="94"/>
      <c r="M428" s="94"/>
      <c r="N428" s="94"/>
      <c r="O428" s="94"/>
      <c r="P428" s="92"/>
      <c r="Q428" s="108"/>
      <c r="R428" s="48"/>
      <c r="S428" s="48"/>
      <c r="T428" s="48"/>
      <c r="U428" s="48"/>
      <c r="V428" s="48"/>
      <c r="W428" s="48"/>
      <c r="X428" s="48"/>
      <c r="Y428" s="48"/>
      <c r="Z428" s="46"/>
      <c r="AA428" s="46"/>
      <c r="AB428" s="46"/>
      <c r="AC428" s="46"/>
      <c r="AD428" s="46"/>
      <c r="AE428" s="46"/>
      <c r="AF428" s="46"/>
      <c r="AG428" s="46"/>
      <c r="AH428" s="46"/>
      <c r="AI428" s="46"/>
      <c r="AJ428" s="46"/>
      <c r="AK428" s="46"/>
      <c r="AL428" s="46"/>
      <c r="AM428" s="46"/>
      <c r="AN428" s="46"/>
      <c r="AO428" s="46"/>
      <c r="AP428" s="46"/>
      <c r="AQ428" s="38"/>
      <c r="AR428" s="38"/>
    </row>
    <row r="429" spans="1:66" s="42" customFormat="1" ht="15" hidden="1">
      <c r="A429" s="30"/>
      <c r="B429" s="30"/>
      <c r="C429" s="30"/>
      <c r="D429" s="72"/>
      <c r="E429" s="92"/>
      <c r="F429" s="92"/>
      <c r="G429" s="92"/>
      <c r="H429" s="92"/>
      <c r="I429" s="92"/>
      <c r="J429" s="92"/>
      <c r="K429" s="92"/>
      <c r="L429" s="92"/>
      <c r="M429" s="92"/>
      <c r="N429" s="92"/>
      <c r="O429" s="92"/>
      <c r="P429" s="92"/>
      <c r="Q429" s="108"/>
      <c r="R429" s="48"/>
      <c r="S429" s="48"/>
      <c r="T429" s="48"/>
      <c r="U429" s="48"/>
      <c r="V429" s="48"/>
      <c r="W429" s="48"/>
      <c r="X429" s="48"/>
      <c r="Y429" s="48"/>
      <c r="Z429" s="46"/>
      <c r="AA429" s="46"/>
      <c r="AB429" s="46"/>
      <c r="AC429" s="46"/>
      <c r="AD429" s="46"/>
      <c r="AE429" s="46"/>
      <c r="AF429" s="46"/>
      <c r="AG429" s="46"/>
      <c r="AH429" s="46"/>
      <c r="AI429" s="46"/>
      <c r="AJ429" s="46"/>
      <c r="AK429" s="46"/>
      <c r="AL429" s="46"/>
      <c r="AM429" s="46"/>
      <c r="AN429" s="46"/>
      <c r="AO429" s="46"/>
      <c r="AP429" s="46"/>
      <c r="AQ429" s="38"/>
      <c r="AR429" s="38"/>
    </row>
    <row r="430" spans="1:66" s="42" customFormat="1" ht="15" hidden="1">
      <c r="A430" s="30"/>
      <c r="B430" s="30"/>
      <c r="C430" s="30"/>
      <c r="D430" s="72"/>
      <c r="E430" s="92"/>
      <c r="F430" s="92"/>
      <c r="G430" s="92"/>
      <c r="H430" s="92"/>
      <c r="I430" s="92"/>
      <c r="J430" s="92"/>
      <c r="K430" s="92"/>
      <c r="L430" s="92"/>
      <c r="M430" s="92"/>
      <c r="N430" s="92"/>
      <c r="O430" s="92"/>
      <c r="P430" s="92"/>
      <c r="Q430" s="108"/>
      <c r="R430" s="48"/>
      <c r="S430" s="48"/>
      <c r="T430" s="48"/>
      <c r="U430" s="48"/>
      <c r="V430" s="48"/>
      <c r="W430" s="48"/>
      <c r="X430" s="48"/>
      <c r="Y430" s="48"/>
      <c r="Z430" s="46"/>
      <c r="AA430" s="46"/>
      <c r="AB430" s="46"/>
      <c r="AC430" s="46"/>
      <c r="AD430" s="46"/>
      <c r="AE430" s="46"/>
      <c r="AF430" s="46"/>
      <c r="AG430" s="46"/>
      <c r="AH430" s="46"/>
      <c r="AI430" s="46"/>
      <c r="AJ430" s="46"/>
      <c r="AK430" s="46"/>
      <c r="AL430" s="46"/>
      <c r="AM430" s="46"/>
      <c r="AN430" s="46"/>
      <c r="AO430" s="46"/>
      <c r="AP430" s="46"/>
      <c r="AQ430" s="38"/>
      <c r="AR430" s="38"/>
    </row>
    <row r="431" spans="1:66" s="42" customFormat="1" ht="15" hidden="1">
      <c r="A431" s="30"/>
      <c r="B431" s="30"/>
      <c r="C431" s="30"/>
      <c r="D431" s="72"/>
      <c r="E431" s="92"/>
      <c r="F431" s="92"/>
      <c r="G431" s="92"/>
      <c r="H431" s="92"/>
      <c r="I431" s="92"/>
      <c r="J431" s="92"/>
      <c r="K431" s="92"/>
      <c r="L431" s="92"/>
      <c r="M431" s="92"/>
      <c r="N431" s="92"/>
      <c r="O431" s="92"/>
      <c r="P431" s="92"/>
      <c r="Q431" s="108"/>
      <c r="R431" s="48"/>
      <c r="S431" s="48"/>
      <c r="T431" s="48"/>
      <c r="U431" s="48"/>
      <c r="V431" s="48"/>
      <c r="W431" s="48"/>
      <c r="X431" s="48"/>
      <c r="Y431" s="48"/>
      <c r="Z431" s="46"/>
      <c r="AA431" s="46"/>
      <c r="AB431" s="46"/>
      <c r="AC431" s="46"/>
      <c r="AD431" s="46"/>
      <c r="AE431" s="46"/>
      <c r="AF431" s="46"/>
      <c r="AG431" s="46"/>
      <c r="AH431" s="46"/>
      <c r="AI431" s="46"/>
      <c r="AJ431" s="46"/>
      <c r="AK431" s="46"/>
      <c r="AL431" s="46"/>
      <c r="AM431" s="46"/>
      <c r="AN431" s="46"/>
      <c r="AO431" s="46"/>
      <c r="AP431" s="46"/>
      <c r="AQ431" s="38"/>
      <c r="AR431" s="38"/>
    </row>
    <row r="432" spans="1:66" s="42" customFormat="1" ht="15" hidden="1">
      <c r="A432" s="30"/>
      <c r="B432" s="30"/>
      <c r="C432" s="30"/>
      <c r="D432" s="95"/>
      <c r="E432" s="92"/>
      <c r="F432" s="92"/>
      <c r="G432" s="92"/>
      <c r="H432" s="92"/>
      <c r="I432" s="92"/>
      <c r="J432" s="92"/>
      <c r="K432" s="92"/>
      <c r="L432" s="92"/>
      <c r="M432" s="92"/>
      <c r="N432" s="92"/>
      <c r="O432" s="92"/>
      <c r="P432" s="92"/>
      <c r="Q432" s="108"/>
      <c r="R432" s="48"/>
      <c r="S432" s="48"/>
      <c r="T432" s="48"/>
      <c r="U432" s="48"/>
      <c r="V432" s="48"/>
      <c r="W432" s="48"/>
      <c r="X432" s="48"/>
      <c r="Y432" s="48"/>
      <c r="Z432" s="46"/>
      <c r="AA432" s="46"/>
      <c r="AB432" s="46"/>
      <c r="AC432" s="46"/>
      <c r="AD432" s="46"/>
      <c r="AE432" s="46"/>
      <c r="AF432" s="46"/>
      <c r="AG432" s="46"/>
      <c r="AH432" s="46"/>
      <c r="AI432" s="46"/>
      <c r="AJ432" s="46"/>
      <c r="AK432" s="46"/>
      <c r="AL432" s="46"/>
      <c r="AM432" s="46"/>
      <c r="AN432" s="46"/>
      <c r="AO432" s="46"/>
      <c r="AP432" s="46"/>
      <c r="AQ432" s="38"/>
      <c r="AR432" s="38"/>
    </row>
    <row r="433" spans="1:44" s="42" customFormat="1" ht="15" hidden="1">
      <c r="A433" s="30"/>
      <c r="B433" s="30"/>
      <c r="C433" s="30"/>
      <c r="D433" s="72"/>
      <c r="E433" s="92"/>
      <c r="F433" s="92"/>
      <c r="G433" s="92"/>
      <c r="H433" s="92"/>
      <c r="I433" s="92"/>
      <c r="J433" s="92"/>
      <c r="K433" s="92"/>
      <c r="L433" s="92"/>
      <c r="M433" s="92"/>
      <c r="N433" s="92"/>
      <c r="O433" s="92"/>
      <c r="P433" s="92"/>
      <c r="Q433" s="108"/>
      <c r="R433" s="48"/>
      <c r="S433" s="48"/>
      <c r="T433" s="48"/>
      <c r="U433" s="48"/>
      <c r="V433" s="48"/>
      <c r="W433" s="48"/>
      <c r="X433" s="48"/>
      <c r="Y433" s="48"/>
      <c r="Z433" s="46"/>
      <c r="AA433" s="46"/>
      <c r="AB433" s="46"/>
      <c r="AC433" s="46"/>
      <c r="AD433" s="46"/>
      <c r="AE433" s="46"/>
      <c r="AF433" s="46"/>
      <c r="AG433" s="46"/>
      <c r="AH433" s="46"/>
      <c r="AI433" s="46"/>
      <c r="AJ433" s="46"/>
      <c r="AK433" s="46"/>
      <c r="AL433" s="46"/>
      <c r="AM433" s="46"/>
      <c r="AN433" s="46"/>
      <c r="AO433" s="46"/>
      <c r="AP433" s="46"/>
      <c r="AQ433" s="38"/>
      <c r="AR433" s="38"/>
    </row>
    <row r="434" spans="1:44" s="42" customFormat="1" ht="15" hidden="1">
      <c r="A434" s="47"/>
      <c r="B434" s="47"/>
      <c r="C434" s="47"/>
      <c r="D434" s="74"/>
      <c r="E434" s="112"/>
      <c r="F434" s="112"/>
      <c r="G434" s="48"/>
      <c r="H434" s="48"/>
      <c r="I434" s="48"/>
      <c r="J434" s="48"/>
      <c r="K434" s="48"/>
      <c r="L434" s="48"/>
      <c r="M434" s="48"/>
      <c r="N434" s="48"/>
      <c r="O434" s="48"/>
      <c r="P434" s="48"/>
      <c r="Q434" s="108"/>
      <c r="R434" s="48"/>
      <c r="S434" s="48"/>
      <c r="T434" s="48"/>
      <c r="U434" s="48"/>
      <c r="V434" s="48"/>
      <c r="W434" s="48"/>
      <c r="X434" s="48"/>
      <c r="Y434" s="48"/>
      <c r="Z434" s="46"/>
      <c r="AA434" s="46"/>
      <c r="AB434" s="46"/>
      <c r="AC434" s="46"/>
      <c r="AD434" s="46"/>
      <c r="AE434" s="46"/>
      <c r="AF434" s="46"/>
      <c r="AG434" s="46"/>
      <c r="AH434" s="46"/>
      <c r="AI434" s="46"/>
      <c r="AJ434" s="46"/>
      <c r="AK434" s="46"/>
      <c r="AL434" s="46"/>
      <c r="AM434" s="46"/>
      <c r="AN434" s="46"/>
      <c r="AO434" s="46"/>
      <c r="AP434" s="46"/>
      <c r="AQ434" s="38"/>
      <c r="AR434" s="38"/>
    </row>
    <row r="435" spans="1:44" s="42" customFormat="1" ht="15" hidden="1">
      <c r="A435" s="30"/>
      <c r="B435" s="30"/>
      <c r="C435" s="30"/>
      <c r="D435" s="72"/>
      <c r="E435" s="92"/>
      <c r="F435" s="92"/>
      <c r="G435" s="92"/>
      <c r="H435" s="92"/>
      <c r="I435" s="92"/>
      <c r="J435" s="92"/>
      <c r="K435" s="92"/>
      <c r="L435" s="92"/>
      <c r="M435" s="92"/>
      <c r="N435" s="92"/>
      <c r="O435" s="92"/>
      <c r="P435" s="92"/>
      <c r="Q435" s="108"/>
      <c r="R435" s="48"/>
      <c r="S435" s="48"/>
      <c r="T435" s="48"/>
      <c r="U435" s="48"/>
      <c r="V435" s="48"/>
      <c r="W435" s="48"/>
      <c r="X435" s="48"/>
      <c r="Y435" s="48"/>
      <c r="Z435" s="46"/>
      <c r="AA435" s="46"/>
      <c r="AB435" s="46"/>
      <c r="AC435" s="46"/>
      <c r="AD435" s="46"/>
      <c r="AE435" s="46"/>
      <c r="AF435" s="46"/>
      <c r="AG435" s="46"/>
      <c r="AH435" s="46"/>
      <c r="AI435" s="46"/>
      <c r="AJ435" s="46"/>
      <c r="AK435" s="46"/>
      <c r="AL435" s="46"/>
      <c r="AM435" s="46"/>
      <c r="AN435" s="46"/>
      <c r="AO435" s="46"/>
      <c r="AP435" s="46"/>
      <c r="AQ435" s="38"/>
      <c r="AR435" s="38"/>
    </row>
    <row r="436" spans="1:44" s="42" customFormat="1" ht="15" hidden="1">
      <c r="A436" s="30"/>
      <c r="B436" s="30"/>
      <c r="C436" s="30"/>
      <c r="D436" s="72"/>
      <c r="E436" s="92"/>
      <c r="F436" s="92"/>
      <c r="G436" s="92"/>
      <c r="H436" s="92"/>
      <c r="I436" s="92"/>
      <c r="J436" s="92"/>
      <c r="K436" s="92"/>
      <c r="L436" s="92"/>
      <c r="M436" s="92"/>
      <c r="N436" s="92"/>
      <c r="O436" s="92"/>
      <c r="P436" s="92"/>
      <c r="Q436" s="108"/>
      <c r="R436" s="48"/>
      <c r="S436" s="48"/>
      <c r="T436" s="48"/>
      <c r="U436" s="48"/>
      <c r="V436" s="48"/>
      <c r="W436" s="48"/>
      <c r="X436" s="48"/>
      <c r="Y436" s="48"/>
      <c r="Z436" s="46"/>
      <c r="AA436" s="46"/>
      <c r="AB436" s="46"/>
      <c r="AC436" s="46"/>
      <c r="AD436" s="46"/>
      <c r="AE436" s="46"/>
      <c r="AF436" s="46"/>
      <c r="AG436" s="46"/>
      <c r="AH436" s="46"/>
      <c r="AI436" s="46"/>
      <c r="AJ436" s="46"/>
      <c r="AK436" s="46"/>
      <c r="AL436" s="46"/>
      <c r="AM436" s="46"/>
      <c r="AN436" s="46"/>
      <c r="AO436" s="46"/>
      <c r="AP436" s="46"/>
      <c r="AQ436" s="38"/>
      <c r="AR436" s="38"/>
    </row>
    <row r="437" spans="1:44" s="42" customFormat="1" ht="15" hidden="1">
      <c r="A437" s="30"/>
      <c r="B437" s="30"/>
      <c r="C437" s="30"/>
      <c r="D437" s="72"/>
      <c r="E437" s="92"/>
      <c r="F437" s="92"/>
      <c r="G437" s="92"/>
      <c r="H437" s="92"/>
      <c r="I437" s="92"/>
      <c r="J437" s="92"/>
      <c r="K437" s="92"/>
      <c r="L437" s="92"/>
      <c r="M437" s="92"/>
      <c r="N437" s="92"/>
      <c r="O437" s="92"/>
      <c r="P437" s="92"/>
      <c r="Q437" s="108"/>
      <c r="R437" s="48"/>
      <c r="S437" s="48"/>
      <c r="T437" s="48"/>
      <c r="U437" s="48"/>
      <c r="V437" s="48"/>
      <c r="W437" s="48"/>
      <c r="X437" s="48"/>
      <c r="Y437" s="48"/>
      <c r="Z437" s="46"/>
      <c r="AA437" s="46"/>
      <c r="AB437" s="46"/>
      <c r="AC437" s="46"/>
      <c r="AD437" s="46"/>
      <c r="AE437" s="46"/>
      <c r="AF437" s="46"/>
      <c r="AG437" s="46"/>
      <c r="AH437" s="46"/>
      <c r="AI437" s="46"/>
      <c r="AJ437" s="46"/>
      <c r="AK437" s="46"/>
      <c r="AL437" s="46"/>
      <c r="AM437" s="46"/>
      <c r="AN437" s="46"/>
      <c r="AO437" s="46"/>
      <c r="AP437" s="46"/>
      <c r="AQ437" s="38"/>
      <c r="AR437" s="38"/>
    </row>
    <row r="438" spans="1:44" s="42" customFormat="1" ht="15" hidden="1">
      <c r="A438" s="30"/>
      <c r="B438" s="30"/>
      <c r="C438" s="30"/>
      <c r="D438" s="72"/>
      <c r="E438" s="92"/>
      <c r="F438" s="92"/>
      <c r="G438" s="92"/>
      <c r="H438" s="92"/>
      <c r="I438" s="92"/>
      <c r="J438" s="92"/>
      <c r="K438" s="92"/>
      <c r="L438" s="92"/>
      <c r="M438" s="92"/>
      <c r="N438" s="92"/>
      <c r="O438" s="92"/>
      <c r="P438" s="92"/>
      <c r="Q438" s="108"/>
      <c r="R438" s="48"/>
      <c r="S438" s="48"/>
      <c r="T438" s="48"/>
      <c r="U438" s="48"/>
      <c r="V438" s="48"/>
      <c r="W438" s="48"/>
      <c r="X438" s="48"/>
      <c r="Y438" s="48"/>
      <c r="Z438" s="46"/>
      <c r="AA438" s="46"/>
      <c r="AB438" s="46"/>
      <c r="AC438" s="46"/>
      <c r="AD438" s="46"/>
      <c r="AE438" s="46"/>
      <c r="AF438" s="46"/>
      <c r="AG438" s="46"/>
      <c r="AH438" s="46"/>
      <c r="AI438" s="46"/>
      <c r="AJ438" s="46"/>
      <c r="AK438" s="46"/>
      <c r="AL438" s="46"/>
      <c r="AM438" s="46"/>
      <c r="AN438" s="46"/>
      <c r="AO438" s="46"/>
      <c r="AP438" s="46"/>
      <c r="AQ438" s="38"/>
      <c r="AR438" s="38"/>
    </row>
    <row r="439" spans="1:44" s="42" customFormat="1" ht="15" hidden="1">
      <c r="A439" s="30"/>
      <c r="B439" s="30"/>
      <c r="C439" s="30"/>
      <c r="D439" s="96"/>
      <c r="E439" s="92"/>
      <c r="F439" s="92"/>
      <c r="G439" s="92"/>
      <c r="H439" s="92"/>
      <c r="I439" s="92"/>
      <c r="J439" s="92"/>
      <c r="K439" s="92"/>
      <c r="L439" s="92"/>
      <c r="M439" s="92"/>
      <c r="N439" s="92"/>
      <c r="O439" s="92"/>
      <c r="P439" s="92"/>
      <c r="Q439" s="108"/>
      <c r="R439" s="48"/>
      <c r="S439" s="48"/>
      <c r="T439" s="48"/>
      <c r="U439" s="48"/>
      <c r="V439" s="48"/>
      <c r="W439" s="48"/>
      <c r="X439" s="48"/>
      <c r="Y439" s="48"/>
      <c r="Z439" s="46"/>
      <c r="AA439" s="46"/>
      <c r="AB439" s="46"/>
      <c r="AC439" s="46"/>
      <c r="AD439" s="46"/>
      <c r="AE439" s="46"/>
      <c r="AF439" s="46"/>
      <c r="AG439" s="46"/>
      <c r="AH439" s="46"/>
      <c r="AI439" s="46"/>
      <c r="AJ439" s="46"/>
      <c r="AK439" s="46"/>
      <c r="AL439" s="46"/>
      <c r="AM439" s="46"/>
      <c r="AN439" s="46"/>
      <c r="AO439" s="46"/>
      <c r="AP439" s="46"/>
      <c r="AQ439" s="38"/>
      <c r="AR439" s="38"/>
    </row>
    <row r="440" spans="1:44" ht="15" hidden="1">
      <c r="A440" s="30"/>
      <c r="B440" s="30"/>
      <c r="C440" s="30"/>
      <c r="D440" s="72"/>
      <c r="E440" s="97"/>
      <c r="F440" s="97"/>
      <c r="G440" s="97"/>
      <c r="H440" s="97"/>
      <c r="I440" s="97"/>
      <c r="J440" s="97"/>
      <c r="K440" s="97"/>
      <c r="L440" s="97"/>
      <c r="M440" s="97"/>
      <c r="N440" s="97"/>
      <c r="O440" s="97"/>
      <c r="P440" s="92"/>
      <c r="Q440" s="108"/>
      <c r="R440" s="92"/>
      <c r="S440" s="92"/>
      <c r="T440" s="92"/>
      <c r="U440" s="92"/>
      <c r="V440" s="92"/>
      <c r="W440" s="92"/>
      <c r="X440" s="92"/>
      <c r="Y440" s="92"/>
      <c r="Z440" s="32"/>
      <c r="AA440" s="32"/>
      <c r="AB440" s="32"/>
      <c r="AC440" s="32"/>
      <c r="AD440" s="32"/>
      <c r="AE440" s="32"/>
      <c r="AF440" s="32"/>
      <c r="AG440" s="32"/>
      <c r="AH440" s="32"/>
      <c r="AI440" s="32"/>
      <c r="AJ440" s="32"/>
      <c r="AK440" s="32"/>
      <c r="AL440" s="32"/>
      <c r="AM440" s="32"/>
      <c r="AN440" s="32"/>
      <c r="AO440" s="32"/>
      <c r="AP440" s="32"/>
      <c r="AQ440" s="31"/>
    </row>
    <row r="441" spans="1:44" s="42" customFormat="1" ht="15" hidden="1">
      <c r="A441" s="30"/>
      <c r="B441" s="30"/>
      <c r="C441" s="30"/>
      <c r="D441" s="96"/>
      <c r="E441" s="97"/>
      <c r="F441" s="97"/>
      <c r="G441" s="97"/>
      <c r="H441" s="97"/>
      <c r="I441" s="97"/>
      <c r="J441" s="97"/>
      <c r="K441" s="97"/>
      <c r="L441" s="97"/>
      <c r="M441" s="97"/>
      <c r="N441" s="97"/>
      <c r="O441" s="97"/>
      <c r="P441" s="92"/>
      <c r="Q441" s="108"/>
      <c r="R441" s="48"/>
      <c r="S441" s="48"/>
      <c r="T441" s="48"/>
      <c r="U441" s="48"/>
      <c r="V441" s="48"/>
      <c r="W441" s="48"/>
      <c r="X441" s="48"/>
      <c r="Y441" s="48"/>
      <c r="Z441" s="46"/>
      <c r="AA441" s="46"/>
      <c r="AB441" s="46"/>
      <c r="AC441" s="46"/>
      <c r="AD441" s="46"/>
      <c r="AE441" s="46"/>
      <c r="AF441" s="46"/>
      <c r="AG441" s="46"/>
      <c r="AH441" s="46"/>
      <c r="AI441" s="46"/>
      <c r="AJ441" s="46"/>
      <c r="AK441" s="46"/>
      <c r="AL441" s="46"/>
      <c r="AM441" s="46"/>
      <c r="AN441" s="46"/>
      <c r="AO441" s="46"/>
      <c r="AP441" s="46"/>
      <c r="AQ441" s="38"/>
      <c r="AR441" s="38"/>
    </row>
    <row r="442" spans="1:44" ht="15" hidden="1">
      <c r="A442" s="30"/>
      <c r="B442" s="30"/>
      <c r="C442" s="30"/>
      <c r="D442" s="72"/>
      <c r="E442" s="97"/>
      <c r="F442" s="97"/>
      <c r="G442" s="97"/>
      <c r="H442" s="97"/>
      <c r="I442" s="97"/>
      <c r="J442" s="97"/>
      <c r="K442" s="97"/>
      <c r="L442" s="97"/>
      <c r="M442" s="97"/>
      <c r="N442" s="97"/>
      <c r="O442" s="97"/>
      <c r="P442" s="92"/>
      <c r="Q442" s="108"/>
      <c r="R442" s="92"/>
      <c r="S442" s="92"/>
      <c r="T442" s="92"/>
      <c r="U442" s="92"/>
      <c r="V442" s="92"/>
      <c r="W442" s="92"/>
      <c r="X442" s="92"/>
      <c r="Y442" s="92"/>
      <c r="Z442" s="32"/>
      <c r="AA442" s="32"/>
      <c r="AB442" s="32"/>
      <c r="AC442" s="32"/>
      <c r="AD442" s="32"/>
      <c r="AE442" s="32"/>
      <c r="AF442" s="32"/>
      <c r="AG442" s="32"/>
      <c r="AH442" s="32"/>
      <c r="AI442" s="32"/>
      <c r="AJ442" s="32"/>
      <c r="AK442" s="32"/>
      <c r="AL442" s="32"/>
      <c r="AM442" s="32"/>
      <c r="AN442" s="32"/>
      <c r="AO442" s="32"/>
      <c r="AP442" s="32"/>
      <c r="AQ442" s="31"/>
    </row>
    <row r="443" spans="1:44" s="42" customFormat="1" ht="15" hidden="1">
      <c r="A443" s="30"/>
      <c r="B443" s="30"/>
      <c r="C443" s="30"/>
      <c r="D443" s="95"/>
      <c r="E443" s="98"/>
      <c r="F443" s="98"/>
      <c r="G443" s="98"/>
      <c r="H443" s="98"/>
      <c r="I443" s="98"/>
      <c r="J443" s="98"/>
      <c r="K443" s="98"/>
      <c r="L443" s="98"/>
      <c r="M443" s="98"/>
      <c r="N443" s="98"/>
      <c r="O443" s="98"/>
      <c r="P443" s="98"/>
      <c r="Q443" s="108"/>
      <c r="R443" s="51"/>
      <c r="S443" s="51"/>
      <c r="T443" s="51"/>
      <c r="U443" s="51"/>
      <c r="V443" s="51"/>
      <c r="W443" s="51"/>
      <c r="X443" s="51"/>
      <c r="Y443" s="51"/>
      <c r="Z443" s="51"/>
      <c r="AA443" s="51"/>
      <c r="AB443" s="51"/>
      <c r="AC443" s="51"/>
      <c r="AD443" s="51"/>
      <c r="AE443" s="51"/>
      <c r="AF443" s="51"/>
      <c r="AG443" s="51"/>
      <c r="AH443" s="51"/>
      <c r="AI443" s="51"/>
      <c r="AJ443" s="51"/>
      <c r="AK443" s="51"/>
      <c r="AL443" s="46"/>
      <c r="AM443" s="46"/>
      <c r="AN443" s="46"/>
      <c r="AO443" s="46"/>
      <c r="AP443" s="46"/>
      <c r="AQ443" s="38"/>
      <c r="AR443" s="38"/>
    </row>
    <row r="444" spans="1:44" s="42" customFormat="1" ht="15" hidden="1">
      <c r="A444" s="31"/>
      <c r="B444" s="31"/>
      <c r="C444" s="31"/>
      <c r="D444" s="72"/>
      <c r="E444" s="99"/>
      <c r="F444" s="99"/>
      <c r="G444" s="101"/>
      <c r="H444" s="100"/>
      <c r="I444" s="100"/>
      <c r="J444" s="100"/>
      <c r="K444" s="100"/>
      <c r="L444" s="101"/>
      <c r="M444" s="100"/>
      <c r="N444" s="101"/>
      <c r="O444" s="100"/>
      <c r="P444" s="100"/>
      <c r="Q444" s="108"/>
      <c r="R444" s="52"/>
      <c r="S444" s="54"/>
      <c r="T444" s="54"/>
      <c r="U444" s="54"/>
      <c r="V444" s="54"/>
      <c r="W444" s="54"/>
      <c r="X444" s="54"/>
      <c r="Y444" s="54"/>
      <c r="Z444" s="54"/>
      <c r="AA444" s="52"/>
      <c r="AB444" s="53"/>
      <c r="AC444" s="52"/>
      <c r="AD444" s="53"/>
      <c r="AE444" s="52"/>
      <c r="AF444" s="53"/>
      <c r="AG444" s="52"/>
      <c r="AH444" s="53"/>
      <c r="AI444" s="52"/>
      <c r="AJ444" s="38"/>
      <c r="AK444" s="38"/>
      <c r="AL444" s="38"/>
      <c r="AM444" s="38"/>
      <c r="AN444" s="38"/>
      <c r="AO444" s="38"/>
      <c r="AP444" s="38"/>
      <c r="AQ444" s="38"/>
      <c r="AR444" s="38"/>
    </row>
    <row r="445" spans="1:44" s="42" customFormat="1" ht="13" hidden="1">
      <c r="A445" s="31"/>
      <c r="B445" s="31"/>
      <c r="C445" s="31"/>
      <c r="D445" s="96"/>
      <c r="E445" s="97"/>
      <c r="F445" s="97"/>
      <c r="G445" s="97"/>
      <c r="H445" s="110"/>
      <c r="I445" s="110"/>
      <c r="J445" s="110"/>
      <c r="K445" s="110"/>
      <c r="L445" s="97"/>
      <c r="M445" s="110"/>
      <c r="N445" s="97"/>
      <c r="O445" s="110"/>
      <c r="P445" s="111"/>
      <c r="Q445" s="108"/>
      <c r="R445" s="54"/>
      <c r="S445" s="54"/>
      <c r="T445" s="54"/>
      <c r="U445" s="54"/>
      <c r="V445" s="54"/>
      <c r="W445" s="54"/>
      <c r="X445" s="54"/>
      <c r="Y445" s="54"/>
      <c r="Z445" s="54"/>
      <c r="AA445" s="54"/>
      <c r="AB445" s="49"/>
      <c r="AC445" s="54"/>
      <c r="AD445" s="49"/>
      <c r="AE445" s="54"/>
      <c r="AF445" s="49"/>
      <c r="AG445" s="54"/>
      <c r="AH445" s="49"/>
      <c r="AI445" s="54"/>
      <c r="AJ445" s="38"/>
      <c r="AK445" s="38"/>
      <c r="AL445" s="38"/>
      <c r="AM445" s="38"/>
      <c r="AN445" s="38"/>
      <c r="AO445" s="38"/>
      <c r="AP445" s="38"/>
      <c r="AQ445" s="38"/>
      <c r="AR445" s="38"/>
    </row>
    <row r="446" spans="1:44" s="50" customFormat="1" ht="13" hidden="1">
      <c r="A446" s="102"/>
      <c r="B446" s="102"/>
      <c r="C446" s="102"/>
      <c r="D446" s="103"/>
      <c r="E446" s="104"/>
      <c r="F446" s="104"/>
      <c r="G446" s="105"/>
      <c r="H446" s="105"/>
      <c r="I446" s="105"/>
      <c r="J446" s="105"/>
      <c r="K446" s="105"/>
      <c r="L446" s="105"/>
      <c r="M446" s="105"/>
      <c r="N446" s="105"/>
      <c r="O446" s="105"/>
      <c r="P446" s="105"/>
      <c r="Q446" s="108"/>
      <c r="R446" s="55"/>
      <c r="S446" s="55"/>
      <c r="T446" s="55"/>
      <c r="U446" s="55"/>
      <c r="V446" s="55"/>
      <c r="W446" s="55"/>
      <c r="X446" s="55"/>
      <c r="Y446" s="55"/>
      <c r="Z446" s="55"/>
      <c r="AA446" s="55"/>
      <c r="AB446" s="55"/>
      <c r="AC446" s="55"/>
      <c r="AD446" s="55"/>
      <c r="AE446" s="55"/>
      <c r="AF446" s="55"/>
      <c r="AG446" s="55"/>
      <c r="AH446" s="55"/>
      <c r="AI446" s="55"/>
    </row>
    <row r="447" spans="1:44" s="47" customFormat="1" ht="15" hidden="1">
      <c r="A447" s="30"/>
      <c r="B447" s="30"/>
      <c r="C447" s="30"/>
      <c r="D447" s="106"/>
      <c r="E447" s="107"/>
      <c r="F447" s="107"/>
      <c r="G447" s="107"/>
      <c r="H447" s="107"/>
      <c r="I447" s="107"/>
      <c r="J447" s="107"/>
      <c r="K447" s="107"/>
      <c r="L447" s="107"/>
      <c r="M447" s="107"/>
      <c r="N447" s="107"/>
      <c r="O447" s="107"/>
      <c r="P447" s="107"/>
      <c r="Q447" s="108"/>
      <c r="R447" s="56"/>
      <c r="S447" s="56"/>
      <c r="T447" s="56"/>
      <c r="U447" s="56"/>
      <c r="V447" s="56"/>
      <c r="W447" s="56"/>
      <c r="X447" s="56"/>
      <c r="Y447" s="56"/>
      <c r="Z447" s="56"/>
      <c r="AA447" s="56"/>
      <c r="AB447" s="56"/>
      <c r="AC447" s="56"/>
      <c r="AD447" s="56"/>
      <c r="AE447" s="56"/>
      <c r="AF447" s="56"/>
      <c r="AG447" s="56"/>
      <c r="AH447" s="56"/>
      <c r="AI447" s="56"/>
    </row>
    <row r="448" spans="1:44" s="42" customFormat="1" ht="13" hidden="1">
      <c r="A448" s="31"/>
      <c r="B448" s="31"/>
      <c r="C448" s="31"/>
      <c r="D448" s="72"/>
      <c r="E448" s="108"/>
      <c r="F448" s="108"/>
      <c r="G448" s="31"/>
      <c r="H448" s="31"/>
      <c r="I448" s="31"/>
      <c r="J448" s="31"/>
      <c r="K448" s="31"/>
      <c r="L448" s="31"/>
      <c r="M448" s="31"/>
      <c r="N448" s="31"/>
      <c r="O448" s="31"/>
      <c r="P448" s="31"/>
      <c r="Q448" s="108"/>
      <c r="R448" s="38"/>
      <c r="S448" s="38"/>
      <c r="T448" s="38"/>
      <c r="U448" s="38"/>
      <c r="V448" s="38"/>
      <c r="W448" s="38"/>
      <c r="X448" s="38"/>
      <c r="Y448" s="38"/>
      <c r="Z448" s="38"/>
      <c r="AA448" s="38"/>
      <c r="AB448" s="38"/>
      <c r="AC448" s="38"/>
      <c r="AD448" s="38"/>
      <c r="AE448" s="38"/>
      <c r="AF448" s="38"/>
      <c r="AG448" s="38"/>
      <c r="AH448" s="38"/>
      <c r="AI448" s="38"/>
      <c r="AJ448" s="38"/>
      <c r="AK448" s="38"/>
      <c r="AL448" s="38"/>
      <c r="AM448" s="38"/>
      <c r="AN448" s="38"/>
      <c r="AO448" s="38"/>
      <c r="AP448" s="38"/>
      <c r="AQ448" s="38"/>
      <c r="AR448" s="38"/>
    </row>
    <row r="449" spans="1:66" s="42" customFormat="1" ht="13" hidden="1">
      <c r="A449" s="31"/>
      <c r="B449" s="31"/>
      <c r="C449" s="31"/>
      <c r="D449" s="72"/>
      <c r="E449" s="31"/>
      <c r="F449" s="31"/>
      <c r="G449" s="31"/>
      <c r="H449" s="31"/>
      <c r="I449" s="31"/>
      <c r="J449" s="31"/>
      <c r="K449" s="31"/>
      <c r="L449" s="31"/>
      <c r="M449" s="31"/>
      <c r="N449" s="31"/>
      <c r="O449" s="31"/>
      <c r="P449" s="31"/>
      <c r="Q449" s="108"/>
      <c r="R449" s="38"/>
      <c r="S449" s="38"/>
      <c r="T449" s="38"/>
      <c r="U449" s="38"/>
      <c r="V449" s="38"/>
      <c r="W449" s="38"/>
      <c r="X449" s="38"/>
      <c r="Y449" s="38"/>
      <c r="Z449" s="38"/>
      <c r="AA449" s="38"/>
      <c r="AB449" s="38"/>
      <c r="AC449" s="38"/>
      <c r="AD449" s="38"/>
      <c r="AE449" s="38"/>
      <c r="AF449" s="38"/>
      <c r="AG449" s="38"/>
      <c r="AH449" s="38"/>
      <c r="AI449" s="38"/>
      <c r="AJ449" s="38"/>
      <c r="AK449" s="38"/>
      <c r="AL449" s="38"/>
      <c r="AM449" s="38"/>
      <c r="AN449" s="38"/>
      <c r="AO449" s="38"/>
      <c r="AP449" s="38"/>
      <c r="AQ449" s="38"/>
      <c r="AR449" s="38"/>
    </row>
    <row r="450" spans="1:66" s="42" customFormat="1" ht="13" hidden="1">
      <c r="A450" s="31"/>
      <c r="B450" s="31"/>
      <c r="C450" s="31"/>
      <c r="D450" s="72"/>
      <c r="E450" s="31"/>
      <c r="F450" s="31"/>
      <c r="G450" s="31"/>
      <c r="H450" s="31"/>
      <c r="I450" s="31"/>
      <c r="J450" s="31"/>
      <c r="K450" s="31"/>
      <c r="L450" s="31"/>
      <c r="M450" s="31"/>
      <c r="N450" s="31"/>
      <c r="O450" s="31"/>
      <c r="P450" s="31"/>
      <c r="Q450" s="108">
        <f t="shared" ref="Q450:Q484" si="89">+P450</f>
        <v>0</v>
      </c>
      <c r="R450" s="38"/>
      <c r="S450" s="38"/>
      <c r="T450" s="38"/>
      <c r="U450" s="38"/>
      <c r="V450" s="38"/>
      <c r="W450" s="38"/>
      <c r="X450" s="38"/>
      <c r="Y450" s="38"/>
      <c r="Z450" s="38"/>
      <c r="AA450" s="38"/>
      <c r="AB450" s="38"/>
      <c r="AC450" s="38"/>
      <c r="AD450" s="38"/>
      <c r="AE450" s="38"/>
      <c r="AF450" s="38"/>
      <c r="AG450" s="38"/>
      <c r="AH450" s="38"/>
      <c r="AI450" s="38"/>
      <c r="AJ450" s="38"/>
      <c r="AK450" s="38"/>
      <c r="AL450" s="38"/>
      <c r="AM450" s="38"/>
      <c r="AN450" s="38"/>
      <c r="AO450" s="38"/>
      <c r="AP450" s="38"/>
      <c r="AQ450" s="38"/>
      <c r="AR450" s="38"/>
    </row>
    <row r="451" spans="1:66" s="42" customFormat="1" ht="13" hidden="1">
      <c r="A451" s="31"/>
      <c r="B451" s="31"/>
      <c r="C451" s="31"/>
      <c r="D451" s="72"/>
      <c r="E451" s="31"/>
      <c r="F451" s="31"/>
      <c r="G451" s="31"/>
      <c r="H451" s="31"/>
      <c r="I451" s="31"/>
      <c r="J451" s="31"/>
      <c r="K451" s="31"/>
      <c r="L451" s="31"/>
      <c r="M451" s="31"/>
      <c r="N451" s="31"/>
      <c r="O451" s="31"/>
      <c r="P451" s="31"/>
      <c r="Q451" s="108">
        <f t="shared" si="89"/>
        <v>0</v>
      </c>
      <c r="R451" s="38"/>
      <c r="S451" s="38"/>
      <c r="T451" s="38"/>
      <c r="U451" s="38"/>
      <c r="V451" s="38"/>
      <c r="W451" s="38"/>
      <c r="X451" s="38"/>
      <c r="Y451" s="38"/>
      <c r="Z451" s="38"/>
      <c r="AA451" s="38"/>
      <c r="AB451" s="38"/>
      <c r="AC451" s="38"/>
      <c r="AD451" s="38"/>
      <c r="AE451" s="38"/>
      <c r="AF451" s="38"/>
      <c r="AG451" s="38"/>
      <c r="AH451" s="38"/>
      <c r="AI451" s="38"/>
      <c r="AJ451" s="38"/>
      <c r="AK451" s="38"/>
      <c r="AL451" s="38"/>
      <c r="AM451" s="38"/>
      <c r="AN451" s="38"/>
      <c r="AO451" s="38"/>
      <c r="AP451" s="38"/>
      <c r="AQ451" s="38"/>
      <c r="AR451" s="38"/>
    </row>
    <row r="452" spans="1:66" s="42" customFormat="1" ht="13" hidden="1">
      <c r="A452" s="31"/>
      <c r="B452" s="31"/>
      <c r="C452" s="31"/>
      <c r="D452" s="72"/>
      <c r="E452" s="31"/>
      <c r="F452" s="31"/>
      <c r="G452" s="31"/>
      <c r="H452" s="31"/>
      <c r="I452" s="31"/>
      <c r="J452" s="31"/>
      <c r="K452" s="31"/>
      <c r="L452" s="31"/>
      <c r="M452" s="31"/>
      <c r="N452" s="31"/>
      <c r="O452" s="31"/>
      <c r="P452" s="31"/>
      <c r="Q452" s="108">
        <f t="shared" si="89"/>
        <v>0</v>
      </c>
      <c r="R452" s="38"/>
      <c r="S452" s="38"/>
      <c r="T452" s="38"/>
      <c r="U452" s="38"/>
      <c r="V452" s="38"/>
      <c r="W452" s="38"/>
      <c r="X452" s="38"/>
      <c r="Y452" s="38"/>
      <c r="Z452" s="38"/>
      <c r="AA452" s="38"/>
      <c r="AB452" s="38"/>
      <c r="AC452" s="38"/>
      <c r="AD452" s="38"/>
      <c r="AE452" s="38"/>
      <c r="AF452" s="38"/>
      <c r="AG452" s="38"/>
      <c r="AH452" s="38"/>
      <c r="AI452" s="38"/>
      <c r="AJ452" s="38"/>
      <c r="AK452" s="38"/>
      <c r="AL452" s="38"/>
      <c r="AM452" s="38"/>
      <c r="AN452" s="38"/>
      <c r="AO452" s="38"/>
      <c r="AP452" s="38"/>
      <c r="AQ452" s="38"/>
      <c r="AR452" s="38"/>
    </row>
    <row r="453" spans="1:66" s="42" customFormat="1" ht="13" hidden="1">
      <c r="A453" s="31"/>
      <c r="B453" s="31"/>
      <c r="C453" s="31"/>
      <c r="D453" s="72"/>
      <c r="E453" s="31"/>
      <c r="F453" s="31"/>
      <c r="G453" s="31"/>
      <c r="H453" s="31"/>
      <c r="I453" s="31"/>
      <c r="J453" s="31"/>
      <c r="K453" s="31"/>
      <c r="L453" s="31"/>
      <c r="M453" s="31"/>
      <c r="N453" s="31"/>
      <c r="O453" s="31"/>
      <c r="P453" s="31"/>
      <c r="Q453" s="108">
        <f t="shared" si="89"/>
        <v>0</v>
      </c>
      <c r="R453" s="38"/>
      <c r="S453" s="38"/>
      <c r="T453" s="38"/>
      <c r="U453" s="38"/>
      <c r="V453" s="38"/>
      <c r="W453" s="38"/>
      <c r="X453" s="38"/>
      <c r="Y453" s="38"/>
      <c r="Z453" s="38"/>
      <c r="AA453" s="38"/>
      <c r="AB453" s="38"/>
      <c r="AC453" s="38"/>
      <c r="AD453" s="38"/>
      <c r="AE453" s="38"/>
      <c r="AF453" s="38"/>
      <c r="AG453" s="38"/>
      <c r="AH453" s="38"/>
      <c r="AI453" s="38"/>
      <c r="AJ453" s="38"/>
      <c r="AK453" s="38"/>
      <c r="AL453" s="38"/>
      <c r="AM453" s="38"/>
      <c r="AN453" s="38"/>
      <c r="AO453" s="38"/>
      <c r="AP453" s="38"/>
      <c r="AQ453" s="38"/>
      <c r="AR453" s="38"/>
    </row>
    <row r="454" spans="1:66" s="38" customFormat="1" ht="13" hidden="1">
      <c r="A454" s="31"/>
      <c r="B454" s="31"/>
      <c r="C454" s="31"/>
      <c r="D454" s="72"/>
      <c r="E454" s="31"/>
      <c r="F454" s="31"/>
      <c r="G454" s="31"/>
      <c r="H454" s="31"/>
      <c r="I454" s="31"/>
      <c r="J454" s="31"/>
      <c r="K454" s="31"/>
      <c r="L454" s="31"/>
      <c r="M454" s="31"/>
      <c r="N454" s="31"/>
      <c r="O454" s="31"/>
      <c r="P454" s="31"/>
      <c r="Q454" s="108">
        <f t="shared" si="89"/>
        <v>0</v>
      </c>
    </row>
    <row r="455" spans="1:66" s="38" customFormat="1" ht="13" hidden="1">
      <c r="A455" s="31"/>
      <c r="B455" s="31"/>
      <c r="C455" s="31"/>
      <c r="D455" s="72"/>
      <c r="E455" s="31"/>
      <c r="F455" s="31"/>
      <c r="G455" s="31"/>
      <c r="H455" s="31"/>
      <c r="I455" s="31"/>
      <c r="J455" s="31"/>
      <c r="K455" s="31"/>
      <c r="L455" s="31"/>
      <c r="M455" s="31"/>
      <c r="N455" s="31"/>
      <c r="O455" s="31"/>
      <c r="P455" s="31"/>
      <c r="Q455" s="108">
        <f t="shared" si="89"/>
        <v>0</v>
      </c>
    </row>
    <row r="456" spans="1:66" s="38" customFormat="1" ht="13" hidden="1">
      <c r="A456" s="31"/>
      <c r="B456" s="31"/>
      <c r="C456" s="31"/>
      <c r="D456" s="72"/>
      <c r="E456" s="31"/>
      <c r="F456" s="31"/>
      <c r="G456" s="31"/>
      <c r="H456" s="31"/>
      <c r="I456" s="31"/>
      <c r="J456" s="31"/>
      <c r="K456" s="31"/>
      <c r="L456" s="31"/>
      <c r="M456" s="31"/>
      <c r="N456" s="31"/>
      <c r="O456" s="31"/>
      <c r="P456" s="31"/>
      <c r="Q456" s="108">
        <f t="shared" si="89"/>
        <v>0</v>
      </c>
    </row>
    <row r="457" spans="1:66" s="38" customFormat="1" ht="13" hidden="1">
      <c r="A457" s="31"/>
      <c r="B457" s="31"/>
      <c r="C457" s="31"/>
      <c r="D457" s="72"/>
      <c r="E457" s="31"/>
      <c r="F457" s="31"/>
      <c r="G457" s="31"/>
      <c r="H457" s="31"/>
      <c r="I457" s="31"/>
      <c r="J457" s="31"/>
      <c r="K457" s="31"/>
      <c r="L457" s="31"/>
      <c r="M457" s="31"/>
      <c r="N457" s="31"/>
      <c r="O457" s="31"/>
      <c r="P457" s="31"/>
      <c r="Q457" s="108">
        <f t="shared" si="89"/>
        <v>0</v>
      </c>
    </row>
    <row r="458" spans="1:66" s="38" customFormat="1" ht="13" hidden="1">
      <c r="A458" s="31"/>
      <c r="B458" s="31"/>
      <c r="C458" s="31"/>
      <c r="D458" s="72"/>
      <c r="E458" s="31"/>
      <c r="F458" s="31"/>
      <c r="G458" s="31"/>
      <c r="H458" s="31"/>
      <c r="I458" s="31"/>
      <c r="J458" s="31"/>
      <c r="K458" s="31"/>
      <c r="L458" s="31"/>
      <c r="M458" s="31"/>
      <c r="N458" s="31"/>
      <c r="O458" s="31"/>
      <c r="P458" s="31"/>
      <c r="Q458" s="108">
        <f t="shared" si="89"/>
        <v>0</v>
      </c>
    </row>
    <row r="459" spans="1:66" s="38" customFormat="1" ht="13" hidden="1">
      <c r="A459" s="31"/>
      <c r="B459" s="31"/>
      <c r="C459" s="31"/>
      <c r="D459" s="72"/>
      <c r="E459" s="31"/>
      <c r="F459" s="31"/>
      <c r="G459" s="31"/>
      <c r="H459" s="31"/>
      <c r="I459" s="31"/>
      <c r="J459" s="31"/>
      <c r="K459" s="31"/>
      <c r="L459" s="31"/>
      <c r="M459" s="31"/>
      <c r="N459" s="31"/>
      <c r="O459" s="31"/>
      <c r="P459" s="31"/>
      <c r="Q459" s="108">
        <f t="shared" si="89"/>
        <v>0</v>
      </c>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0"/>
      <c r="AT459" s="20"/>
      <c r="AU459" s="20"/>
      <c r="AV459" s="20"/>
      <c r="AW459" s="20"/>
      <c r="AX459" s="20"/>
      <c r="AY459" s="20"/>
      <c r="AZ459" s="20"/>
      <c r="BA459" s="20"/>
      <c r="BB459" s="20"/>
      <c r="BC459" s="20"/>
      <c r="BD459" s="20"/>
      <c r="BE459" s="20"/>
      <c r="BF459" s="20"/>
      <c r="BG459" s="20"/>
      <c r="BH459" s="20"/>
      <c r="BI459" s="20"/>
      <c r="BJ459" s="20"/>
      <c r="BK459" s="20"/>
      <c r="BL459" s="20"/>
      <c r="BM459" s="20"/>
      <c r="BN459" s="20"/>
    </row>
    <row r="460" spans="1:66" s="38" customFormat="1" ht="13" hidden="1">
      <c r="A460" s="31"/>
      <c r="B460" s="31"/>
      <c r="C460" s="31"/>
      <c r="D460" s="72"/>
      <c r="E460" s="31"/>
      <c r="F460" s="31"/>
      <c r="G460" s="31"/>
      <c r="H460" s="31"/>
      <c r="I460" s="31"/>
      <c r="J460" s="31"/>
      <c r="K460" s="31"/>
      <c r="L460" s="31"/>
      <c r="M460" s="31"/>
      <c r="N460" s="31"/>
      <c r="O460" s="31"/>
      <c r="P460" s="31"/>
      <c r="Q460" s="108">
        <f t="shared" si="89"/>
        <v>0</v>
      </c>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0"/>
      <c r="AT460" s="20"/>
      <c r="AU460" s="20"/>
      <c r="AV460" s="20"/>
      <c r="AW460" s="20"/>
      <c r="AX460" s="20"/>
      <c r="AY460" s="20"/>
      <c r="AZ460" s="20"/>
      <c r="BA460" s="20"/>
      <c r="BB460" s="20"/>
      <c r="BC460" s="20"/>
      <c r="BD460" s="20"/>
      <c r="BE460" s="20"/>
      <c r="BF460" s="20"/>
      <c r="BG460" s="20"/>
      <c r="BH460" s="20"/>
      <c r="BI460" s="20"/>
      <c r="BJ460" s="20"/>
      <c r="BK460" s="20"/>
      <c r="BL460" s="20"/>
      <c r="BM460" s="20"/>
      <c r="BN460" s="20"/>
    </row>
    <row r="461" spans="1:66" s="38" customFormat="1" ht="13" hidden="1">
      <c r="A461" s="31"/>
      <c r="B461" s="31"/>
      <c r="C461" s="31"/>
      <c r="D461" s="72"/>
      <c r="E461" s="31"/>
      <c r="F461" s="31"/>
      <c r="G461" s="31"/>
      <c r="H461" s="31"/>
      <c r="I461" s="31"/>
      <c r="J461" s="31"/>
      <c r="K461" s="31"/>
      <c r="L461" s="31"/>
      <c r="M461" s="31"/>
      <c r="N461" s="31"/>
      <c r="O461" s="31"/>
      <c r="P461" s="31"/>
      <c r="Q461" s="108">
        <f t="shared" si="89"/>
        <v>0</v>
      </c>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0"/>
      <c r="AT461" s="20"/>
      <c r="AU461" s="20"/>
      <c r="AV461" s="20"/>
      <c r="AW461" s="20"/>
      <c r="AX461" s="20"/>
      <c r="AY461" s="20"/>
      <c r="AZ461" s="20"/>
      <c r="BA461" s="20"/>
      <c r="BB461" s="20"/>
      <c r="BC461" s="20"/>
      <c r="BD461" s="20"/>
      <c r="BE461" s="20"/>
      <c r="BF461" s="20"/>
      <c r="BG461" s="20"/>
      <c r="BH461" s="20"/>
      <c r="BI461" s="20"/>
      <c r="BJ461" s="20"/>
      <c r="BK461" s="20"/>
      <c r="BL461" s="20"/>
      <c r="BM461" s="20"/>
      <c r="BN461" s="20"/>
    </row>
    <row r="462" spans="1:66" s="38" customFormat="1" ht="13" hidden="1">
      <c r="A462" s="31"/>
      <c r="B462" s="31"/>
      <c r="C462" s="31"/>
      <c r="D462" s="72"/>
      <c r="E462" s="31"/>
      <c r="F462" s="31"/>
      <c r="G462" s="31"/>
      <c r="H462" s="31"/>
      <c r="I462" s="31"/>
      <c r="J462" s="31"/>
      <c r="K462" s="31"/>
      <c r="L462" s="31"/>
      <c r="M462" s="31"/>
      <c r="N462" s="31"/>
      <c r="O462" s="31"/>
      <c r="P462" s="31"/>
      <c r="Q462" s="108">
        <f t="shared" si="89"/>
        <v>0</v>
      </c>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row>
    <row r="463" spans="1:66" s="38" customFormat="1" ht="13" hidden="1">
      <c r="A463" s="31"/>
      <c r="B463" s="31"/>
      <c r="C463" s="31"/>
      <c r="D463" s="72"/>
      <c r="E463" s="31"/>
      <c r="F463" s="31"/>
      <c r="G463" s="31"/>
      <c r="H463" s="31"/>
      <c r="I463" s="31"/>
      <c r="J463" s="31"/>
      <c r="K463" s="31"/>
      <c r="L463" s="31"/>
      <c r="M463" s="31"/>
      <c r="N463" s="31"/>
      <c r="O463" s="31"/>
      <c r="P463" s="31"/>
      <c r="Q463" s="108">
        <f t="shared" si="89"/>
        <v>0</v>
      </c>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0"/>
      <c r="AT463" s="20"/>
      <c r="AU463" s="20"/>
      <c r="AV463" s="20"/>
      <c r="AW463" s="20"/>
      <c r="AX463" s="20"/>
      <c r="AY463" s="20"/>
      <c r="AZ463" s="20"/>
      <c r="BA463" s="20"/>
      <c r="BB463" s="20"/>
      <c r="BC463" s="20"/>
      <c r="BD463" s="20"/>
      <c r="BE463" s="20"/>
      <c r="BF463" s="20"/>
      <c r="BG463" s="20"/>
      <c r="BH463" s="20"/>
      <c r="BI463" s="20"/>
      <c r="BJ463" s="20"/>
      <c r="BK463" s="20"/>
      <c r="BL463" s="20"/>
      <c r="BM463" s="20"/>
      <c r="BN463" s="20"/>
    </row>
    <row r="464" spans="1:66" s="38" customFormat="1" ht="13" hidden="1">
      <c r="A464" s="31"/>
      <c r="B464" s="31"/>
      <c r="C464" s="31"/>
      <c r="D464" s="72"/>
      <c r="E464" s="31"/>
      <c r="F464" s="31"/>
      <c r="G464" s="31"/>
      <c r="H464" s="31"/>
      <c r="I464" s="31"/>
      <c r="J464" s="31"/>
      <c r="K464" s="31"/>
      <c r="L464" s="31"/>
      <c r="M464" s="31"/>
      <c r="N464" s="31"/>
      <c r="O464" s="31"/>
      <c r="P464" s="31"/>
      <c r="Q464" s="108">
        <f t="shared" si="89"/>
        <v>0</v>
      </c>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0"/>
      <c r="AT464" s="20"/>
      <c r="AU464" s="20"/>
      <c r="AV464" s="20"/>
      <c r="AW464" s="20"/>
      <c r="AX464" s="20"/>
      <c r="AY464" s="20"/>
      <c r="AZ464" s="20"/>
      <c r="BA464" s="20"/>
      <c r="BB464" s="20"/>
      <c r="BC464" s="20"/>
      <c r="BD464" s="20"/>
      <c r="BE464" s="20"/>
      <c r="BF464" s="20"/>
      <c r="BG464" s="20"/>
      <c r="BH464" s="20"/>
      <c r="BI464" s="20"/>
      <c r="BJ464" s="20"/>
      <c r="BK464" s="20"/>
      <c r="BL464" s="20"/>
      <c r="BM464" s="20"/>
      <c r="BN464" s="20"/>
    </row>
    <row r="465" spans="1:66" s="38" customFormat="1" ht="13" hidden="1">
      <c r="A465" s="31"/>
      <c r="B465" s="31"/>
      <c r="C465" s="31"/>
      <c r="D465" s="72"/>
      <c r="E465" s="31"/>
      <c r="F465" s="31"/>
      <c r="G465" s="31"/>
      <c r="H465" s="31"/>
      <c r="I465" s="31"/>
      <c r="J465" s="31"/>
      <c r="K465" s="31"/>
      <c r="L465" s="31"/>
      <c r="M465" s="31"/>
      <c r="N465" s="31"/>
      <c r="O465" s="31"/>
      <c r="P465" s="31"/>
      <c r="Q465" s="108">
        <f t="shared" si="89"/>
        <v>0</v>
      </c>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0"/>
      <c r="AT465" s="20"/>
      <c r="AU465" s="20"/>
      <c r="AV465" s="20"/>
      <c r="AW465" s="20"/>
      <c r="AX465" s="20"/>
      <c r="AY465" s="20"/>
      <c r="AZ465" s="20"/>
      <c r="BA465" s="20"/>
      <c r="BB465" s="20"/>
      <c r="BC465" s="20"/>
      <c r="BD465" s="20"/>
      <c r="BE465" s="20"/>
      <c r="BF465" s="20"/>
      <c r="BG465" s="20"/>
      <c r="BH465" s="20"/>
      <c r="BI465" s="20"/>
      <c r="BJ465" s="20"/>
      <c r="BK465" s="20"/>
      <c r="BL465" s="20"/>
      <c r="BM465" s="20"/>
      <c r="BN465" s="20"/>
    </row>
    <row r="466" spans="1:66" s="38" customFormat="1" ht="13" hidden="1">
      <c r="A466" s="31"/>
      <c r="B466" s="31"/>
      <c r="C466" s="31"/>
      <c r="D466" s="72"/>
      <c r="E466" s="31"/>
      <c r="F466" s="31"/>
      <c r="G466" s="31"/>
      <c r="H466" s="31"/>
      <c r="I466" s="31"/>
      <c r="J466" s="31"/>
      <c r="K466" s="31"/>
      <c r="L466" s="31"/>
      <c r="M466" s="31"/>
      <c r="N466" s="31"/>
      <c r="O466" s="31"/>
      <c r="P466" s="31"/>
      <c r="Q466" s="108">
        <f t="shared" si="89"/>
        <v>0</v>
      </c>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row>
    <row r="467" spans="1:66" s="38" customFormat="1" ht="13" hidden="1">
      <c r="A467" s="31"/>
      <c r="B467" s="31"/>
      <c r="C467" s="31"/>
      <c r="D467" s="72"/>
      <c r="E467" s="31"/>
      <c r="F467" s="31"/>
      <c r="G467" s="31"/>
      <c r="H467" s="31"/>
      <c r="I467" s="31"/>
      <c r="J467" s="31"/>
      <c r="K467" s="31"/>
      <c r="L467" s="31"/>
      <c r="M467" s="31"/>
      <c r="N467" s="31"/>
      <c r="O467" s="31"/>
      <c r="P467" s="31"/>
      <c r="Q467" s="108">
        <f t="shared" si="89"/>
        <v>0</v>
      </c>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0"/>
      <c r="AT467" s="20"/>
      <c r="AU467" s="20"/>
      <c r="AV467" s="20"/>
      <c r="AW467" s="20"/>
      <c r="AX467" s="20"/>
      <c r="AY467" s="20"/>
      <c r="AZ467" s="20"/>
      <c r="BA467" s="20"/>
      <c r="BB467" s="20"/>
      <c r="BC467" s="20"/>
      <c r="BD467" s="20"/>
      <c r="BE467" s="20"/>
      <c r="BF467" s="20"/>
      <c r="BG467" s="20"/>
      <c r="BH467" s="20"/>
      <c r="BI467" s="20"/>
      <c r="BJ467" s="20"/>
      <c r="BK467" s="20"/>
      <c r="BL467" s="20"/>
      <c r="BM467" s="20"/>
      <c r="BN467" s="20"/>
    </row>
    <row r="468" spans="1:66" s="38" customFormat="1" ht="13" hidden="1">
      <c r="A468" s="31"/>
      <c r="B468" s="31"/>
      <c r="C468" s="31"/>
      <c r="D468" s="72"/>
      <c r="E468" s="31"/>
      <c r="F468" s="31"/>
      <c r="G468" s="31"/>
      <c r="H468" s="31"/>
      <c r="I468" s="31"/>
      <c r="J468" s="31"/>
      <c r="K468" s="31"/>
      <c r="L468" s="31"/>
      <c r="M468" s="31"/>
      <c r="N468" s="31"/>
      <c r="O468" s="31"/>
      <c r="P468" s="31"/>
      <c r="Q468" s="108">
        <f t="shared" si="89"/>
        <v>0</v>
      </c>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0"/>
      <c r="AT468" s="20"/>
      <c r="AU468" s="20"/>
      <c r="AV468" s="20"/>
      <c r="AW468" s="20"/>
      <c r="AX468" s="20"/>
      <c r="AY468" s="20"/>
      <c r="AZ468" s="20"/>
      <c r="BA468" s="20"/>
      <c r="BB468" s="20"/>
      <c r="BC468" s="20"/>
      <c r="BD468" s="20"/>
      <c r="BE468" s="20"/>
      <c r="BF468" s="20"/>
      <c r="BG468" s="20"/>
      <c r="BH468" s="20"/>
      <c r="BI468" s="20"/>
      <c r="BJ468" s="20"/>
      <c r="BK468" s="20"/>
      <c r="BL468" s="20"/>
      <c r="BM468" s="20"/>
      <c r="BN468" s="20"/>
    </row>
    <row r="469" spans="1:66" s="38" customFormat="1" ht="13" hidden="1">
      <c r="A469" s="31"/>
      <c r="B469" s="31"/>
      <c r="C469" s="31"/>
      <c r="D469" s="72"/>
      <c r="E469" s="31"/>
      <c r="F469" s="31"/>
      <c r="G469" s="31"/>
      <c r="H469" s="31"/>
      <c r="I469" s="31"/>
      <c r="J469" s="31"/>
      <c r="K469" s="31"/>
      <c r="L469" s="31"/>
      <c r="M469" s="31"/>
      <c r="N469" s="31"/>
      <c r="O469" s="31"/>
      <c r="P469" s="31"/>
      <c r="Q469" s="108">
        <f t="shared" si="89"/>
        <v>0</v>
      </c>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0"/>
      <c r="AT469" s="20"/>
      <c r="AU469" s="20"/>
      <c r="AV469" s="20"/>
      <c r="AW469" s="20"/>
      <c r="AX469" s="20"/>
      <c r="AY469" s="20"/>
      <c r="AZ469" s="20"/>
      <c r="BA469" s="20"/>
      <c r="BB469" s="20"/>
      <c r="BC469" s="20"/>
      <c r="BD469" s="20"/>
      <c r="BE469" s="20"/>
      <c r="BF469" s="20"/>
      <c r="BG469" s="20"/>
      <c r="BH469" s="20"/>
      <c r="BI469" s="20"/>
      <c r="BJ469" s="20"/>
      <c r="BK469" s="20"/>
      <c r="BL469" s="20"/>
      <c r="BM469" s="20"/>
      <c r="BN469" s="20"/>
    </row>
    <row r="470" spans="1:66" s="38" customFormat="1" ht="13" hidden="1">
      <c r="A470" s="31"/>
      <c r="B470" s="31"/>
      <c r="C470" s="31"/>
      <c r="D470" s="72"/>
      <c r="E470" s="31"/>
      <c r="F470" s="31"/>
      <c r="G470" s="31"/>
      <c r="H470" s="31"/>
      <c r="I470" s="31"/>
      <c r="J470" s="31"/>
      <c r="K470" s="31"/>
      <c r="L470" s="31"/>
      <c r="M470" s="31"/>
      <c r="N470" s="31"/>
      <c r="O470" s="31"/>
      <c r="P470" s="31"/>
      <c r="Q470" s="108">
        <f t="shared" si="89"/>
        <v>0</v>
      </c>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row>
    <row r="471" spans="1:66" s="38" customFormat="1" ht="13" hidden="1">
      <c r="A471" s="31"/>
      <c r="B471" s="31"/>
      <c r="C471" s="31"/>
      <c r="D471" s="72"/>
      <c r="E471" s="31"/>
      <c r="F471" s="31"/>
      <c r="G471" s="31"/>
      <c r="H471" s="31"/>
      <c r="I471" s="31"/>
      <c r="J471" s="31"/>
      <c r="K471" s="31"/>
      <c r="L471" s="31"/>
      <c r="M471" s="31"/>
      <c r="N471" s="31"/>
      <c r="O471" s="31"/>
      <c r="P471" s="31"/>
      <c r="Q471" s="108">
        <f t="shared" si="89"/>
        <v>0</v>
      </c>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0"/>
      <c r="AT471" s="20"/>
      <c r="AU471" s="20"/>
      <c r="AV471" s="20"/>
      <c r="AW471" s="20"/>
      <c r="AX471" s="20"/>
      <c r="AY471" s="20"/>
      <c r="AZ471" s="20"/>
      <c r="BA471" s="20"/>
      <c r="BB471" s="20"/>
      <c r="BC471" s="20"/>
      <c r="BD471" s="20"/>
      <c r="BE471" s="20"/>
      <c r="BF471" s="20"/>
      <c r="BG471" s="20"/>
      <c r="BH471" s="20"/>
      <c r="BI471" s="20"/>
      <c r="BJ471" s="20"/>
      <c r="BK471" s="20"/>
      <c r="BL471" s="20"/>
      <c r="BM471" s="20"/>
      <c r="BN471" s="20"/>
    </row>
    <row r="472" spans="1:66" s="38" customFormat="1" ht="13" hidden="1">
      <c r="A472" s="31"/>
      <c r="B472" s="31"/>
      <c r="C472" s="31"/>
      <c r="D472" s="72"/>
      <c r="E472" s="31"/>
      <c r="F472" s="31"/>
      <c r="G472" s="31"/>
      <c r="H472" s="31"/>
      <c r="I472" s="31"/>
      <c r="J472" s="31"/>
      <c r="K472" s="31"/>
      <c r="L472" s="31"/>
      <c r="M472" s="31"/>
      <c r="N472" s="31"/>
      <c r="O472" s="31"/>
      <c r="P472" s="31"/>
      <c r="Q472" s="108">
        <f t="shared" si="89"/>
        <v>0</v>
      </c>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0"/>
      <c r="AT472" s="20"/>
      <c r="AU472" s="20"/>
      <c r="AV472" s="20"/>
      <c r="AW472" s="20"/>
      <c r="AX472" s="20"/>
      <c r="AY472" s="20"/>
      <c r="AZ472" s="20"/>
      <c r="BA472" s="20"/>
      <c r="BB472" s="20"/>
      <c r="BC472" s="20"/>
      <c r="BD472" s="20"/>
      <c r="BE472" s="20"/>
      <c r="BF472" s="20"/>
      <c r="BG472" s="20"/>
      <c r="BH472" s="20"/>
      <c r="BI472" s="20"/>
      <c r="BJ472" s="20"/>
      <c r="BK472" s="20"/>
      <c r="BL472" s="20"/>
      <c r="BM472" s="20"/>
      <c r="BN472" s="20"/>
    </row>
    <row r="473" spans="1:66" s="38" customFormat="1" ht="13" hidden="1">
      <c r="A473" s="31"/>
      <c r="B473" s="31"/>
      <c r="C473" s="31"/>
      <c r="D473" s="72"/>
      <c r="E473" s="31"/>
      <c r="F473" s="31"/>
      <c r="G473" s="31"/>
      <c r="H473" s="31"/>
      <c r="I473" s="31"/>
      <c r="J473" s="31"/>
      <c r="K473" s="31"/>
      <c r="L473" s="31"/>
      <c r="M473" s="31"/>
      <c r="N473" s="31"/>
      <c r="O473" s="31"/>
      <c r="P473" s="31"/>
      <c r="Q473" s="108">
        <f t="shared" si="89"/>
        <v>0</v>
      </c>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0"/>
      <c r="AT473" s="20"/>
      <c r="AU473" s="20"/>
      <c r="AV473" s="20"/>
      <c r="AW473" s="20"/>
      <c r="AX473" s="20"/>
      <c r="AY473" s="20"/>
      <c r="AZ473" s="20"/>
      <c r="BA473" s="20"/>
      <c r="BB473" s="20"/>
      <c r="BC473" s="20"/>
      <c r="BD473" s="20"/>
      <c r="BE473" s="20"/>
      <c r="BF473" s="20"/>
      <c r="BG473" s="20"/>
      <c r="BH473" s="20"/>
      <c r="BI473" s="20"/>
      <c r="BJ473" s="20"/>
      <c r="BK473" s="20"/>
      <c r="BL473" s="20"/>
      <c r="BM473" s="20"/>
      <c r="BN473" s="20"/>
    </row>
    <row r="474" spans="1:66" s="38" customFormat="1" ht="13" hidden="1">
      <c r="A474" s="31"/>
      <c r="B474" s="31"/>
      <c r="C474" s="31"/>
      <c r="D474" s="72"/>
      <c r="E474" s="31"/>
      <c r="F474" s="31"/>
      <c r="G474" s="31"/>
      <c r="H474" s="31"/>
      <c r="I474" s="31"/>
      <c r="J474" s="31"/>
      <c r="K474" s="31"/>
      <c r="L474" s="31"/>
      <c r="M474" s="31"/>
      <c r="N474" s="31"/>
      <c r="O474" s="31"/>
      <c r="P474" s="31"/>
      <c r="Q474" s="108">
        <f t="shared" si="89"/>
        <v>0</v>
      </c>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0"/>
      <c r="AT474" s="20"/>
      <c r="AU474" s="20"/>
      <c r="AV474" s="20"/>
      <c r="AW474" s="20"/>
      <c r="AX474" s="20"/>
      <c r="AY474" s="20"/>
      <c r="AZ474" s="20"/>
      <c r="BA474" s="20"/>
      <c r="BB474" s="20"/>
      <c r="BC474" s="20"/>
      <c r="BD474" s="20"/>
      <c r="BE474" s="20"/>
      <c r="BF474" s="20"/>
      <c r="BG474" s="20"/>
      <c r="BH474" s="20"/>
      <c r="BI474" s="20"/>
      <c r="BJ474" s="20"/>
      <c r="BK474" s="20"/>
      <c r="BL474" s="20"/>
      <c r="BM474" s="20"/>
      <c r="BN474" s="20"/>
    </row>
    <row r="475" spans="1:66" s="38" customFormat="1" ht="13" hidden="1">
      <c r="A475" s="31"/>
      <c r="B475" s="31"/>
      <c r="C475" s="31"/>
      <c r="D475" s="72"/>
      <c r="E475" s="31"/>
      <c r="F475" s="31"/>
      <c r="G475" s="31"/>
      <c r="H475" s="31"/>
      <c r="I475" s="31"/>
      <c r="J475" s="31"/>
      <c r="K475" s="31"/>
      <c r="L475" s="31"/>
      <c r="M475" s="31"/>
      <c r="N475" s="31"/>
      <c r="O475" s="31"/>
      <c r="P475" s="31"/>
      <c r="Q475" s="108">
        <f t="shared" si="89"/>
        <v>0</v>
      </c>
    </row>
    <row r="476" spans="1:66" s="38" customFormat="1" ht="13" hidden="1">
      <c r="A476" s="31"/>
      <c r="B476" s="31"/>
      <c r="C476" s="31"/>
      <c r="D476" s="72"/>
      <c r="E476" s="31"/>
      <c r="F476" s="31"/>
      <c r="G476" s="31"/>
      <c r="H476" s="31"/>
      <c r="I476" s="31"/>
      <c r="J476" s="31"/>
      <c r="K476" s="31"/>
      <c r="L476" s="31"/>
      <c r="M476" s="31"/>
      <c r="N476" s="31"/>
      <c r="O476" s="31"/>
      <c r="P476" s="31"/>
      <c r="Q476" s="108">
        <f t="shared" si="89"/>
        <v>0</v>
      </c>
    </row>
    <row r="477" spans="1:66" s="38" customFormat="1" ht="13" hidden="1">
      <c r="A477" s="31"/>
      <c r="B477" s="31"/>
      <c r="C477" s="31"/>
      <c r="D477" s="72"/>
      <c r="E477" s="31"/>
      <c r="F477" s="31"/>
      <c r="G477" s="31"/>
      <c r="H477" s="31"/>
      <c r="I477" s="31"/>
      <c r="J477" s="31"/>
      <c r="K477" s="31"/>
      <c r="L477" s="31"/>
      <c r="M477" s="31"/>
      <c r="N477" s="31"/>
      <c r="O477" s="31"/>
      <c r="P477" s="31"/>
      <c r="Q477" s="108">
        <f t="shared" si="89"/>
        <v>0</v>
      </c>
    </row>
    <row r="478" spans="1:66" s="38" customFormat="1" ht="13" hidden="1">
      <c r="A478" s="31"/>
      <c r="B478" s="31"/>
      <c r="C478" s="31"/>
      <c r="D478" s="72"/>
      <c r="E478" s="31"/>
      <c r="F478" s="31"/>
      <c r="G478" s="31"/>
      <c r="H478" s="31"/>
      <c r="I478" s="31"/>
      <c r="J478" s="31"/>
      <c r="K478" s="31"/>
      <c r="L478" s="31"/>
      <c r="M478" s="31"/>
      <c r="N478" s="31"/>
      <c r="O478" s="31"/>
      <c r="P478" s="31"/>
      <c r="Q478" s="108">
        <f t="shared" si="89"/>
        <v>0</v>
      </c>
    </row>
    <row r="479" spans="1:66" s="38" customFormat="1" ht="13" hidden="1">
      <c r="A479" s="31"/>
      <c r="B479" s="31"/>
      <c r="C479" s="31"/>
      <c r="D479" s="72"/>
      <c r="E479" s="31"/>
      <c r="F479" s="31"/>
      <c r="G479" s="31"/>
      <c r="H479" s="31"/>
      <c r="I479" s="31"/>
      <c r="J479" s="31"/>
      <c r="K479" s="31"/>
      <c r="L479" s="31"/>
      <c r="M479" s="31"/>
      <c r="N479" s="31"/>
      <c r="O479" s="31"/>
      <c r="P479" s="31"/>
      <c r="Q479" s="108">
        <f t="shared" si="89"/>
        <v>0</v>
      </c>
    </row>
    <row r="480" spans="1:66" s="38" customFormat="1" ht="13" hidden="1">
      <c r="A480" s="31"/>
      <c r="B480" s="31"/>
      <c r="C480" s="31"/>
      <c r="D480" s="72"/>
      <c r="E480" s="31"/>
      <c r="F480" s="31"/>
      <c r="G480" s="31"/>
      <c r="H480" s="31"/>
      <c r="I480" s="31"/>
      <c r="J480" s="31"/>
      <c r="K480" s="31"/>
      <c r="L480" s="31"/>
      <c r="M480" s="31"/>
      <c r="N480" s="31"/>
      <c r="O480" s="31"/>
      <c r="P480" s="31"/>
      <c r="Q480" s="108">
        <f t="shared" si="89"/>
        <v>0</v>
      </c>
    </row>
    <row r="481" spans="1:44" s="42" customFormat="1" ht="13" hidden="1">
      <c r="A481" s="16"/>
      <c r="B481" s="16"/>
      <c r="C481" s="16"/>
      <c r="D481" s="71"/>
      <c r="E481" s="16"/>
      <c r="F481" s="16"/>
      <c r="G481" s="16"/>
      <c r="H481" s="16"/>
      <c r="I481" s="16"/>
      <c r="J481" s="16"/>
      <c r="K481" s="16"/>
      <c r="L481" s="16"/>
      <c r="M481" s="16"/>
      <c r="N481" s="16"/>
      <c r="O481" s="16"/>
      <c r="P481" s="16"/>
      <c r="Q481" s="108">
        <f t="shared" si="89"/>
        <v>0</v>
      </c>
      <c r="R481" s="38"/>
      <c r="S481" s="38"/>
      <c r="T481" s="38"/>
      <c r="U481" s="38"/>
      <c r="V481" s="38"/>
      <c r="W481" s="38"/>
      <c r="X481" s="38"/>
      <c r="Y481" s="38"/>
      <c r="Z481" s="38"/>
      <c r="AA481" s="38"/>
      <c r="AB481" s="38"/>
      <c r="AC481" s="38"/>
      <c r="AD481" s="38"/>
      <c r="AE481" s="38"/>
      <c r="AF481" s="38"/>
      <c r="AG481" s="38"/>
      <c r="AH481" s="38"/>
      <c r="AI481" s="38"/>
      <c r="AJ481" s="38"/>
      <c r="AK481" s="38"/>
      <c r="AL481" s="38"/>
      <c r="AM481" s="38"/>
      <c r="AN481" s="38"/>
      <c r="AO481" s="38"/>
      <c r="AP481" s="38"/>
      <c r="AQ481" s="38"/>
      <c r="AR481" s="38"/>
    </row>
    <row r="482" spans="1:44" s="42" customFormat="1" ht="13" hidden="1">
      <c r="A482" s="16"/>
      <c r="B482" s="16"/>
      <c r="C482" s="16"/>
      <c r="D482" s="71"/>
      <c r="E482" s="16"/>
      <c r="F482" s="16"/>
      <c r="G482" s="16"/>
      <c r="H482" s="16"/>
      <c r="I482" s="16"/>
      <c r="J482" s="16"/>
      <c r="K482" s="16"/>
      <c r="L482" s="16"/>
      <c r="M482" s="16"/>
      <c r="N482" s="16"/>
      <c r="O482" s="16"/>
      <c r="P482" s="16"/>
      <c r="Q482" s="108">
        <f t="shared" si="89"/>
        <v>0</v>
      </c>
      <c r="R482" s="38"/>
      <c r="S482" s="38"/>
      <c r="T482" s="38"/>
      <c r="U482" s="38"/>
      <c r="V482" s="38"/>
      <c r="W482" s="38"/>
      <c r="X482" s="38"/>
      <c r="Y482" s="38"/>
      <c r="Z482" s="38"/>
      <c r="AA482" s="38"/>
      <c r="AB482" s="38"/>
      <c r="AC482" s="38"/>
      <c r="AD482" s="38"/>
      <c r="AE482" s="38"/>
      <c r="AF482" s="38"/>
      <c r="AG482" s="38"/>
      <c r="AH482" s="38"/>
      <c r="AI482" s="38"/>
      <c r="AJ482" s="38"/>
      <c r="AK482" s="38"/>
      <c r="AL482" s="38"/>
      <c r="AM482" s="38"/>
      <c r="AN482" s="38"/>
      <c r="AO482" s="38"/>
      <c r="AP482" s="38"/>
      <c r="AQ482" s="38"/>
      <c r="AR482" s="38"/>
    </row>
    <row r="483" spans="1:44" s="42" customFormat="1" ht="13" hidden="1">
      <c r="A483" s="16"/>
      <c r="B483" s="16"/>
      <c r="C483" s="16"/>
      <c r="D483" s="71"/>
      <c r="E483" s="16"/>
      <c r="F483" s="16"/>
      <c r="G483" s="16"/>
      <c r="H483" s="16"/>
      <c r="I483" s="16"/>
      <c r="J483" s="16"/>
      <c r="K483" s="16"/>
      <c r="L483" s="16"/>
      <c r="M483" s="16"/>
      <c r="N483" s="16"/>
      <c r="O483" s="16"/>
      <c r="P483" s="16"/>
      <c r="Q483" s="108">
        <f t="shared" si="89"/>
        <v>0</v>
      </c>
      <c r="R483" s="38"/>
      <c r="S483" s="38"/>
      <c r="T483" s="38"/>
      <c r="U483" s="38"/>
      <c r="V483" s="38"/>
      <c r="W483" s="38"/>
      <c r="X483" s="38"/>
      <c r="Y483" s="38"/>
      <c r="Z483" s="38"/>
      <c r="AA483" s="38"/>
      <c r="AB483" s="38"/>
      <c r="AC483" s="38"/>
      <c r="AD483" s="38"/>
      <c r="AE483" s="38"/>
      <c r="AF483" s="38"/>
      <c r="AG483" s="38"/>
      <c r="AH483" s="38"/>
      <c r="AI483" s="38"/>
      <c r="AJ483" s="38"/>
      <c r="AK483" s="38"/>
      <c r="AL483" s="38"/>
      <c r="AM483" s="38"/>
      <c r="AN483" s="38"/>
      <c r="AO483" s="38"/>
      <c r="AP483" s="38"/>
      <c r="AQ483" s="38"/>
      <c r="AR483" s="38"/>
    </row>
    <row r="484" spans="1:44" s="42" customFormat="1" ht="13" hidden="1">
      <c r="A484" s="16"/>
      <c r="B484" s="16"/>
      <c r="C484" s="16"/>
      <c r="D484" s="71"/>
      <c r="E484" s="16"/>
      <c r="F484" s="16"/>
      <c r="G484" s="16"/>
      <c r="H484" s="16"/>
      <c r="I484" s="16"/>
      <c r="J484" s="16"/>
      <c r="K484" s="16"/>
      <c r="L484" s="16"/>
      <c r="M484" s="16"/>
      <c r="N484" s="16"/>
      <c r="O484" s="16"/>
      <c r="P484" s="16"/>
      <c r="Q484" s="108">
        <f t="shared" si="89"/>
        <v>0</v>
      </c>
      <c r="R484" s="38"/>
      <c r="S484" s="38"/>
      <c r="T484" s="38"/>
      <c r="U484" s="38"/>
      <c r="V484" s="38"/>
      <c r="W484" s="38"/>
      <c r="X484" s="38"/>
      <c r="Y484" s="38"/>
      <c r="Z484" s="38"/>
      <c r="AA484" s="38"/>
      <c r="AB484" s="38"/>
      <c r="AC484" s="38"/>
      <c r="AD484" s="38"/>
      <c r="AE484" s="38"/>
      <c r="AF484" s="38"/>
      <c r="AG484" s="38"/>
      <c r="AH484" s="38"/>
      <c r="AI484" s="38"/>
      <c r="AJ484" s="38"/>
      <c r="AK484" s="38"/>
      <c r="AL484" s="38"/>
      <c r="AM484" s="38"/>
      <c r="AN484" s="38"/>
      <c r="AO484" s="38"/>
      <c r="AP484" s="38"/>
      <c r="AQ484" s="38"/>
      <c r="AR484" s="38"/>
    </row>
    <row r="485" spans="1:44" s="42" customFormat="1" ht="13" hidden="1">
      <c r="A485" s="16"/>
      <c r="B485" s="16"/>
      <c r="C485" s="16"/>
      <c r="D485" s="71"/>
      <c r="E485" s="16"/>
      <c r="F485" s="16"/>
      <c r="G485" s="16"/>
      <c r="H485" s="16"/>
      <c r="I485" s="16"/>
      <c r="J485" s="16"/>
      <c r="K485" s="16"/>
      <c r="L485" s="16"/>
      <c r="M485" s="16"/>
      <c r="N485" s="16"/>
      <c r="O485" s="16"/>
      <c r="P485" s="16"/>
      <c r="Q485" s="108">
        <f t="shared" ref="Q485:Q546" si="90">+P485</f>
        <v>0</v>
      </c>
      <c r="R485" s="38"/>
      <c r="S485" s="38"/>
      <c r="T485" s="38"/>
      <c r="U485" s="38"/>
      <c r="V485" s="38"/>
      <c r="W485" s="38"/>
      <c r="X485" s="38"/>
      <c r="Y485" s="38"/>
      <c r="Z485" s="38"/>
      <c r="AA485" s="38"/>
      <c r="AB485" s="38"/>
      <c r="AC485" s="38"/>
      <c r="AD485" s="38"/>
      <c r="AE485" s="38"/>
      <c r="AF485" s="38"/>
      <c r="AG485" s="38"/>
      <c r="AH485" s="38"/>
      <c r="AI485" s="38"/>
      <c r="AJ485" s="38"/>
      <c r="AK485" s="38"/>
      <c r="AL485" s="38"/>
      <c r="AM485" s="38"/>
      <c r="AN485" s="38"/>
      <c r="AO485" s="38"/>
      <c r="AP485" s="38"/>
      <c r="AQ485" s="38"/>
      <c r="AR485" s="38"/>
    </row>
    <row r="486" spans="1:44" s="42" customFormat="1" ht="13" hidden="1">
      <c r="A486" s="16"/>
      <c r="B486" s="16"/>
      <c r="C486" s="16"/>
      <c r="D486" s="71"/>
      <c r="E486" s="16"/>
      <c r="F486" s="16"/>
      <c r="G486" s="16"/>
      <c r="H486" s="16"/>
      <c r="I486" s="16"/>
      <c r="J486" s="16"/>
      <c r="K486" s="16"/>
      <c r="L486" s="16"/>
      <c r="M486" s="16"/>
      <c r="N486" s="16"/>
      <c r="O486" s="16"/>
      <c r="P486" s="16"/>
      <c r="Q486" s="108">
        <f t="shared" si="90"/>
        <v>0</v>
      </c>
      <c r="R486" s="38"/>
      <c r="S486" s="38"/>
      <c r="T486" s="38"/>
      <c r="U486" s="38"/>
      <c r="V486" s="38"/>
      <c r="W486" s="38"/>
      <c r="X486" s="38"/>
      <c r="Y486" s="38"/>
      <c r="Z486" s="38"/>
      <c r="AA486" s="38"/>
      <c r="AB486" s="38"/>
      <c r="AC486" s="38"/>
      <c r="AD486" s="38"/>
      <c r="AE486" s="38"/>
      <c r="AF486" s="38"/>
      <c r="AG486" s="38"/>
      <c r="AH486" s="38"/>
      <c r="AI486" s="38"/>
      <c r="AJ486" s="38"/>
      <c r="AK486" s="38"/>
      <c r="AL486" s="38"/>
      <c r="AM486" s="38"/>
      <c r="AN486" s="38"/>
      <c r="AO486" s="38"/>
      <c r="AP486" s="38"/>
      <c r="AQ486" s="38"/>
      <c r="AR486" s="38"/>
    </row>
    <row r="487" spans="1:44" s="42" customFormat="1" ht="13" hidden="1">
      <c r="A487" s="16"/>
      <c r="B487" s="16"/>
      <c r="C487" s="16"/>
      <c r="D487" s="71"/>
      <c r="E487" s="16"/>
      <c r="F487" s="16"/>
      <c r="G487" s="16"/>
      <c r="H487" s="16"/>
      <c r="I487" s="16"/>
      <c r="J487" s="16"/>
      <c r="K487" s="16"/>
      <c r="L487" s="16"/>
      <c r="M487" s="16"/>
      <c r="N487" s="16"/>
      <c r="O487" s="16"/>
      <c r="P487" s="16"/>
      <c r="Q487" s="108">
        <f t="shared" si="90"/>
        <v>0</v>
      </c>
      <c r="R487" s="38"/>
      <c r="S487" s="38"/>
      <c r="T487" s="38"/>
      <c r="U487" s="38"/>
      <c r="V487" s="38"/>
      <c r="W487" s="38"/>
      <c r="X487" s="38"/>
      <c r="Y487" s="38"/>
      <c r="Z487" s="38"/>
      <c r="AA487" s="38"/>
      <c r="AB487" s="38"/>
      <c r="AC487" s="38"/>
      <c r="AD487" s="38"/>
      <c r="AE487" s="38"/>
      <c r="AF487" s="38"/>
      <c r="AG487" s="38"/>
      <c r="AH487" s="38"/>
      <c r="AI487" s="38"/>
      <c r="AJ487" s="38"/>
      <c r="AK487" s="38"/>
      <c r="AL487" s="38"/>
      <c r="AM487" s="38"/>
      <c r="AN487" s="38"/>
      <c r="AO487" s="38"/>
      <c r="AP487" s="38"/>
      <c r="AQ487" s="38"/>
      <c r="AR487" s="38"/>
    </row>
    <row r="488" spans="1:44" s="42" customFormat="1" ht="13" hidden="1">
      <c r="A488" s="16"/>
      <c r="B488" s="16"/>
      <c r="C488" s="16"/>
      <c r="D488" s="71"/>
      <c r="E488" s="16"/>
      <c r="F488" s="16"/>
      <c r="G488" s="16"/>
      <c r="H488" s="16"/>
      <c r="I488" s="16"/>
      <c r="J488" s="16"/>
      <c r="K488" s="16"/>
      <c r="L488" s="16"/>
      <c r="M488" s="16"/>
      <c r="N488" s="16"/>
      <c r="O488" s="16"/>
      <c r="P488" s="16"/>
      <c r="Q488" s="108">
        <f t="shared" si="90"/>
        <v>0</v>
      </c>
      <c r="R488" s="38"/>
      <c r="S488" s="38"/>
      <c r="T488" s="38"/>
      <c r="U488" s="38"/>
      <c r="V488" s="38"/>
      <c r="W488" s="38"/>
      <c r="X488" s="38"/>
      <c r="Y488" s="38"/>
      <c r="Z488" s="38"/>
      <c r="AA488" s="38"/>
      <c r="AB488" s="38"/>
      <c r="AC488" s="38"/>
      <c r="AD488" s="38"/>
      <c r="AE488" s="38"/>
      <c r="AF488" s="38"/>
      <c r="AG488" s="38"/>
      <c r="AH488" s="38"/>
      <c r="AI488" s="38"/>
      <c r="AJ488" s="38"/>
      <c r="AK488" s="38"/>
      <c r="AL488" s="38"/>
      <c r="AM488" s="38"/>
      <c r="AN488" s="38"/>
      <c r="AO488" s="38"/>
      <c r="AP488" s="38"/>
      <c r="AQ488" s="38"/>
      <c r="AR488" s="38"/>
    </row>
    <row r="489" spans="1:44" s="42" customFormat="1" ht="13" hidden="1">
      <c r="A489" s="16"/>
      <c r="B489" s="16"/>
      <c r="C489" s="16"/>
      <c r="D489" s="71"/>
      <c r="E489" s="16"/>
      <c r="F489" s="16"/>
      <c r="G489" s="16"/>
      <c r="H489" s="16"/>
      <c r="I489" s="16"/>
      <c r="J489" s="16"/>
      <c r="K489" s="16"/>
      <c r="L489" s="16"/>
      <c r="M489" s="16"/>
      <c r="N489" s="16"/>
      <c r="O489" s="16"/>
      <c r="P489" s="16"/>
      <c r="Q489" s="108">
        <f t="shared" si="90"/>
        <v>0</v>
      </c>
      <c r="R489" s="38"/>
      <c r="S489" s="38"/>
      <c r="T489" s="38"/>
      <c r="U489" s="38"/>
      <c r="V489" s="38"/>
      <c r="W489" s="38"/>
      <c r="X489" s="38"/>
      <c r="Y489" s="38"/>
      <c r="Z489" s="38"/>
      <c r="AA489" s="38"/>
      <c r="AB489" s="38"/>
      <c r="AC489" s="38"/>
      <c r="AD489" s="38"/>
      <c r="AE489" s="38"/>
      <c r="AF489" s="38"/>
      <c r="AG489" s="38"/>
      <c r="AH489" s="38"/>
      <c r="AI489" s="38"/>
      <c r="AJ489" s="38"/>
      <c r="AK489" s="38"/>
      <c r="AL489" s="38"/>
      <c r="AM489" s="38"/>
      <c r="AN489" s="38"/>
      <c r="AO489" s="38"/>
      <c r="AP489" s="38"/>
      <c r="AQ489" s="38"/>
      <c r="AR489" s="38"/>
    </row>
    <row r="490" spans="1:44" s="42" customFormat="1" ht="13" hidden="1">
      <c r="A490" s="16"/>
      <c r="B490" s="16"/>
      <c r="C490" s="16"/>
      <c r="D490" s="71"/>
      <c r="E490" s="16"/>
      <c r="F490" s="16"/>
      <c r="G490" s="16"/>
      <c r="H490" s="16"/>
      <c r="I490" s="16"/>
      <c r="J490" s="16"/>
      <c r="K490" s="16"/>
      <c r="L490" s="16"/>
      <c r="M490" s="16"/>
      <c r="N490" s="16"/>
      <c r="O490" s="16"/>
      <c r="P490" s="16"/>
      <c r="Q490" s="108">
        <f t="shared" si="90"/>
        <v>0</v>
      </c>
      <c r="R490" s="38"/>
      <c r="S490" s="38"/>
      <c r="T490" s="38"/>
      <c r="U490" s="38"/>
      <c r="V490" s="38"/>
      <c r="W490" s="38"/>
      <c r="X490" s="38"/>
      <c r="Y490" s="38"/>
      <c r="Z490" s="38"/>
      <c r="AA490" s="38"/>
      <c r="AB490" s="38"/>
      <c r="AC490" s="38"/>
      <c r="AD490" s="38"/>
      <c r="AE490" s="38"/>
      <c r="AF490" s="38"/>
      <c r="AG490" s="38"/>
      <c r="AH490" s="38"/>
      <c r="AI490" s="38"/>
      <c r="AJ490" s="38"/>
      <c r="AK490" s="38"/>
      <c r="AL490" s="38"/>
      <c r="AM490" s="38"/>
      <c r="AN490" s="38"/>
      <c r="AO490" s="38"/>
      <c r="AP490" s="38"/>
      <c r="AQ490" s="38"/>
      <c r="AR490" s="38"/>
    </row>
    <row r="491" spans="1:44" s="42" customFormat="1" ht="13" hidden="1">
      <c r="A491" s="16"/>
      <c r="B491" s="16"/>
      <c r="C491" s="16"/>
      <c r="D491" s="71"/>
      <c r="E491" s="16"/>
      <c r="F491" s="16"/>
      <c r="G491" s="16"/>
      <c r="H491" s="16"/>
      <c r="I491" s="16"/>
      <c r="J491" s="16"/>
      <c r="K491" s="16"/>
      <c r="L491" s="16"/>
      <c r="M491" s="16"/>
      <c r="N491" s="16"/>
      <c r="O491" s="16"/>
      <c r="P491" s="16"/>
      <c r="Q491" s="108">
        <f t="shared" si="90"/>
        <v>0</v>
      </c>
      <c r="R491" s="38"/>
      <c r="S491" s="38"/>
      <c r="T491" s="38"/>
      <c r="U491" s="38"/>
      <c r="V491" s="38"/>
      <c r="W491" s="38"/>
      <c r="X491" s="38"/>
      <c r="Y491" s="38"/>
      <c r="Z491" s="38"/>
      <c r="AA491" s="38"/>
      <c r="AB491" s="38"/>
      <c r="AC491" s="38"/>
      <c r="AD491" s="38"/>
      <c r="AE491" s="38"/>
      <c r="AF491" s="38"/>
      <c r="AG491" s="38"/>
      <c r="AH491" s="38"/>
      <c r="AI491" s="38"/>
      <c r="AJ491" s="38"/>
      <c r="AK491" s="38"/>
      <c r="AL491" s="38"/>
      <c r="AM491" s="38"/>
      <c r="AN491" s="38"/>
      <c r="AO491" s="38"/>
      <c r="AP491" s="38"/>
      <c r="AQ491" s="38"/>
      <c r="AR491" s="38"/>
    </row>
    <row r="492" spans="1:44" s="42" customFormat="1" ht="13" hidden="1">
      <c r="A492" s="16"/>
      <c r="B492" s="16"/>
      <c r="C492" s="16"/>
      <c r="D492" s="71"/>
      <c r="E492" s="16"/>
      <c r="F492" s="16"/>
      <c r="G492" s="16"/>
      <c r="H492" s="16"/>
      <c r="I492" s="16"/>
      <c r="J492" s="16"/>
      <c r="K492" s="16"/>
      <c r="L492" s="16"/>
      <c r="M492" s="16"/>
      <c r="N492" s="16"/>
      <c r="O492" s="16"/>
      <c r="P492" s="16"/>
      <c r="Q492" s="108">
        <f t="shared" si="90"/>
        <v>0</v>
      </c>
      <c r="R492" s="38"/>
      <c r="S492" s="38"/>
      <c r="T492" s="38"/>
      <c r="U492" s="38"/>
      <c r="V492" s="38"/>
      <c r="W492" s="38"/>
      <c r="X492" s="38"/>
      <c r="Y492" s="38"/>
      <c r="Z492" s="38"/>
      <c r="AA492" s="38"/>
      <c r="AB492" s="38"/>
      <c r="AC492" s="38"/>
      <c r="AD492" s="38"/>
      <c r="AE492" s="38"/>
      <c r="AF492" s="38"/>
      <c r="AG492" s="38"/>
      <c r="AH492" s="38"/>
      <c r="AI492" s="38"/>
      <c r="AJ492" s="38"/>
      <c r="AK492" s="38"/>
      <c r="AL492" s="38"/>
      <c r="AM492" s="38"/>
      <c r="AN492" s="38"/>
      <c r="AO492" s="38"/>
      <c r="AP492" s="38"/>
      <c r="AQ492" s="38"/>
      <c r="AR492" s="38"/>
    </row>
    <row r="493" spans="1:44" s="42" customFormat="1" ht="13" hidden="1">
      <c r="A493" s="16"/>
      <c r="B493" s="16"/>
      <c r="C493" s="16"/>
      <c r="D493" s="71"/>
      <c r="E493" s="16"/>
      <c r="F493" s="16"/>
      <c r="G493" s="16"/>
      <c r="H493" s="16"/>
      <c r="I493" s="16"/>
      <c r="J493" s="16"/>
      <c r="K493" s="16"/>
      <c r="L493" s="16"/>
      <c r="M493" s="16"/>
      <c r="N493" s="16"/>
      <c r="O493" s="16"/>
      <c r="P493" s="16"/>
      <c r="Q493" s="108">
        <f t="shared" si="90"/>
        <v>0</v>
      </c>
      <c r="R493" s="38"/>
      <c r="S493" s="38"/>
      <c r="T493" s="38"/>
      <c r="U493" s="38"/>
      <c r="V493" s="38"/>
      <c r="W493" s="38"/>
      <c r="X493" s="38"/>
      <c r="Y493" s="38"/>
      <c r="Z493" s="38"/>
      <c r="AA493" s="38"/>
      <c r="AB493" s="38"/>
      <c r="AC493" s="38"/>
      <c r="AD493" s="38"/>
      <c r="AE493" s="38"/>
      <c r="AF493" s="38"/>
      <c r="AG493" s="38"/>
      <c r="AH493" s="38"/>
      <c r="AI493" s="38"/>
      <c r="AJ493" s="38"/>
      <c r="AK493" s="38"/>
      <c r="AL493" s="38"/>
      <c r="AM493" s="38"/>
      <c r="AN493" s="38"/>
      <c r="AO493" s="38"/>
      <c r="AP493" s="38"/>
      <c r="AQ493" s="38"/>
      <c r="AR493" s="38"/>
    </row>
    <row r="494" spans="1:44" s="42" customFormat="1" ht="13" hidden="1">
      <c r="A494" s="16"/>
      <c r="B494" s="16"/>
      <c r="C494" s="16"/>
      <c r="D494" s="71"/>
      <c r="E494" s="16"/>
      <c r="F494" s="16"/>
      <c r="G494" s="16"/>
      <c r="H494" s="16"/>
      <c r="I494" s="16"/>
      <c r="J494" s="16"/>
      <c r="K494" s="16"/>
      <c r="L494" s="16"/>
      <c r="M494" s="16"/>
      <c r="N494" s="16"/>
      <c r="O494" s="16"/>
      <c r="P494" s="16"/>
      <c r="Q494" s="108">
        <f t="shared" si="90"/>
        <v>0</v>
      </c>
      <c r="R494" s="38"/>
      <c r="S494" s="38"/>
      <c r="T494" s="38"/>
      <c r="U494" s="38"/>
      <c r="V494" s="38"/>
      <c r="W494" s="38"/>
      <c r="X494" s="38"/>
      <c r="Y494" s="38"/>
      <c r="Z494" s="38"/>
      <c r="AA494" s="38"/>
      <c r="AB494" s="38"/>
      <c r="AC494" s="38"/>
      <c r="AD494" s="38"/>
      <c r="AE494" s="38"/>
      <c r="AF494" s="38"/>
      <c r="AG494" s="38"/>
      <c r="AH494" s="38"/>
      <c r="AI494" s="38"/>
      <c r="AJ494" s="38"/>
      <c r="AK494" s="38"/>
      <c r="AL494" s="38"/>
      <c r="AM494" s="38"/>
      <c r="AN494" s="38"/>
      <c r="AO494" s="38"/>
      <c r="AP494" s="38"/>
      <c r="AQ494" s="38"/>
      <c r="AR494" s="38"/>
    </row>
    <row r="495" spans="1:44" s="42" customFormat="1" ht="13" hidden="1">
      <c r="A495" s="16"/>
      <c r="B495" s="16"/>
      <c r="C495" s="16"/>
      <c r="D495" s="71"/>
      <c r="E495" s="16"/>
      <c r="F495" s="16"/>
      <c r="G495" s="16"/>
      <c r="H495" s="16"/>
      <c r="I495" s="16"/>
      <c r="J495" s="16"/>
      <c r="K495" s="16"/>
      <c r="L495" s="16"/>
      <c r="M495" s="16"/>
      <c r="N495" s="16"/>
      <c r="O495" s="16"/>
      <c r="P495" s="16"/>
      <c r="Q495" s="108">
        <f t="shared" si="90"/>
        <v>0</v>
      </c>
      <c r="R495" s="38"/>
      <c r="S495" s="38"/>
      <c r="T495" s="38"/>
      <c r="U495" s="38"/>
      <c r="V495" s="38"/>
      <c r="W495" s="38"/>
      <c r="X495" s="38"/>
      <c r="Y495" s="38"/>
      <c r="Z495" s="38"/>
      <c r="AA495" s="38"/>
      <c r="AB495" s="38"/>
      <c r="AC495" s="38"/>
      <c r="AD495" s="38"/>
      <c r="AE495" s="38"/>
      <c r="AF495" s="38"/>
      <c r="AG495" s="38"/>
      <c r="AH495" s="38"/>
      <c r="AI495" s="38"/>
      <c r="AJ495" s="38"/>
      <c r="AK495" s="38"/>
      <c r="AL495" s="38"/>
      <c r="AM495" s="38"/>
      <c r="AN495" s="38"/>
      <c r="AO495" s="38"/>
      <c r="AP495" s="38"/>
      <c r="AQ495" s="38"/>
      <c r="AR495" s="38"/>
    </row>
    <row r="496" spans="1:44" s="42" customFormat="1" ht="13" hidden="1">
      <c r="A496" s="16"/>
      <c r="B496" s="16"/>
      <c r="C496" s="16"/>
      <c r="D496" s="71"/>
      <c r="E496" s="16"/>
      <c r="F496" s="16"/>
      <c r="G496" s="16"/>
      <c r="H496" s="16"/>
      <c r="I496" s="16"/>
      <c r="J496" s="16"/>
      <c r="K496" s="16"/>
      <c r="L496" s="16"/>
      <c r="M496" s="16"/>
      <c r="N496" s="16"/>
      <c r="O496" s="16"/>
      <c r="P496" s="16"/>
      <c r="Q496" s="108">
        <f t="shared" si="90"/>
        <v>0</v>
      </c>
      <c r="R496" s="38"/>
      <c r="S496" s="38"/>
      <c r="T496" s="38"/>
      <c r="U496" s="38"/>
      <c r="V496" s="38"/>
      <c r="W496" s="38"/>
      <c r="X496" s="38"/>
      <c r="Y496" s="38"/>
      <c r="Z496" s="38"/>
      <c r="AA496" s="38"/>
      <c r="AB496" s="38"/>
      <c r="AC496" s="38"/>
      <c r="AD496" s="38"/>
      <c r="AE496" s="38"/>
      <c r="AF496" s="38"/>
      <c r="AG496" s="38"/>
      <c r="AH496" s="38"/>
      <c r="AI496" s="38"/>
      <c r="AJ496" s="38"/>
      <c r="AK496" s="38"/>
      <c r="AL496" s="38"/>
      <c r="AM496" s="38"/>
      <c r="AN496" s="38"/>
      <c r="AO496" s="38"/>
      <c r="AP496" s="38"/>
      <c r="AQ496" s="38"/>
      <c r="AR496" s="38"/>
    </row>
    <row r="497" spans="1:44" s="42" customFormat="1" ht="13" hidden="1">
      <c r="A497" s="16"/>
      <c r="B497" s="16"/>
      <c r="C497" s="16"/>
      <c r="D497" s="71"/>
      <c r="E497" s="16"/>
      <c r="F497" s="16"/>
      <c r="G497" s="16"/>
      <c r="H497" s="16"/>
      <c r="I497" s="16"/>
      <c r="J497" s="16"/>
      <c r="K497" s="16"/>
      <c r="L497" s="16"/>
      <c r="M497" s="16"/>
      <c r="N497" s="16"/>
      <c r="O497" s="16"/>
      <c r="P497" s="16"/>
      <c r="Q497" s="108">
        <f t="shared" si="90"/>
        <v>0</v>
      </c>
      <c r="R497" s="38"/>
      <c r="S497" s="38"/>
      <c r="T497" s="38"/>
      <c r="U497" s="38"/>
      <c r="V497" s="38"/>
      <c r="W497" s="38"/>
      <c r="X497" s="38"/>
      <c r="Y497" s="38"/>
      <c r="Z497" s="38"/>
      <c r="AA497" s="38"/>
      <c r="AB497" s="38"/>
      <c r="AC497" s="38"/>
      <c r="AD497" s="38"/>
      <c r="AE497" s="38"/>
      <c r="AF497" s="38"/>
      <c r="AG497" s="38"/>
      <c r="AH497" s="38"/>
      <c r="AI497" s="38"/>
      <c r="AJ497" s="38"/>
      <c r="AK497" s="38"/>
      <c r="AL497" s="38"/>
      <c r="AM497" s="38"/>
      <c r="AN497" s="38"/>
      <c r="AO497" s="38"/>
      <c r="AP497" s="38"/>
      <c r="AQ497" s="38"/>
      <c r="AR497" s="38"/>
    </row>
    <row r="498" spans="1:44" s="42" customFormat="1" ht="13" hidden="1">
      <c r="A498" s="16"/>
      <c r="B498" s="16"/>
      <c r="C498" s="16"/>
      <c r="D498" s="71"/>
      <c r="E498" s="16"/>
      <c r="F498" s="16"/>
      <c r="G498" s="16"/>
      <c r="H498" s="16"/>
      <c r="I498" s="16"/>
      <c r="J498" s="16"/>
      <c r="K498" s="16"/>
      <c r="L498" s="16"/>
      <c r="M498" s="16"/>
      <c r="N498" s="16"/>
      <c r="O498" s="16"/>
      <c r="P498" s="16"/>
      <c r="Q498" s="108">
        <f t="shared" si="90"/>
        <v>0</v>
      </c>
      <c r="R498" s="38"/>
      <c r="S498" s="38"/>
      <c r="T498" s="38"/>
      <c r="U498" s="38"/>
      <c r="V498" s="38"/>
      <c r="W498" s="38"/>
      <c r="X498" s="38"/>
      <c r="Y498" s="38"/>
      <c r="Z498" s="38"/>
      <c r="AA498" s="38"/>
      <c r="AB498" s="38"/>
      <c r="AC498" s="38"/>
      <c r="AD498" s="38"/>
      <c r="AE498" s="38"/>
      <c r="AF498" s="38"/>
      <c r="AG498" s="38"/>
      <c r="AH498" s="38"/>
      <c r="AI498" s="38"/>
      <c r="AJ498" s="38"/>
      <c r="AK498" s="38"/>
      <c r="AL498" s="38"/>
      <c r="AM498" s="38"/>
      <c r="AN498" s="38"/>
      <c r="AO498" s="38"/>
      <c r="AP498" s="38"/>
      <c r="AQ498" s="38"/>
      <c r="AR498" s="38"/>
    </row>
    <row r="499" spans="1:44" s="42" customFormat="1" ht="13" hidden="1">
      <c r="A499" s="16"/>
      <c r="B499" s="16"/>
      <c r="C499" s="16"/>
      <c r="D499" s="71"/>
      <c r="E499" s="16"/>
      <c r="F499" s="16"/>
      <c r="G499" s="16"/>
      <c r="H499" s="16"/>
      <c r="I499" s="16"/>
      <c r="J499" s="16"/>
      <c r="K499" s="16"/>
      <c r="L499" s="16"/>
      <c r="M499" s="16"/>
      <c r="N499" s="16"/>
      <c r="O499" s="16"/>
      <c r="P499" s="16"/>
      <c r="Q499" s="108">
        <f t="shared" si="90"/>
        <v>0</v>
      </c>
      <c r="R499" s="38"/>
      <c r="S499" s="38"/>
      <c r="T499" s="38"/>
      <c r="U499" s="38"/>
      <c r="V499" s="38"/>
      <c r="W499" s="38"/>
      <c r="X499" s="38"/>
      <c r="Y499" s="38"/>
      <c r="Z499" s="38"/>
      <c r="AA499" s="38"/>
      <c r="AB499" s="38"/>
      <c r="AC499" s="38"/>
      <c r="AD499" s="38"/>
      <c r="AE499" s="38"/>
      <c r="AF499" s="38"/>
      <c r="AG499" s="38"/>
      <c r="AH499" s="38"/>
      <c r="AI499" s="38"/>
      <c r="AJ499" s="38"/>
      <c r="AK499" s="38"/>
      <c r="AL499" s="38"/>
      <c r="AM499" s="38"/>
      <c r="AN499" s="38"/>
      <c r="AO499" s="38"/>
      <c r="AP499" s="38"/>
      <c r="AQ499" s="38"/>
      <c r="AR499" s="38"/>
    </row>
    <row r="500" spans="1:44" s="42" customFormat="1" ht="13" hidden="1">
      <c r="A500" s="16"/>
      <c r="B500" s="16"/>
      <c r="C500" s="16"/>
      <c r="D500" s="71"/>
      <c r="E500" s="16"/>
      <c r="F500" s="16"/>
      <c r="G500" s="16"/>
      <c r="H500" s="16"/>
      <c r="I500" s="16"/>
      <c r="J500" s="16"/>
      <c r="K500" s="16"/>
      <c r="L500" s="16"/>
      <c r="M500" s="16"/>
      <c r="N500" s="16"/>
      <c r="O500" s="16"/>
      <c r="P500" s="16"/>
      <c r="Q500" s="108">
        <f t="shared" si="90"/>
        <v>0</v>
      </c>
      <c r="R500" s="38"/>
      <c r="S500" s="38"/>
      <c r="T500" s="38"/>
      <c r="U500" s="38"/>
      <c r="V500" s="38"/>
      <c r="W500" s="38"/>
      <c r="X500" s="38"/>
      <c r="Y500" s="38"/>
      <c r="Z500" s="38"/>
      <c r="AA500" s="38"/>
      <c r="AB500" s="38"/>
      <c r="AC500" s="38"/>
      <c r="AD500" s="38"/>
      <c r="AE500" s="38"/>
      <c r="AF500" s="38"/>
      <c r="AG500" s="38"/>
      <c r="AH500" s="38"/>
      <c r="AI500" s="38"/>
      <c r="AJ500" s="38"/>
      <c r="AK500" s="38"/>
      <c r="AL500" s="38"/>
      <c r="AM500" s="38"/>
      <c r="AN500" s="38"/>
      <c r="AO500" s="38"/>
      <c r="AP500" s="38"/>
      <c r="AQ500" s="38"/>
      <c r="AR500" s="38"/>
    </row>
    <row r="501" spans="1:44" s="37" customFormat="1" ht="13" hidden="1">
      <c r="A501" s="16"/>
      <c r="B501" s="16"/>
      <c r="C501" s="16"/>
      <c r="D501" s="71"/>
      <c r="E501" s="16"/>
      <c r="F501" s="16"/>
      <c r="G501" s="16"/>
      <c r="H501" s="16"/>
      <c r="I501" s="16"/>
      <c r="J501" s="16"/>
      <c r="K501" s="16"/>
      <c r="L501" s="16"/>
      <c r="M501" s="16"/>
      <c r="N501" s="16"/>
      <c r="O501" s="16"/>
      <c r="P501" s="16"/>
      <c r="Q501" s="108">
        <f t="shared" si="90"/>
        <v>0</v>
      </c>
      <c r="R501" s="38"/>
      <c r="S501" s="38"/>
      <c r="T501" s="38"/>
      <c r="U501" s="38"/>
      <c r="V501" s="38"/>
      <c r="W501" s="38"/>
      <c r="X501" s="36"/>
      <c r="Y501" s="36"/>
      <c r="Z501" s="36"/>
      <c r="AA501" s="36"/>
      <c r="AB501" s="36"/>
      <c r="AC501" s="36"/>
      <c r="AD501" s="36"/>
      <c r="AE501" s="36"/>
      <c r="AF501" s="36"/>
      <c r="AG501" s="36"/>
      <c r="AH501" s="36"/>
      <c r="AI501" s="36"/>
      <c r="AJ501" s="36"/>
      <c r="AK501" s="36"/>
      <c r="AL501" s="36"/>
      <c r="AM501" s="36"/>
      <c r="AN501" s="36"/>
      <c r="AO501" s="36"/>
      <c r="AP501" s="36"/>
      <c r="AQ501" s="36"/>
      <c r="AR501" s="36"/>
    </row>
    <row r="502" spans="1:44" s="37" customFormat="1" ht="13" hidden="1">
      <c r="A502" s="16"/>
      <c r="B502" s="16"/>
      <c r="C502" s="16"/>
      <c r="D502" s="71"/>
      <c r="E502" s="16"/>
      <c r="F502" s="16"/>
      <c r="G502" s="16"/>
      <c r="H502" s="16"/>
      <c r="I502" s="16"/>
      <c r="J502" s="16"/>
      <c r="K502" s="16"/>
      <c r="L502" s="16"/>
      <c r="M502" s="16"/>
      <c r="N502" s="16"/>
      <c r="O502" s="16"/>
      <c r="P502" s="16"/>
      <c r="Q502" s="108">
        <f t="shared" si="90"/>
        <v>0</v>
      </c>
      <c r="R502" s="38"/>
      <c r="S502" s="38"/>
      <c r="T502" s="38"/>
      <c r="U502" s="38"/>
      <c r="V502" s="38"/>
      <c r="W502" s="38"/>
      <c r="X502" s="36"/>
      <c r="Y502" s="36"/>
      <c r="Z502" s="36"/>
      <c r="AA502" s="36"/>
      <c r="AB502" s="36"/>
      <c r="AC502" s="36"/>
      <c r="AD502" s="36"/>
      <c r="AE502" s="36"/>
      <c r="AF502" s="36"/>
      <c r="AG502" s="36"/>
      <c r="AH502" s="36"/>
      <c r="AI502" s="36"/>
      <c r="AJ502" s="36"/>
      <c r="AK502" s="36"/>
      <c r="AL502" s="36"/>
      <c r="AM502" s="36"/>
      <c r="AN502" s="36"/>
      <c r="AO502" s="36"/>
      <c r="AP502" s="36"/>
      <c r="AQ502" s="36"/>
      <c r="AR502" s="36"/>
    </row>
    <row r="503" spans="1:44" s="37" customFormat="1" ht="13" hidden="1">
      <c r="A503" s="16"/>
      <c r="B503" s="16"/>
      <c r="C503" s="16"/>
      <c r="D503" s="71"/>
      <c r="E503" s="16"/>
      <c r="F503" s="16"/>
      <c r="G503" s="16"/>
      <c r="H503" s="16"/>
      <c r="I503" s="16"/>
      <c r="J503" s="16"/>
      <c r="K503" s="16"/>
      <c r="L503" s="16"/>
      <c r="M503" s="16"/>
      <c r="N503" s="16"/>
      <c r="O503" s="16"/>
      <c r="P503" s="16"/>
      <c r="Q503" s="108">
        <f t="shared" si="90"/>
        <v>0</v>
      </c>
      <c r="R503" s="38"/>
      <c r="S503" s="38"/>
      <c r="T503" s="38"/>
      <c r="U503" s="38"/>
      <c r="V503" s="38"/>
      <c r="W503" s="38"/>
      <c r="X503" s="36"/>
      <c r="Y503" s="36"/>
      <c r="Z503" s="36"/>
      <c r="AA503" s="36"/>
      <c r="AB503" s="36"/>
      <c r="AC503" s="36"/>
      <c r="AD503" s="36"/>
      <c r="AE503" s="36"/>
      <c r="AF503" s="36"/>
      <c r="AG503" s="36"/>
      <c r="AH503" s="36"/>
      <c r="AI503" s="36"/>
      <c r="AJ503" s="36"/>
      <c r="AK503" s="36"/>
      <c r="AL503" s="36"/>
      <c r="AM503" s="36"/>
      <c r="AN503" s="36"/>
      <c r="AO503" s="36"/>
      <c r="AP503" s="36"/>
      <c r="AQ503" s="36"/>
      <c r="AR503" s="36"/>
    </row>
    <row r="504" spans="1:44" s="37" customFormat="1" ht="13" hidden="1">
      <c r="A504" s="16"/>
      <c r="B504" s="16"/>
      <c r="C504" s="16"/>
      <c r="D504" s="71"/>
      <c r="E504" s="16"/>
      <c r="F504" s="16"/>
      <c r="G504" s="16"/>
      <c r="H504" s="16"/>
      <c r="I504" s="16"/>
      <c r="J504" s="16"/>
      <c r="K504" s="16"/>
      <c r="L504" s="16"/>
      <c r="M504" s="16"/>
      <c r="N504" s="16"/>
      <c r="O504" s="16"/>
      <c r="P504" s="16"/>
      <c r="Q504" s="108">
        <f t="shared" si="90"/>
        <v>0</v>
      </c>
      <c r="R504" s="38"/>
      <c r="S504" s="38"/>
      <c r="T504" s="38"/>
      <c r="U504" s="38"/>
      <c r="V504" s="38"/>
      <c r="W504" s="38"/>
      <c r="X504" s="36"/>
      <c r="Y504" s="36"/>
      <c r="Z504" s="36"/>
      <c r="AA504" s="36"/>
      <c r="AB504" s="36"/>
      <c r="AC504" s="36"/>
      <c r="AD504" s="36"/>
      <c r="AE504" s="36"/>
      <c r="AF504" s="36"/>
      <c r="AG504" s="36"/>
      <c r="AH504" s="36"/>
      <c r="AI504" s="36"/>
      <c r="AJ504" s="36"/>
      <c r="AK504" s="36"/>
      <c r="AL504" s="36"/>
      <c r="AM504" s="36"/>
      <c r="AN504" s="36"/>
      <c r="AO504" s="36"/>
      <c r="AP504" s="36"/>
      <c r="AQ504" s="36"/>
      <c r="AR504" s="36"/>
    </row>
    <row r="505" spans="1:44" s="37" customFormat="1" ht="13" hidden="1">
      <c r="A505" s="16"/>
      <c r="B505" s="16"/>
      <c r="C505" s="16"/>
      <c r="D505" s="71"/>
      <c r="E505" s="16"/>
      <c r="F505" s="16"/>
      <c r="G505" s="16"/>
      <c r="H505" s="16"/>
      <c r="I505" s="16"/>
      <c r="J505" s="16"/>
      <c r="K505" s="16"/>
      <c r="L505" s="16"/>
      <c r="M505" s="16"/>
      <c r="N505" s="16"/>
      <c r="O505" s="16"/>
      <c r="P505" s="16"/>
      <c r="Q505" s="108">
        <f t="shared" si="90"/>
        <v>0</v>
      </c>
      <c r="R505" s="38"/>
      <c r="S505" s="38"/>
      <c r="T505" s="38"/>
      <c r="U505" s="38"/>
      <c r="V505" s="38"/>
      <c r="W505" s="38"/>
      <c r="X505" s="36"/>
      <c r="Y505" s="36"/>
      <c r="Z505" s="36"/>
      <c r="AA505" s="36"/>
      <c r="AB505" s="36"/>
      <c r="AC505" s="36"/>
      <c r="AD505" s="36"/>
      <c r="AE505" s="36"/>
      <c r="AF505" s="36"/>
      <c r="AG505" s="36"/>
      <c r="AH505" s="36"/>
      <c r="AI505" s="36"/>
      <c r="AJ505" s="36"/>
      <c r="AK505" s="36"/>
      <c r="AL505" s="36"/>
      <c r="AM505" s="36"/>
      <c r="AN505" s="36"/>
      <c r="AO505" s="36"/>
      <c r="AP505" s="36"/>
      <c r="AQ505" s="36"/>
      <c r="AR505" s="36"/>
    </row>
    <row r="506" spans="1:44" s="37" customFormat="1" ht="13" hidden="1">
      <c r="A506" s="16"/>
      <c r="B506" s="16"/>
      <c r="C506" s="16"/>
      <c r="D506" s="71"/>
      <c r="E506" s="16"/>
      <c r="F506" s="16"/>
      <c r="G506" s="16"/>
      <c r="H506" s="16"/>
      <c r="I506" s="16"/>
      <c r="J506" s="16"/>
      <c r="K506" s="16"/>
      <c r="L506" s="16"/>
      <c r="M506" s="16"/>
      <c r="N506" s="16"/>
      <c r="O506" s="16"/>
      <c r="P506" s="16"/>
      <c r="Q506" s="108">
        <f t="shared" si="90"/>
        <v>0</v>
      </c>
      <c r="R506" s="38"/>
      <c r="S506" s="38"/>
      <c r="T506" s="38"/>
      <c r="U506" s="38"/>
      <c r="V506" s="38"/>
      <c r="W506" s="38"/>
      <c r="X506" s="36"/>
      <c r="Y506" s="36"/>
      <c r="Z506" s="36"/>
      <c r="AA506" s="36"/>
      <c r="AB506" s="36"/>
      <c r="AC506" s="36"/>
      <c r="AD506" s="36"/>
      <c r="AE506" s="36"/>
      <c r="AF506" s="36"/>
      <c r="AG506" s="36"/>
      <c r="AH506" s="36"/>
      <c r="AI506" s="36"/>
      <c r="AJ506" s="36"/>
      <c r="AK506" s="36"/>
      <c r="AL506" s="36"/>
      <c r="AM506" s="36"/>
      <c r="AN506" s="36"/>
      <c r="AO506" s="36"/>
      <c r="AP506" s="36"/>
      <c r="AQ506" s="36"/>
      <c r="AR506" s="36"/>
    </row>
    <row r="507" spans="1:44" s="37" customFormat="1" ht="13" hidden="1">
      <c r="A507" s="16"/>
      <c r="B507" s="16"/>
      <c r="C507" s="16"/>
      <c r="D507" s="71"/>
      <c r="E507" s="16"/>
      <c r="F507" s="16"/>
      <c r="G507" s="16"/>
      <c r="H507" s="16"/>
      <c r="I507" s="16"/>
      <c r="J507" s="16"/>
      <c r="K507" s="16"/>
      <c r="L507" s="16"/>
      <c r="M507" s="16"/>
      <c r="N507" s="16"/>
      <c r="O507" s="16"/>
      <c r="P507" s="16"/>
      <c r="Q507" s="108">
        <f t="shared" si="90"/>
        <v>0</v>
      </c>
      <c r="R507" s="38"/>
      <c r="S507" s="38"/>
      <c r="T507" s="38"/>
      <c r="U507" s="38"/>
      <c r="V507" s="38"/>
      <c r="W507" s="38"/>
      <c r="X507" s="36"/>
      <c r="Y507" s="36"/>
      <c r="Z507" s="36"/>
      <c r="AA507" s="36"/>
      <c r="AB507" s="36"/>
      <c r="AC507" s="36"/>
      <c r="AD507" s="36"/>
      <c r="AE507" s="36"/>
      <c r="AF507" s="36"/>
      <c r="AG507" s="36"/>
      <c r="AH507" s="36"/>
      <c r="AI507" s="36"/>
      <c r="AJ507" s="36"/>
      <c r="AK507" s="36"/>
      <c r="AL507" s="36"/>
      <c r="AM507" s="36"/>
      <c r="AN507" s="36"/>
      <c r="AO507" s="36"/>
      <c r="AP507" s="36"/>
      <c r="AQ507" s="36"/>
      <c r="AR507" s="36"/>
    </row>
    <row r="508" spans="1:44" s="37" customFormat="1" ht="13" hidden="1">
      <c r="A508" s="16"/>
      <c r="B508" s="16"/>
      <c r="C508" s="16"/>
      <c r="D508" s="71"/>
      <c r="E508" s="16"/>
      <c r="F508" s="16"/>
      <c r="G508" s="16"/>
      <c r="H508" s="16"/>
      <c r="I508" s="16"/>
      <c r="J508" s="16"/>
      <c r="K508" s="16"/>
      <c r="L508" s="16"/>
      <c r="M508" s="16"/>
      <c r="N508" s="16"/>
      <c r="O508" s="16"/>
      <c r="P508" s="16"/>
      <c r="Q508" s="108">
        <f t="shared" si="90"/>
        <v>0</v>
      </c>
      <c r="R508" s="38"/>
      <c r="S508" s="38"/>
      <c r="T508" s="38"/>
      <c r="U508" s="38"/>
      <c r="V508" s="38"/>
      <c r="W508" s="38"/>
      <c r="X508" s="36"/>
      <c r="Y508" s="36"/>
      <c r="Z508" s="36"/>
      <c r="AA508" s="36"/>
      <c r="AB508" s="36"/>
      <c r="AC508" s="36"/>
      <c r="AD508" s="36"/>
      <c r="AE508" s="36"/>
      <c r="AF508" s="36"/>
      <c r="AG508" s="36"/>
      <c r="AH508" s="36"/>
      <c r="AI508" s="36"/>
      <c r="AJ508" s="36"/>
      <c r="AK508" s="36"/>
      <c r="AL508" s="36"/>
      <c r="AM508" s="36"/>
      <c r="AN508" s="36"/>
      <c r="AO508" s="36"/>
      <c r="AP508" s="36"/>
      <c r="AQ508" s="36"/>
      <c r="AR508" s="36"/>
    </row>
    <row r="509" spans="1:44" s="37" customFormat="1" ht="13" hidden="1">
      <c r="A509" s="16"/>
      <c r="B509" s="16"/>
      <c r="C509" s="16"/>
      <c r="D509" s="71"/>
      <c r="E509" s="16"/>
      <c r="F509" s="16"/>
      <c r="G509" s="16"/>
      <c r="H509" s="16"/>
      <c r="I509" s="16"/>
      <c r="J509" s="16"/>
      <c r="K509" s="16"/>
      <c r="L509" s="16"/>
      <c r="M509" s="16"/>
      <c r="N509" s="16"/>
      <c r="O509" s="16"/>
      <c r="P509" s="16"/>
      <c r="Q509" s="108">
        <f t="shared" si="90"/>
        <v>0</v>
      </c>
      <c r="R509" s="38"/>
      <c r="S509" s="38"/>
      <c r="T509" s="38"/>
      <c r="U509" s="38"/>
      <c r="V509" s="38"/>
      <c r="W509" s="38"/>
      <c r="X509" s="36"/>
      <c r="Y509" s="36"/>
      <c r="Z509" s="36"/>
      <c r="AA509" s="36"/>
      <c r="AB509" s="36"/>
      <c r="AC509" s="36"/>
      <c r="AD509" s="36"/>
      <c r="AE509" s="36"/>
      <c r="AF509" s="36"/>
      <c r="AG509" s="36"/>
      <c r="AH509" s="36"/>
      <c r="AI509" s="36"/>
      <c r="AJ509" s="36"/>
      <c r="AK509" s="36"/>
      <c r="AL509" s="36"/>
      <c r="AM509" s="36"/>
      <c r="AN509" s="36"/>
      <c r="AO509" s="36"/>
      <c r="AP509" s="36"/>
      <c r="AQ509" s="36"/>
      <c r="AR509" s="36"/>
    </row>
    <row r="510" spans="1:44" s="37" customFormat="1" ht="13" hidden="1">
      <c r="A510" s="16"/>
      <c r="B510" s="16"/>
      <c r="C510" s="16"/>
      <c r="D510" s="71"/>
      <c r="E510" s="16"/>
      <c r="F510" s="16"/>
      <c r="G510" s="16"/>
      <c r="H510" s="16"/>
      <c r="I510" s="16"/>
      <c r="J510" s="16"/>
      <c r="K510" s="16"/>
      <c r="L510" s="16"/>
      <c r="M510" s="16"/>
      <c r="N510" s="16"/>
      <c r="O510" s="16"/>
      <c r="P510" s="16"/>
      <c r="Q510" s="108">
        <f t="shared" si="90"/>
        <v>0</v>
      </c>
      <c r="R510" s="38"/>
      <c r="S510" s="38"/>
      <c r="T510" s="38"/>
      <c r="U510" s="38"/>
      <c r="V510" s="38"/>
      <c r="W510" s="38"/>
      <c r="X510" s="36"/>
      <c r="Y510" s="36"/>
      <c r="Z510" s="36"/>
      <c r="AA510" s="36"/>
      <c r="AB510" s="36"/>
      <c r="AC510" s="36"/>
      <c r="AD510" s="36"/>
      <c r="AE510" s="36"/>
      <c r="AF510" s="36"/>
      <c r="AG510" s="36"/>
      <c r="AH510" s="36"/>
      <c r="AI510" s="36"/>
      <c r="AJ510" s="36"/>
      <c r="AK510" s="36"/>
      <c r="AL510" s="36"/>
      <c r="AM510" s="36"/>
      <c r="AN510" s="36"/>
      <c r="AO510" s="36"/>
      <c r="AP510" s="36"/>
      <c r="AQ510" s="36"/>
      <c r="AR510" s="36"/>
    </row>
    <row r="511" spans="1:44" s="37" customFormat="1" ht="13" hidden="1">
      <c r="A511" s="16"/>
      <c r="B511" s="16"/>
      <c r="C511" s="16"/>
      <c r="D511" s="71"/>
      <c r="E511" s="16"/>
      <c r="F511" s="16"/>
      <c r="G511" s="16"/>
      <c r="H511" s="16"/>
      <c r="I511" s="16"/>
      <c r="J511" s="16"/>
      <c r="K511" s="16"/>
      <c r="L511" s="16"/>
      <c r="M511" s="16"/>
      <c r="N511" s="16"/>
      <c r="O511" s="16"/>
      <c r="P511" s="16"/>
      <c r="Q511" s="108">
        <f t="shared" si="90"/>
        <v>0</v>
      </c>
      <c r="R511" s="38"/>
      <c r="S511" s="38"/>
      <c r="T511" s="38"/>
      <c r="U511" s="38"/>
      <c r="V511" s="38"/>
      <c r="W511" s="38"/>
      <c r="X511" s="36"/>
      <c r="Y511" s="36"/>
      <c r="Z511" s="36"/>
      <c r="AA511" s="36"/>
      <c r="AB511" s="36"/>
      <c r="AC511" s="36"/>
      <c r="AD511" s="36"/>
      <c r="AE511" s="36"/>
      <c r="AF511" s="36"/>
      <c r="AG511" s="36"/>
      <c r="AH511" s="36"/>
      <c r="AI511" s="36"/>
      <c r="AJ511" s="36"/>
      <c r="AK511" s="36"/>
      <c r="AL511" s="36"/>
      <c r="AM511" s="36"/>
      <c r="AN511" s="36"/>
      <c r="AO511" s="36"/>
      <c r="AP511" s="36"/>
      <c r="AQ511" s="36"/>
      <c r="AR511" s="36"/>
    </row>
    <row r="512" spans="1:44" s="37" customFormat="1" ht="13" hidden="1">
      <c r="A512" s="16"/>
      <c r="B512" s="16"/>
      <c r="C512" s="16"/>
      <c r="D512" s="71"/>
      <c r="E512" s="16"/>
      <c r="F512" s="16"/>
      <c r="G512" s="16"/>
      <c r="H512" s="16"/>
      <c r="I512" s="16"/>
      <c r="J512" s="16"/>
      <c r="K512" s="16"/>
      <c r="L512" s="16"/>
      <c r="M512" s="16"/>
      <c r="N512" s="16"/>
      <c r="O512" s="16"/>
      <c r="P512" s="16"/>
      <c r="Q512" s="108">
        <f t="shared" si="90"/>
        <v>0</v>
      </c>
      <c r="R512" s="38"/>
      <c r="S512" s="38"/>
      <c r="T512" s="38"/>
      <c r="U512" s="38"/>
      <c r="V512" s="38"/>
      <c r="W512" s="38"/>
      <c r="X512" s="36"/>
      <c r="Y512" s="36"/>
      <c r="Z512" s="36"/>
      <c r="AA512" s="36"/>
      <c r="AB512" s="36"/>
      <c r="AC512" s="36"/>
      <c r="AD512" s="36"/>
      <c r="AE512" s="36"/>
      <c r="AF512" s="36"/>
      <c r="AG512" s="36"/>
      <c r="AH512" s="36"/>
      <c r="AI512" s="36"/>
      <c r="AJ512" s="36"/>
      <c r="AK512" s="36"/>
      <c r="AL512" s="36"/>
      <c r="AM512" s="36"/>
      <c r="AN512" s="36"/>
      <c r="AO512" s="36"/>
      <c r="AP512" s="36"/>
      <c r="AQ512" s="36"/>
      <c r="AR512" s="36"/>
    </row>
    <row r="513" spans="1:44" s="37" customFormat="1" ht="13" hidden="1">
      <c r="A513" s="16"/>
      <c r="B513" s="16"/>
      <c r="C513" s="16"/>
      <c r="D513" s="71"/>
      <c r="E513" s="16"/>
      <c r="F513" s="16"/>
      <c r="G513" s="16"/>
      <c r="H513" s="16"/>
      <c r="I513" s="16"/>
      <c r="J513" s="16"/>
      <c r="K513" s="16"/>
      <c r="L513" s="16"/>
      <c r="M513" s="16"/>
      <c r="N513" s="16"/>
      <c r="O513" s="16"/>
      <c r="P513" s="16"/>
      <c r="Q513" s="108">
        <f t="shared" si="90"/>
        <v>0</v>
      </c>
      <c r="R513" s="38"/>
      <c r="S513" s="38"/>
      <c r="T513" s="38"/>
      <c r="U513" s="38"/>
      <c r="V513" s="38"/>
      <c r="W513" s="38"/>
      <c r="X513" s="36"/>
      <c r="Y513" s="36"/>
      <c r="Z513" s="36"/>
      <c r="AA513" s="36"/>
      <c r="AB513" s="36"/>
      <c r="AC513" s="36"/>
      <c r="AD513" s="36"/>
      <c r="AE513" s="36"/>
      <c r="AF513" s="36"/>
      <c r="AG513" s="36"/>
      <c r="AH513" s="36"/>
      <c r="AI513" s="36"/>
      <c r="AJ513" s="36"/>
      <c r="AK513" s="36"/>
      <c r="AL513" s="36"/>
      <c r="AM513" s="36"/>
      <c r="AN513" s="36"/>
      <c r="AO513" s="36"/>
      <c r="AP513" s="36"/>
      <c r="AQ513" s="36"/>
      <c r="AR513" s="36"/>
    </row>
    <row r="514" spans="1:44" s="37" customFormat="1" ht="13" hidden="1">
      <c r="A514" s="16"/>
      <c r="B514" s="16"/>
      <c r="C514" s="16"/>
      <c r="D514" s="71"/>
      <c r="E514" s="16"/>
      <c r="F514" s="16"/>
      <c r="G514" s="16"/>
      <c r="H514" s="16"/>
      <c r="I514" s="16"/>
      <c r="J514" s="16"/>
      <c r="K514" s="16"/>
      <c r="L514" s="16"/>
      <c r="M514" s="16"/>
      <c r="N514" s="16"/>
      <c r="O514" s="16"/>
      <c r="P514" s="16"/>
      <c r="Q514" s="108">
        <f t="shared" si="90"/>
        <v>0</v>
      </c>
      <c r="R514" s="38"/>
      <c r="S514" s="38"/>
      <c r="T514" s="38"/>
      <c r="U514" s="38"/>
      <c r="V514" s="38"/>
      <c r="W514" s="38"/>
      <c r="X514" s="36"/>
      <c r="Y514" s="36"/>
      <c r="Z514" s="36"/>
      <c r="AA514" s="36"/>
      <c r="AB514" s="36"/>
      <c r="AC514" s="36"/>
      <c r="AD514" s="36"/>
      <c r="AE514" s="36"/>
      <c r="AF514" s="36"/>
      <c r="AG514" s="36"/>
      <c r="AH514" s="36"/>
      <c r="AI514" s="36"/>
      <c r="AJ514" s="36"/>
      <c r="AK514" s="36"/>
      <c r="AL514" s="36"/>
      <c r="AM514" s="36"/>
      <c r="AN514" s="36"/>
      <c r="AO514" s="36"/>
      <c r="AP514" s="36"/>
      <c r="AQ514" s="36"/>
      <c r="AR514" s="36"/>
    </row>
    <row r="515" spans="1:44" s="37" customFormat="1" ht="13" hidden="1">
      <c r="A515" s="16"/>
      <c r="B515" s="16"/>
      <c r="C515" s="16"/>
      <c r="D515" s="71"/>
      <c r="E515" s="16"/>
      <c r="F515" s="16"/>
      <c r="G515" s="16"/>
      <c r="H515" s="16"/>
      <c r="I515" s="16"/>
      <c r="J515" s="16"/>
      <c r="K515" s="16"/>
      <c r="L515" s="16"/>
      <c r="M515" s="16"/>
      <c r="N515" s="16"/>
      <c r="O515" s="16"/>
      <c r="P515" s="16"/>
      <c r="Q515" s="108">
        <f t="shared" si="90"/>
        <v>0</v>
      </c>
      <c r="R515" s="38"/>
      <c r="S515" s="38"/>
      <c r="T515" s="38"/>
      <c r="U515" s="38"/>
      <c r="V515" s="38"/>
      <c r="W515" s="38"/>
      <c r="X515" s="36"/>
      <c r="Y515" s="36"/>
      <c r="Z515" s="36"/>
      <c r="AA515" s="36"/>
      <c r="AB515" s="36"/>
      <c r="AC515" s="36"/>
      <c r="AD515" s="36"/>
      <c r="AE515" s="36"/>
      <c r="AF515" s="36"/>
      <c r="AG515" s="36"/>
      <c r="AH515" s="36"/>
      <c r="AI515" s="36"/>
      <c r="AJ515" s="36"/>
      <c r="AK515" s="36"/>
      <c r="AL515" s="36"/>
      <c r="AM515" s="36"/>
      <c r="AN515" s="36"/>
      <c r="AO515" s="36"/>
      <c r="AP515" s="36"/>
      <c r="AQ515" s="36"/>
      <c r="AR515" s="36"/>
    </row>
    <row r="516" spans="1:44" s="37" customFormat="1" ht="13" hidden="1">
      <c r="A516" s="16"/>
      <c r="B516" s="16"/>
      <c r="C516" s="16"/>
      <c r="D516" s="71"/>
      <c r="E516" s="16"/>
      <c r="F516" s="16"/>
      <c r="G516" s="16"/>
      <c r="H516" s="16"/>
      <c r="I516" s="16"/>
      <c r="J516" s="16"/>
      <c r="K516" s="16"/>
      <c r="L516" s="16"/>
      <c r="M516" s="16"/>
      <c r="N516" s="16"/>
      <c r="O516" s="16"/>
      <c r="P516" s="16"/>
      <c r="Q516" s="108">
        <f t="shared" si="90"/>
        <v>0</v>
      </c>
      <c r="R516" s="38"/>
      <c r="S516" s="38"/>
      <c r="T516" s="38"/>
      <c r="U516" s="38"/>
      <c r="V516" s="38"/>
      <c r="W516" s="38"/>
      <c r="X516" s="36"/>
      <c r="Y516" s="36"/>
      <c r="Z516" s="36"/>
      <c r="AA516" s="36"/>
      <c r="AB516" s="36"/>
      <c r="AC516" s="36"/>
      <c r="AD516" s="36"/>
      <c r="AE516" s="36"/>
      <c r="AF516" s="36"/>
      <c r="AG516" s="36"/>
      <c r="AH516" s="36"/>
      <c r="AI516" s="36"/>
      <c r="AJ516" s="36"/>
      <c r="AK516" s="36"/>
      <c r="AL516" s="36"/>
      <c r="AM516" s="36"/>
      <c r="AN516" s="36"/>
      <c r="AO516" s="36"/>
      <c r="AP516" s="36"/>
      <c r="AQ516" s="36"/>
      <c r="AR516" s="36"/>
    </row>
    <row r="517" spans="1:44" s="37" customFormat="1" ht="13" hidden="1">
      <c r="A517" s="16"/>
      <c r="B517" s="16"/>
      <c r="C517" s="16"/>
      <c r="D517" s="71"/>
      <c r="E517" s="16"/>
      <c r="F517" s="16"/>
      <c r="G517" s="16"/>
      <c r="H517" s="16"/>
      <c r="I517" s="16"/>
      <c r="J517" s="16"/>
      <c r="K517" s="16"/>
      <c r="L517" s="16"/>
      <c r="M517" s="16"/>
      <c r="N517" s="16"/>
      <c r="O517" s="16"/>
      <c r="P517" s="16"/>
      <c r="Q517" s="108">
        <f t="shared" si="90"/>
        <v>0</v>
      </c>
      <c r="R517" s="38"/>
      <c r="S517" s="38"/>
      <c r="T517" s="38"/>
      <c r="U517" s="38"/>
      <c r="V517" s="38"/>
      <c r="W517" s="38"/>
      <c r="X517" s="36"/>
      <c r="Y517" s="36"/>
      <c r="Z517" s="36"/>
      <c r="AA517" s="36"/>
      <c r="AB517" s="36"/>
      <c r="AC517" s="36"/>
      <c r="AD517" s="36"/>
      <c r="AE517" s="36"/>
      <c r="AF517" s="36"/>
      <c r="AG517" s="36"/>
      <c r="AH517" s="36"/>
      <c r="AI517" s="36"/>
      <c r="AJ517" s="36"/>
      <c r="AK517" s="36"/>
      <c r="AL517" s="36"/>
      <c r="AM517" s="36"/>
      <c r="AN517" s="36"/>
      <c r="AO517" s="36"/>
      <c r="AP517" s="36"/>
      <c r="AQ517" s="36"/>
      <c r="AR517" s="36"/>
    </row>
    <row r="518" spans="1:44" s="37" customFormat="1" ht="13" hidden="1">
      <c r="A518" s="16"/>
      <c r="B518" s="16"/>
      <c r="C518" s="16"/>
      <c r="D518" s="71"/>
      <c r="E518" s="16"/>
      <c r="F518" s="16"/>
      <c r="G518" s="16"/>
      <c r="H518" s="16"/>
      <c r="I518" s="16"/>
      <c r="J518" s="16"/>
      <c r="K518" s="16"/>
      <c r="L518" s="16"/>
      <c r="M518" s="16"/>
      <c r="N518" s="16"/>
      <c r="O518" s="16"/>
      <c r="P518" s="16"/>
      <c r="Q518" s="108">
        <f t="shared" si="90"/>
        <v>0</v>
      </c>
      <c r="R518" s="38"/>
      <c r="S518" s="38"/>
      <c r="T518" s="38"/>
      <c r="U518" s="38"/>
      <c r="V518" s="38"/>
      <c r="W518" s="38"/>
      <c r="X518" s="36"/>
      <c r="Y518" s="36"/>
      <c r="Z518" s="36"/>
      <c r="AA518" s="36"/>
      <c r="AB518" s="36"/>
      <c r="AC518" s="36"/>
      <c r="AD518" s="36"/>
      <c r="AE518" s="36"/>
      <c r="AF518" s="36"/>
      <c r="AG518" s="36"/>
      <c r="AH518" s="36"/>
      <c r="AI518" s="36"/>
      <c r="AJ518" s="36"/>
      <c r="AK518" s="36"/>
      <c r="AL518" s="36"/>
      <c r="AM518" s="36"/>
      <c r="AN518" s="36"/>
      <c r="AO518" s="36"/>
      <c r="AP518" s="36"/>
      <c r="AQ518" s="36"/>
      <c r="AR518" s="36"/>
    </row>
    <row r="519" spans="1:44" s="37" customFormat="1" ht="13" hidden="1">
      <c r="A519" s="16"/>
      <c r="B519" s="16"/>
      <c r="C519" s="16"/>
      <c r="D519" s="71"/>
      <c r="E519" s="16"/>
      <c r="F519" s="16"/>
      <c r="G519" s="16"/>
      <c r="H519" s="16"/>
      <c r="I519" s="16"/>
      <c r="J519" s="16"/>
      <c r="K519" s="16"/>
      <c r="L519" s="16"/>
      <c r="M519" s="16"/>
      <c r="N519" s="16"/>
      <c r="O519" s="16"/>
      <c r="P519" s="16"/>
      <c r="Q519" s="108">
        <f t="shared" si="90"/>
        <v>0</v>
      </c>
      <c r="R519" s="38"/>
      <c r="S519" s="38"/>
      <c r="T519" s="38"/>
      <c r="U519" s="38"/>
      <c r="V519" s="38"/>
      <c r="W519" s="38"/>
      <c r="X519" s="36"/>
      <c r="Y519" s="36"/>
      <c r="Z519" s="36"/>
      <c r="AA519" s="36"/>
      <c r="AB519" s="36"/>
      <c r="AC519" s="36"/>
      <c r="AD519" s="36"/>
      <c r="AE519" s="36"/>
      <c r="AF519" s="36"/>
      <c r="AG519" s="36"/>
      <c r="AH519" s="36"/>
      <c r="AI519" s="36"/>
      <c r="AJ519" s="36"/>
      <c r="AK519" s="36"/>
      <c r="AL519" s="36"/>
      <c r="AM519" s="36"/>
      <c r="AN519" s="36"/>
      <c r="AO519" s="36"/>
      <c r="AP519" s="36"/>
      <c r="AQ519" s="36"/>
      <c r="AR519" s="36"/>
    </row>
    <row r="520" spans="1:44" s="37" customFormat="1" ht="13" hidden="1">
      <c r="A520" s="16"/>
      <c r="B520" s="16"/>
      <c r="C520" s="16"/>
      <c r="D520" s="71"/>
      <c r="E520" s="16"/>
      <c r="F520" s="16"/>
      <c r="G520" s="16"/>
      <c r="H520" s="16"/>
      <c r="I520" s="16"/>
      <c r="J520" s="16"/>
      <c r="K520" s="16"/>
      <c r="L520" s="16"/>
      <c r="M520" s="16"/>
      <c r="N520" s="16"/>
      <c r="O520" s="16"/>
      <c r="P520" s="16"/>
      <c r="Q520" s="108">
        <f t="shared" si="90"/>
        <v>0</v>
      </c>
      <c r="R520" s="38"/>
      <c r="S520" s="38"/>
      <c r="T520" s="38"/>
      <c r="U520" s="38"/>
      <c r="V520" s="38"/>
      <c r="W520" s="38"/>
      <c r="X520" s="36"/>
      <c r="Y520" s="36"/>
      <c r="Z520" s="36"/>
      <c r="AA520" s="36"/>
      <c r="AB520" s="36"/>
      <c r="AC520" s="36"/>
      <c r="AD520" s="36"/>
      <c r="AE520" s="36"/>
      <c r="AF520" s="36"/>
      <c r="AG520" s="36"/>
      <c r="AH520" s="36"/>
      <c r="AI520" s="36"/>
      <c r="AJ520" s="36"/>
      <c r="AK520" s="36"/>
      <c r="AL520" s="36"/>
      <c r="AM520" s="36"/>
      <c r="AN520" s="36"/>
      <c r="AO520" s="36"/>
      <c r="AP520" s="36"/>
      <c r="AQ520" s="36"/>
      <c r="AR520" s="36"/>
    </row>
    <row r="521" spans="1:44" s="37" customFormat="1" ht="13" hidden="1">
      <c r="A521" s="16"/>
      <c r="B521" s="16"/>
      <c r="C521" s="16"/>
      <c r="D521" s="71"/>
      <c r="E521" s="16"/>
      <c r="F521" s="16"/>
      <c r="G521" s="16"/>
      <c r="H521" s="16"/>
      <c r="I521" s="16"/>
      <c r="J521" s="16"/>
      <c r="K521" s="16"/>
      <c r="L521" s="16"/>
      <c r="M521" s="16"/>
      <c r="N521" s="16"/>
      <c r="O521" s="16"/>
      <c r="P521" s="16"/>
      <c r="Q521" s="108">
        <f t="shared" si="90"/>
        <v>0</v>
      </c>
      <c r="R521" s="38"/>
      <c r="S521" s="38"/>
      <c r="T521" s="38"/>
      <c r="U521" s="38"/>
      <c r="V521" s="38"/>
      <c r="W521" s="38"/>
      <c r="X521" s="36"/>
      <c r="Y521" s="36"/>
      <c r="Z521" s="36"/>
      <c r="AA521" s="36"/>
      <c r="AB521" s="36"/>
      <c r="AC521" s="36"/>
      <c r="AD521" s="36"/>
      <c r="AE521" s="36"/>
      <c r="AF521" s="36"/>
      <c r="AG521" s="36"/>
      <c r="AH521" s="36"/>
      <c r="AI521" s="36"/>
      <c r="AJ521" s="36"/>
      <c r="AK521" s="36"/>
      <c r="AL521" s="36"/>
      <c r="AM521" s="36"/>
      <c r="AN521" s="36"/>
      <c r="AO521" s="36"/>
      <c r="AP521" s="36"/>
      <c r="AQ521" s="36"/>
      <c r="AR521" s="36"/>
    </row>
    <row r="522" spans="1:44" s="37" customFormat="1" ht="13" hidden="1">
      <c r="A522" s="16"/>
      <c r="B522" s="16"/>
      <c r="C522" s="16"/>
      <c r="D522" s="71"/>
      <c r="E522" s="16"/>
      <c r="F522" s="16"/>
      <c r="G522" s="16"/>
      <c r="H522" s="16"/>
      <c r="I522" s="16"/>
      <c r="J522" s="16"/>
      <c r="K522" s="16"/>
      <c r="L522" s="16"/>
      <c r="M522" s="16"/>
      <c r="N522" s="16"/>
      <c r="O522" s="16"/>
      <c r="P522" s="16"/>
      <c r="Q522" s="108">
        <f t="shared" si="90"/>
        <v>0</v>
      </c>
      <c r="R522" s="38"/>
      <c r="S522" s="38"/>
      <c r="T522" s="38"/>
      <c r="U522" s="38"/>
      <c r="V522" s="38"/>
      <c r="W522" s="38"/>
      <c r="X522" s="36"/>
      <c r="Y522" s="36"/>
      <c r="Z522" s="36"/>
      <c r="AA522" s="36"/>
      <c r="AB522" s="36"/>
      <c r="AC522" s="36"/>
      <c r="AD522" s="36"/>
      <c r="AE522" s="36"/>
      <c r="AF522" s="36"/>
      <c r="AG522" s="36"/>
      <c r="AH522" s="36"/>
      <c r="AI522" s="36"/>
      <c r="AJ522" s="36"/>
      <c r="AK522" s="36"/>
      <c r="AL522" s="36"/>
      <c r="AM522" s="36"/>
      <c r="AN522" s="36"/>
      <c r="AO522" s="36"/>
      <c r="AP522" s="36"/>
      <c r="AQ522" s="36"/>
      <c r="AR522" s="36"/>
    </row>
    <row r="523" spans="1:44" s="37" customFormat="1" ht="13" hidden="1">
      <c r="A523" s="16"/>
      <c r="B523" s="16"/>
      <c r="C523" s="16"/>
      <c r="D523" s="71"/>
      <c r="E523" s="16"/>
      <c r="F523" s="16"/>
      <c r="G523" s="16"/>
      <c r="H523" s="16"/>
      <c r="I523" s="16"/>
      <c r="J523" s="16"/>
      <c r="K523" s="16"/>
      <c r="L523" s="16"/>
      <c r="M523" s="16"/>
      <c r="N523" s="16"/>
      <c r="O523" s="16"/>
      <c r="P523" s="16"/>
      <c r="Q523" s="108">
        <f t="shared" si="90"/>
        <v>0</v>
      </c>
      <c r="R523" s="38"/>
      <c r="S523" s="38"/>
      <c r="T523" s="38"/>
      <c r="U523" s="38"/>
      <c r="V523" s="38"/>
      <c r="W523" s="38"/>
      <c r="X523" s="36"/>
      <c r="Y523" s="36"/>
      <c r="Z523" s="36"/>
      <c r="AA523" s="36"/>
      <c r="AB523" s="36"/>
      <c r="AC523" s="36"/>
      <c r="AD523" s="36"/>
      <c r="AE523" s="36"/>
      <c r="AF523" s="36"/>
      <c r="AG523" s="36"/>
      <c r="AH523" s="36"/>
      <c r="AI523" s="36"/>
      <c r="AJ523" s="36"/>
      <c r="AK523" s="36"/>
      <c r="AL523" s="36"/>
      <c r="AM523" s="36"/>
      <c r="AN523" s="36"/>
      <c r="AO523" s="36"/>
      <c r="AP523" s="36"/>
      <c r="AQ523" s="36"/>
      <c r="AR523" s="36"/>
    </row>
    <row r="524" spans="1:44" s="37" customFormat="1" ht="13" hidden="1">
      <c r="A524" s="16"/>
      <c r="B524" s="16"/>
      <c r="C524" s="16"/>
      <c r="D524" s="71"/>
      <c r="E524" s="16"/>
      <c r="F524" s="16"/>
      <c r="G524" s="16"/>
      <c r="H524" s="16"/>
      <c r="I524" s="16"/>
      <c r="J524" s="16"/>
      <c r="K524" s="16"/>
      <c r="L524" s="16"/>
      <c r="M524" s="16"/>
      <c r="N524" s="16"/>
      <c r="O524" s="16"/>
      <c r="P524" s="16"/>
      <c r="Q524" s="108">
        <f t="shared" si="90"/>
        <v>0</v>
      </c>
      <c r="R524" s="38"/>
      <c r="S524" s="38"/>
      <c r="T524" s="38"/>
      <c r="U524" s="38"/>
      <c r="V524" s="38"/>
      <c r="W524" s="38"/>
      <c r="X524" s="36"/>
      <c r="Y524" s="36"/>
      <c r="Z524" s="36"/>
      <c r="AA524" s="36"/>
      <c r="AB524" s="36"/>
      <c r="AC524" s="36"/>
      <c r="AD524" s="36"/>
      <c r="AE524" s="36"/>
      <c r="AF524" s="36"/>
      <c r="AG524" s="36"/>
      <c r="AH524" s="36"/>
      <c r="AI524" s="36"/>
      <c r="AJ524" s="36"/>
      <c r="AK524" s="36"/>
      <c r="AL524" s="36"/>
      <c r="AM524" s="36"/>
      <c r="AN524" s="36"/>
      <c r="AO524" s="36"/>
      <c r="AP524" s="36"/>
      <c r="AQ524" s="36"/>
      <c r="AR524" s="36"/>
    </row>
    <row r="525" spans="1:44" s="37" customFormat="1" ht="13" hidden="1">
      <c r="A525" s="16"/>
      <c r="B525" s="16"/>
      <c r="C525" s="16"/>
      <c r="D525" s="71"/>
      <c r="E525" s="16"/>
      <c r="F525" s="16"/>
      <c r="G525" s="16"/>
      <c r="H525" s="16"/>
      <c r="I525" s="16"/>
      <c r="J525" s="16"/>
      <c r="K525" s="16"/>
      <c r="L525" s="16"/>
      <c r="M525" s="16"/>
      <c r="N525" s="16"/>
      <c r="O525" s="16"/>
      <c r="P525" s="16"/>
      <c r="Q525" s="108">
        <f t="shared" si="90"/>
        <v>0</v>
      </c>
      <c r="R525" s="38"/>
      <c r="S525" s="38"/>
      <c r="T525" s="38"/>
      <c r="U525" s="38"/>
      <c r="V525" s="38"/>
      <c r="W525" s="38"/>
      <c r="X525" s="36"/>
      <c r="Y525" s="36"/>
      <c r="Z525" s="36"/>
      <c r="AA525" s="36"/>
      <c r="AB525" s="36"/>
      <c r="AC525" s="36"/>
      <c r="AD525" s="36"/>
      <c r="AE525" s="36"/>
      <c r="AF525" s="36"/>
      <c r="AG525" s="36"/>
      <c r="AH525" s="36"/>
      <c r="AI525" s="36"/>
      <c r="AJ525" s="36"/>
      <c r="AK525" s="36"/>
      <c r="AL525" s="36"/>
      <c r="AM525" s="36"/>
      <c r="AN525" s="36"/>
      <c r="AO525" s="36"/>
      <c r="AP525" s="36"/>
      <c r="AQ525" s="36"/>
      <c r="AR525" s="36"/>
    </row>
    <row r="526" spans="1:44" s="37" customFormat="1" ht="13" hidden="1">
      <c r="A526" s="16"/>
      <c r="B526" s="16"/>
      <c r="C526" s="16"/>
      <c r="D526" s="71"/>
      <c r="E526" s="16"/>
      <c r="F526" s="16"/>
      <c r="G526" s="16"/>
      <c r="H526" s="16"/>
      <c r="I526" s="16"/>
      <c r="J526" s="16"/>
      <c r="K526" s="16"/>
      <c r="L526" s="16"/>
      <c r="M526" s="16"/>
      <c r="N526" s="16"/>
      <c r="O526" s="16"/>
      <c r="P526" s="16"/>
      <c r="Q526" s="108">
        <f t="shared" si="90"/>
        <v>0</v>
      </c>
      <c r="R526" s="38"/>
      <c r="S526" s="38"/>
      <c r="T526" s="38"/>
      <c r="U526" s="38"/>
      <c r="V526" s="38"/>
      <c r="W526" s="38"/>
      <c r="X526" s="36"/>
      <c r="Y526" s="36"/>
      <c r="Z526" s="36"/>
      <c r="AA526" s="36"/>
      <c r="AB526" s="36"/>
      <c r="AC526" s="36"/>
      <c r="AD526" s="36"/>
      <c r="AE526" s="36"/>
      <c r="AF526" s="36"/>
      <c r="AG526" s="36"/>
      <c r="AH526" s="36"/>
      <c r="AI526" s="36"/>
      <c r="AJ526" s="36"/>
      <c r="AK526" s="36"/>
      <c r="AL526" s="36"/>
      <c r="AM526" s="36"/>
      <c r="AN526" s="36"/>
      <c r="AO526" s="36"/>
      <c r="AP526" s="36"/>
      <c r="AQ526" s="36"/>
      <c r="AR526" s="36"/>
    </row>
    <row r="527" spans="1:44" s="37" customFormat="1" ht="13" hidden="1">
      <c r="A527" s="16"/>
      <c r="B527" s="16"/>
      <c r="C527" s="16"/>
      <c r="D527" s="71"/>
      <c r="E527" s="16"/>
      <c r="F527" s="16"/>
      <c r="G527" s="16"/>
      <c r="H527" s="16"/>
      <c r="I527" s="16"/>
      <c r="J527" s="16"/>
      <c r="K527" s="16"/>
      <c r="L527" s="16"/>
      <c r="M527" s="16"/>
      <c r="N527" s="16"/>
      <c r="O527" s="16"/>
      <c r="P527" s="16"/>
      <c r="Q527" s="108">
        <f t="shared" si="90"/>
        <v>0</v>
      </c>
      <c r="R527" s="38"/>
      <c r="S527" s="38"/>
      <c r="T527" s="38"/>
      <c r="U527" s="38"/>
      <c r="V527" s="38"/>
      <c r="W527" s="38"/>
      <c r="X527" s="36"/>
      <c r="Y527" s="36"/>
      <c r="Z527" s="36"/>
      <c r="AA527" s="36"/>
      <c r="AB527" s="36"/>
      <c r="AC527" s="36"/>
      <c r="AD527" s="36"/>
      <c r="AE527" s="36"/>
      <c r="AF527" s="36"/>
      <c r="AG527" s="36"/>
      <c r="AH527" s="36"/>
      <c r="AI527" s="36"/>
      <c r="AJ527" s="36"/>
      <c r="AK527" s="36"/>
      <c r="AL527" s="36"/>
      <c r="AM527" s="36"/>
      <c r="AN527" s="36"/>
      <c r="AO527" s="36"/>
      <c r="AP527" s="36"/>
      <c r="AQ527" s="36"/>
      <c r="AR527" s="36"/>
    </row>
    <row r="528" spans="1:44" s="37" customFormat="1" ht="13" hidden="1">
      <c r="A528" s="16"/>
      <c r="B528" s="16"/>
      <c r="C528" s="16"/>
      <c r="D528" s="71"/>
      <c r="E528" s="16"/>
      <c r="F528" s="16"/>
      <c r="G528" s="16"/>
      <c r="H528" s="16"/>
      <c r="I528" s="16"/>
      <c r="J528" s="16"/>
      <c r="K528" s="16"/>
      <c r="L528" s="16"/>
      <c r="M528" s="16"/>
      <c r="N528" s="16"/>
      <c r="O528" s="16"/>
      <c r="P528" s="16"/>
      <c r="Q528" s="108">
        <f t="shared" si="90"/>
        <v>0</v>
      </c>
      <c r="R528" s="38"/>
      <c r="S528" s="38"/>
      <c r="T528" s="38"/>
      <c r="U528" s="38"/>
      <c r="V528" s="38"/>
      <c r="W528" s="38"/>
      <c r="X528" s="36"/>
      <c r="Y528" s="36"/>
      <c r="Z528" s="36"/>
      <c r="AA528" s="36"/>
      <c r="AB528" s="36"/>
      <c r="AC528" s="36"/>
      <c r="AD528" s="36"/>
      <c r="AE528" s="36"/>
      <c r="AF528" s="36"/>
      <c r="AG528" s="36"/>
      <c r="AH528" s="36"/>
      <c r="AI528" s="36"/>
      <c r="AJ528" s="36"/>
      <c r="AK528" s="36"/>
      <c r="AL528" s="36"/>
      <c r="AM528" s="36"/>
      <c r="AN528" s="36"/>
      <c r="AO528" s="36"/>
      <c r="AP528" s="36"/>
      <c r="AQ528" s="36"/>
      <c r="AR528" s="36"/>
    </row>
    <row r="529" spans="1:44" s="37" customFormat="1" ht="13" hidden="1">
      <c r="A529" s="16"/>
      <c r="B529" s="16"/>
      <c r="C529" s="16"/>
      <c r="D529" s="71"/>
      <c r="E529" s="16"/>
      <c r="F529" s="16"/>
      <c r="G529" s="16"/>
      <c r="H529" s="16"/>
      <c r="I529" s="16"/>
      <c r="J529" s="16"/>
      <c r="K529" s="16"/>
      <c r="L529" s="16"/>
      <c r="M529" s="16"/>
      <c r="N529" s="16"/>
      <c r="O529" s="16"/>
      <c r="P529" s="16"/>
      <c r="Q529" s="108">
        <f t="shared" si="90"/>
        <v>0</v>
      </c>
      <c r="R529" s="38"/>
      <c r="S529" s="38"/>
      <c r="T529" s="38"/>
      <c r="U529" s="38"/>
      <c r="V529" s="38"/>
      <c r="W529" s="38"/>
      <c r="X529" s="36"/>
      <c r="Y529" s="36"/>
      <c r="Z529" s="36"/>
      <c r="AA529" s="36"/>
      <c r="AB529" s="36"/>
      <c r="AC529" s="36"/>
      <c r="AD529" s="36"/>
      <c r="AE529" s="36"/>
      <c r="AF529" s="36"/>
      <c r="AG529" s="36"/>
      <c r="AH529" s="36"/>
      <c r="AI529" s="36"/>
      <c r="AJ529" s="36"/>
      <c r="AK529" s="36"/>
      <c r="AL529" s="36"/>
      <c r="AM529" s="36"/>
      <c r="AN529" s="36"/>
      <c r="AO529" s="36"/>
      <c r="AP529" s="36"/>
      <c r="AQ529" s="36"/>
      <c r="AR529" s="36"/>
    </row>
    <row r="530" spans="1:44" s="37" customFormat="1" ht="13" hidden="1">
      <c r="A530" s="16"/>
      <c r="B530" s="16"/>
      <c r="C530" s="16"/>
      <c r="D530" s="71"/>
      <c r="E530" s="16"/>
      <c r="F530" s="16"/>
      <c r="G530" s="16"/>
      <c r="H530" s="16"/>
      <c r="I530" s="16"/>
      <c r="J530" s="16"/>
      <c r="K530" s="16"/>
      <c r="L530" s="16"/>
      <c r="M530" s="16"/>
      <c r="N530" s="16"/>
      <c r="O530" s="16"/>
      <c r="P530" s="16"/>
      <c r="Q530" s="108">
        <f t="shared" si="90"/>
        <v>0</v>
      </c>
      <c r="R530" s="38"/>
      <c r="S530" s="38"/>
      <c r="T530" s="38"/>
      <c r="U530" s="38"/>
      <c r="V530" s="38"/>
      <c r="W530" s="38"/>
      <c r="X530" s="36"/>
      <c r="Y530" s="36"/>
      <c r="Z530" s="36"/>
      <c r="AA530" s="36"/>
      <c r="AB530" s="36"/>
      <c r="AC530" s="36"/>
      <c r="AD530" s="36"/>
      <c r="AE530" s="36"/>
      <c r="AF530" s="36"/>
      <c r="AG530" s="36"/>
      <c r="AH530" s="36"/>
      <c r="AI530" s="36"/>
      <c r="AJ530" s="36"/>
      <c r="AK530" s="36"/>
      <c r="AL530" s="36"/>
      <c r="AM530" s="36"/>
      <c r="AN530" s="36"/>
      <c r="AO530" s="36"/>
      <c r="AP530" s="36"/>
      <c r="AQ530" s="36"/>
      <c r="AR530" s="36"/>
    </row>
    <row r="531" spans="1:44" s="37" customFormat="1" ht="13" hidden="1">
      <c r="A531" s="16"/>
      <c r="B531" s="16"/>
      <c r="C531" s="16"/>
      <c r="D531" s="71"/>
      <c r="E531" s="16"/>
      <c r="F531" s="16"/>
      <c r="G531" s="16"/>
      <c r="H531" s="16"/>
      <c r="I531" s="16"/>
      <c r="J531" s="16"/>
      <c r="K531" s="16"/>
      <c r="L531" s="16"/>
      <c r="M531" s="16"/>
      <c r="N531" s="16"/>
      <c r="O531" s="16"/>
      <c r="P531" s="16"/>
      <c r="Q531" s="108">
        <f t="shared" si="90"/>
        <v>0</v>
      </c>
      <c r="R531" s="38"/>
      <c r="S531" s="38"/>
      <c r="T531" s="38"/>
      <c r="U531" s="38"/>
      <c r="V531" s="38"/>
      <c r="W531" s="38"/>
      <c r="X531" s="36"/>
      <c r="Y531" s="36"/>
      <c r="Z531" s="36"/>
      <c r="AA531" s="36"/>
      <c r="AB531" s="36"/>
      <c r="AC531" s="36"/>
      <c r="AD531" s="36"/>
      <c r="AE531" s="36"/>
      <c r="AF531" s="36"/>
      <c r="AG531" s="36"/>
      <c r="AH531" s="36"/>
      <c r="AI531" s="36"/>
      <c r="AJ531" s="36"/>
      <c r="AK531" s="36"/>
      <c r="AL531" s="36"/>
      <c r="AM531" s="36"/>
      <c r="AN531" s="36"/>
      <c r="AO531" s="36"/>
      <c r="AP531" s="36"/>
      <c r="AQ531" s="36"/>
      <c r="AR531" s="36"/>
    </row>
    <row r="532" spans="1:44" s="37" customFormat="1" ht="13" hidden="1">
      <c r="A532" s="16"/>
      <c r="B532" s="16"/>
      <c r="C532" s="16"/>
      <c r="D532" s="71"/>
      <c r="E532" s="16"/>
      <c r="F532" s="16"/>
      <c r="G532" s="16"/>
      <c r="H532" s="16"/>
      <c r="I532" s="16"/>
      <c r="J532" s="16"/>
      <c r="K532" s="16"/>
      <c r="L532" s="16"/>
      <c r="M532" s="16"/>
      <c r="N532" s="16"/>
      <c r="O532" s="16"/>
      <c r="P532" s="16"/>
      <c r="Q532" s="108">
        <f t="shared" si="90"/>
        <v>0</v>
      </c>
      <c r="R532" s="38"/>
      <c r="S532" s="38"/>
      <c r="T532" s="38"/>
      <c r="U532" s="38"/>
      <c r="V532" s="38"/>
      <c r="W532" s="38"/>
      <c r="X532" s="36"/>
      <c r="Y532" s="36"/>
      <c r="Z532" s="36"/>
      <c r="AA532" s="36"/>
      <c r="AB532" s="36"/>
      <c r="AC532" s="36"/>
      <c r="AD532" s="36"/>
      <c r="AE532" s="36"/>
      <c r="AF532" s="36"/>
      <c r="AG532" s="36"/>
      <c r="AH532" s="36"/>
      <c r="AI532" s="36"/>
      <c r="AJ532" s="36"/>
      <c r="AK532" s="36"/>
      <c r="AL532" s="36"/>
      <c r="AM532" s="36"/>
      <c r="AN532" s="36"/>
      <c r="AO532" s="36"/>
      <c r="AP532" s="36"/>
      <c r="AQ532" s="36"/>
      <c r="AR532" s="36"/>
    </row>
    <row r="533" spans="1:44" s="37" customFormat="1" ht="13" hidden="1">
      <c r="A533" s="16"/>
      <c r="B533" s="16"/>
      <c r="C533" s="16"/>
      <c r="D533" s="71"/>
      <c r="E533" s="16"/>
      <c r="F533" s="16"/>
      <c r="G533" s="16"/>
      <c r="H533" s="16"/>
      <c r="I533" s="16"/>
      <c r="J533" s="16"/>
      <c r="K533" s="16"/>
      <c r="L533" s="16"/>
      <c r="M533" s="16"/>
      <c r="N533" s="16"/>
      <c r="O533" s="16"/>
      <c r="P533" s="16"/>
      <c r="Q533" s="108">
        <f t="shared" si="90"/>
        <v>0</v>
      </c>
      <c r="R533" s="38"/>
      <c r="S533" s="38"/>
      <c r="T533" s="38"/>
      <c r="U533" s="38"/>
      <c r="V533" s="38"/>
      <c r="W533" s="38"/>
      <c r="X533" s="36"/>
      <c r="Y533" s="36"/>
      <c r="Z533" s="36"/>
      <c r="AA533" s="36"/>
      <c r="AB533" s="36"/>
      <c r="AC533" s="36"/>
      <c r="AD533" s="36"/>
      <c r="AE533" s="36"/>
      <c r="AF533" s="36"/>
      <c r="AG533" s="36"/>
      <c r="AH533" s="36"/>
      <c r="AI533" s="36"/>
      <c r="AJ533" s="36"/>
      <c r="AK533" s="36"/>
      <c r="AL533" s="36"/>
      <c r="AM533" s="36"/>
      <c r="AN533" s="36"/>
      <c r="AO533" s="36"/>
      <c r="AP533" s="36"/>
      <c r="AQ533" s="36"/>
      <c r="AR533" s="36"/>
    </row>
    <row r="534" spans="1:44" s="37" customFormat="1" ht="13" hidden="1">
      <c r="A534" s="16"/>
      <c r="B534" s="16"/>
      <c r="C534" s="16"/>
      <c r="D534" s="71"/>
      <c r="E534" s="16"/>
      <c r="F534" s="16"/>
      <c r="G534" s="16"/>
      <c r="H534" s="16"/>
      <c r="I534" s="16"/>
      <c r="J534" s="16"/>
      <c r="K534" s="16"/>
      <c r="L534" s="16"/>
      <c r="M534" s="16"/>
      <c r="N534" s="16"/>
      <c r="O534" s="16"/>
      <c r="P534" s="16"/>
      <c r="Q534" s="108">
        <f t="shared" si="90"/>
        <v>0</v>
      </c>
      <c r="R534" s="38"/>
      <c r="S534" s="38"/>
      <c r="T534" s="38"/>
      <c r="U534" s="38"/>
      <c r="V534" s="38"/>
      <c r="W534" s="38"/>
      <c r="X534" s="36"/>
      <c r="Y534" s="36"/>
      <c r="Z534" s="36"/>
      <c r="AA534" s="36"/>
      <c r="AB534" s="36"/>
      <c r="AC534" s="36"/>
      <c r="AD534" s="36"/>
      <c r="AE534" s="36"/>
      <c r="AF534" s="36"/>
      <c r="AG534" s="36"/>
      <c r="AH534" s="36"/>
      <c r="AI534" s="36"/>
      <c r="AJ534" s="36"/>
      <c r="AK534" s="36"/>
      <c r="AL534" s="36"/>
      <c r="AM534" s="36"/>
      <c r="AN534" s="36"/>
      <c r="AO534" s="36"/>
      <c r="AP534" s="36"/>
      <c r="AQ534" s="36"/>
      <c r="AR534" s="36"/>
    </row>
    <row r="535" spans="1:44" s="37" customFormat="1" ht="13" hidden="1">
      <c r="A535" s="16"/>
      <c r="B535" s="16"/>
      <c r="C535" s="16"/>
      <c r="D535" s="71"/>
      <c r="E535" s="16"/>
      <c r="F535" s="16"/>
      <c r="G535" s="16"/>
      <c r="H535" s="16"/>
      <c r="I535" s="16"/>
      <c r="J535" s="16"/>
      <c r="K535" s="16"/>
      <c r="L535" s="16"/>
      <c r="M535" s="16"/>
      <c r="N535" s="16"/>
      <c r="O535" s="16"/>
      <c r="P535" s="16"/>
      <c r="Q535" s="108">
        <f t="shared" si="90"/>
        <v>0</v>
      </c>
      <c r="R535" s="38"/>
      <c r="S535" s="38"/>
      <c r="T535" s="38"/>
      <c r="U535" s="38"/>
      <c r="V535" s="38"/>
      <c r="W535" s="38"/>
      <c r="X535" s="36"/>
      <c r="Y535" s="36"/>
      <c r="Z535" s="36"/>
      <c r="AA535" s="36"/>
      <c r="AB535" s="36"/>
      <c r="AC535" s="36"/>
      <c r="AD535" s="36"/>
      <c r="AE535" s="36"/>
      <c r="AF535" s="36"/>
      <c r="AG535" s="36"/>
      <c r="AH535" s="36"/>
      <c r="AI535" s="36"/>
      <c r="AJ535" s="36"/>
      <c r="AK535" s="36"/>
      <c r="AL535" s="36"/>
      <c r="AM535" s="36"/>
      <c r="AN535" s="36"/>
      <c r="AO535" s="36"/>
      <c r="AP535" s="36"/>
      <c r="AQ535" s="36"/>
      <c r="AR535" s="36"/>
    </row>
    <row r="536" spans="1:44" s="37" customFormat="1" ht="13" hidden="1">
      <c r="A536" s="16"/>
      <c r="B536" s="16"/>
      <c r="C536" s="16"/>
      <c r="D536" s="71"/>
      <c r="E536" s="16"/>
      <c r="F536" s="16"/>
      <c r="G536" s="16"/>
      <c r="H536" s="16"/>
      <c r="I536" s="16"/>
      <c r="J536" s="16"/>
      <c r="K536" s="16"/>
      <c r="L536" s="16"/>
      <c r="M536" s="16"/>
      <c r="N536" s="16"/>
      <c r="O536" s="16"/>
      <c r="P536" s="16"/>
      <c r="Q536" s="108">
        <f t="shared" si="90"/>
        <v>0</v>
      </c>
      <c r="R536" s="38"/>
      <c r="S536" s="38"/>
      <c r="T536" s="38"/>
      <c r="U536" s="38"/>
      <c r="V536" s="38"/>
      <c r="W536" s="38"/>
      <c r="X536" s="36"/>
      <c r="Y536" s="36"/>
      <c r="Z536" s="36"/>
      <c r="AA536" s="36"/>
      <c r="AB536" s="36"/>
      <c r="AC536" s="36"/>
      <c r="AD536" s="36"/>
      <c r="AE536" s="36"/>
      <c r="AF536" s="36"/>
      <c r="AG536" s="36"/>
      <c r="AH536" s="36"/>
      <c r="AI536" s="36"/>
      <c r="AJ536" s="36"/>
      <c r="AK536" s="36"/>
      <c r="AL536" s="36"/>
      <c r="AM536" s="36"/>
      <c r="AN536" s="36"/>
      <c r="AO536" s="36"/>
      <c r="AP536" s="36"/>
      <c r="AQ536" s="36"/>
      <c r="AR536" s="36"/>
    </row>
    <row r="537" spans="1:44" s="37" customFormat="1" ht="13" hidden="1">
      <c r="A537" s="16"/>
      <c r="B537" s="16"/>
      <c r="C537" s="16"/>
      <c r="D537" s="71"/>
      <c r="E537" s="16"/>
      <c r="F537" s="16"/>
      <c r="G537" s="16"/>
      <c r="H537" s="16"/>
      <c r="I537" s="16"/>
      <c r="J537" s="16"/>
      <c r="K537" s="16"/>
      <c r="L537" s="16"/>
      <c r="M537" s="16"/>
      <c r="N537" s="16"/>
      <c r="O537" s="16"/>
      <c r="P537" s="16"/>
      <c r="Q537" s="108">
        <f t="shared" si="90"/>
        <v>0</v>
      </c>
      <c r="R537" s="38"/>
      <c r="S537" s="38"/>
      <c r="T537" s="38"/>
      <c r="U537" s="38"/>
      <c r="V537" s="38"/>
      <c r="W537" s="38"/>
      <c r="X537" s="36"/>
      <c r="Y537" s="36"/>
      <c r="Z537" s="36"/>
      <c r="AA537" s="36"/>
      <c r="AB537" s="36"/>
      <c r="AC537" s="36"/>
      <c r="AD537" s="36"/>
      <c r="AE537" s="36"/>
      <c r="AF537" s="36"/>
      <c r="AG537" s="36"/>
      <c r="AH537" s="36"/>
      <c r="AI537" s="36"/>
      <c r="AJ537" s="36"/>
      <c r="AK537" s="36"/>
      <c r="AL537" s="36"/>
      <c r="AM537" s="36"/>
      <c r="AN537" s="36"/>
      <c r="AO537" s="36"/>
      <c r="AP537" s="36"/>
      <c r="AQ537" s="36"/>
      <c r="AR537" s="36"/>
    </row>
    <row r="538" spans="1:44" s="37" customFormat="1" ht="13" hidden="1">
      <c r="A538" s="16"/>
      <c r="B538" s="16"/>
      <c r="C538" s="16"/>
      <c r="D538" s="71"/>
      <c r="E538" s="16"/>
      <c r="F538" s="16"/>
      <c r="G538" s="16"/>
      <c r="H538" s="16"/>
      <c r="I538" s="16"/>
      <c r="J538" s="16"/>
      <c r="K538" s="16"/>
      <c r="L538" s="16"/>
      <c r="M538" s="16"/>
      <c r="N538" s="16"/>
      <c r="O538" s="16"/>
      <c r="P538" s="16"/>
      <c r="Q538" s="108">
        <f t="shared" si="90"/>
        <v>0</v>
      </c>
      <c r="R538" s="38"/>
      <c r="S538" s="38"/>
      <c r="T538" s="38"/>
      <c r="U538" s="38"/>
      <c r="V538" s="38"/>
      <c r="W538" s="38"/>
      <c r="X538" s="36"/>
      <c r="Y538" s="36"/>
      <c r="Z538" s="36"/>
      <c r="AA538" s="36"/>
      <c r="AB538" s="36"/>
      <c r="AC538" s="36"/>
      <c r="AD538" s="36"/>
      <c r="AE538" s="36"/>
      <c r="AF538" s="36"/>
      <c r="AG538" s="36"/>
      <c r="AH538" s="36"/>
      <c r="AI538" s="36"/>
      <c r="AJ538" s="36"/>
      <c r="AK538" s="36"/>
      <c r="AL538" s="36"/>
      <c r="AM538" s="36"/>
      <c r="AN538" s="36"/>
      <c r="AO538" s="36"/>
      <c r="AP538" s="36"/>
      <c r="AQ538" s="36"/>
      <c r="AR538" s="36"/>
    </row>
    <row r="539" spans="1:44" s="37" customFormat="1" ht="13" hidden="1">
      <c r="A539" s="16"/>
      <c r="B539" s="16"/>
      <c r="C539" s="16"/>
      <c r="D539" s="71"/>
      <c r="E539" s="16"/>
      <c r="F539" s="16"/>
      <c r="G539" s="16"/>
      <c r="H539" s="16"/>
      <c r="I539" s="16"/>
      <c r="J539" s="16"/>
      <c r="K539" s="16"/>
      <c r="L539" s="16"/>
      <c r="M539" s="16"/>
      <c r="N539" s="16"/>
      <c r="O539" s="16"/>
      <c r="P539" s="16"/>
      <c r="Q539" s="108">
        <f t="shared" si="90"/>
        <v>0</v>
      </c>
      <c r="R539" s="38"/>
      <c r="S539" s="38"/>
      <c r="T539" s="38"/>
      <c r="U539" s="38"/>
      <c r="V539" s="38"/>
      <c r="W539" s="38"/>
      <c r="X539" s="36"/>
      <c r="Y539" s="36"/>
      <c r="Z539" s="36"/>
      <c r="AA539" s="36"/>
      <c r="AB539" s="36"/>
      <c r="AC539" s="36"/>
      <c r="AD539" s="36"/>
      <c r="AE539" s="36"/>
      <c r="AF539" s="36"/>
      <c r="AG539" s="36"/>
      <c r="AH539" s="36"/>
      <c r="AI539" s="36"/>
      <c r="AJ539" s="36"/>
      <c r="AK539" s="36"/>
      <c r="AL539" s="36"/>
      <c r="AM539" s="36"/>
      <c r="AN539" s="36"/>
      <c r="AO539" s="36"/>
      <c r="AP539" s="36"/>
      <c r="AQ539" s="36"/>
      <c r="AR539" s="36"/>
    </row>
    <row r="540" spans="1:44" s="37" customFormat="1" ht="13" hidden="1">
      <c r="A540" s="16"/>
      <c r="B540" s="16"/>
      <c r="C540" s="16"/>
      <c r="D540" s="71"/>
      <c r="E540" s="16"/>
      <c r="F540" s="16"/>
      <c r="G540" s="16"/>
      <c r="H540" s="16"/>
      <c r="I540" s="16"/>
      <c r="J540" s="16"/>
      <c r="K540" s="16"/>
      <c r="L540" s="16"/>
      <c r="M540" s="16"/>
      <c r="N540" s="16"/>
      <c r="O540" s="16"/>
      <c r="P540" s="16"/>
      <c r="Q540" s="108">
        <f t="shared" si="90"/>
        <v>0</v>
      </c>
      <c r="R540" s="38"/>
      <c r="S540" s="38"/>
      <c r="T540" s="38"/>
      <c r="U540" s="38"/>
      <c r="V540" s="38"/>
      <c r="W540" s="38"/>
      <c r="X540" s="36"/>
      <c r="Y540" s="36"/>
      <c r="Z540" s="36"/>
      <c r="AA540" s="36"/>
      <c r="AB540" s="36"/>
      <c r="AC540" s="36"/>
      <c r="AD540" s="36"/>
      <c r="AE540" s="36"/>
      <c r="AF540" s="36"/>
      <c r="AG540" s="36"/>
      <c r="AH540" s="36"/>
      <c r="AI540" s="36"/>
      <c r="AJ540" s="36"/>
      <c r="AK540" s="36"/>
      <c r="AL540" s="36"/>
      <c r="AM540" s="36"/>
      <c r="AN540" s="36"/>
      <c r="AO540" s="36"/>
      <c r="AP540" s="36"/>
      <c r="AQ540" s="36"/>
      <c r="AR540" s="36"/>
    </row>
    <row r="541" spans="1:44" s="37" customFormat="1" ht="13" hidden="1">
      <c r="A541" s="16"/>
      <c r="B541" s="16"/>
      <c r="C541" s="16"/>
      <c r="D541" s="71"/>
      <c r="E541" s="16"/>
      <c r="F541" s="16"/>
      <c r="G541" s="16"/>
      <c r="H541" s="16"/>
      <c r="I541" s="16"/>
      <c r="J541" s="16"/>
      <c r="K541" s="16"/>
      <c r="L541" s="16"/>
      <c r="M541" s="16"/>
      <c r="N541" s="16"/>
      <c r="O541" s="16"/>
      <c r="P541" s="16"/>
      <c r="Q541" s="108">
        <f t="shared" si="90"/>
        <v>0</v>
      </c>
      <c r="R541" s="38"/>
      <c r="S541" s="38"/>
      <c r="T541" s="38"/>
      <c r="U541" s="38"/>
      <c r="V541" s="38"/>
      <c r="W541" s="38"/>
      <c r="X541" s="36"/>
      <c r="Y541" s="36"/>
      <c r="Z541" s="36"/>
      <c r="AA541" s="36"/>
      <c r="AB541" s="36"/>
      <c r="AC541" s="36"/>
      <c r="AD541" s="36"/>
      <c r="AE541" s="36"/>
      <c r="AF541" s="36"/>
      <c r="AG541" s="36"/>
      <c r="AH541" s="36"/>
      <c r="AI541" s="36"/>
      <c r="AJ541" s="36"/>
      <c r="AK541" s="36"/>
      <c r="AL541" s="36"/>
      <c r="AM541" s="36"/>
      <c r="AN541" s="36"/>
      <c r="AO541" s="36"/>
      <c r="AP541" s="36"/>
      <c r="AQ541" s="36"/>
      <c r="AR541" s="36"/>
    </row>
    <row r="542" spans="1:44" s="37" customFormat="1" ht="13" hidden="1">
      <c r="A542" s="16"/>
      <c r="B542" s="16"/>
      <c r="C542" s="16"/>
      <c r="D542" s="71"/>
      <c r="E542" s="16"/>
      <c r="F542" s="16"/>
      <c r="G542" s="16"/>
      <c r="H542" s="16"/>
      <c r="I542" s="16"/>
      <c r="J542" s="16"/>
      <c r="K542" s="16"/>
      <c r="L542" s="16"/>
      <c r="M542" s="16"/>
      <c r="N542" s="16"/>
      <c r="O542" s="16"/>
      <c r="P542" s="16"/>
      <c r="Q542" s="108">
        <f t="shared" si="90"/>
        <v>0</v>
      </c>
      <c r="R542" s="38"/>
      <c r="S542" s="38"/>
      <c r="T542" s="38"/>
      <c r="U542" s="38"/>
      <c r="V542" s="38"/>
      <c r="W542" s="38"/>
      <c r="X542" s="36"/>
      <c r="Y542" s="36"/>
      <c r="Z542" s="36"/>
      <c r="AA542" s="36"/>
      <c r="AB542" s="36"/>
      <c r="AC542" s="36"/>
      <c r="AD542" s="36"/>
      <c r="AE542" s="36"/>
      <c r="AF542" s="36"/>
      <c r="AG542" s="36"/>
      <c r="AH542" s="36"/>
      <c r="AI542" s="36"/>
      <c r="AJ542" s="36"/>
      <c r="AK542" s="36"/>
      <c r="AL542" s="36"/>
      <c r="AM542" s="36"/>
      <c r="AN542" s="36"/>
      <c r="AO542" s="36"/>
      <c r="AP542" s="36"/>
      <c r="AQ542" s="36"/>
      <c r="AR542" s="36"/>
    </row>
    <row r="543" spans="1:44" s="37" customFormat="1" ht="13" hidden="1">
      <c r="A543" s="16"/>
      <c r="B543" s="16"/>
      <c r="C543" s="16"/>
      <c r="D543" s="71"/>
      <c r="E543" s="16"/>
      <c r="F543" s="16"/>
      <c r="G543" s="16"/>
      <c r="H543" s="16"/>
      <c r="I543" s="16"/>
      <c r="J543" s="16"/>
      <c r="K543" s="16"/>
      <c r="L543" s="16"/>
      <c r="M543" s="16"/>
      <c r="N543" s="16"/>
      <c r="O543" s="16"/>
      <c r="P543" s="16"/>
      <c r="Q543" s="108">
        <f t="shared" si="90"/>
        <v>0</v>
      </c>
      <c r="R543" s="38"/>
      <c r="S543" s="38"/>
      <c r="T543" s="38"/>
      <c r="U543" s="38"/>
      <c r="V543" s="38"/>
      <c r="W543" s="38"/>
      <c r="X543" s="36"/>
      <c r="Y543" s="36"/>
      <c r="Z543" s="36"/>
      <c r="AA543" s="36"/>
      <c r="AB543" s="36"/>
      <c r="AC543" s="36"/>
      <c r="AD543" s="36"/>
      <c r="AE543" s="36"/>
      <c r="AF543" s="36"/>
      <c r="AG543" s="36"/>
      <c r="AH543" s="36"/>
      <c r="AI543" s="36"/>
      <c r="AJ543" s="36"/>
      <c r="AK543" s="36"/>
      <c r="AL543" s="36"/>
      <c r="AM543" s="36"/>
      <c r="AN543" s="36"/>
      <c r="AO543" s="36"/>
      <c r="AP543" s="36"/>
      <c r="AQ543" s="36"/>
      <c r="AR543" s="36"/>
    </row>
    <row r="544" spans="1:44" s="37" customFormat="1" ht="13" hidden="1">
      <c r="A544" s="16"/>
      <c r="B544" s="16"/>
      <c r="C544" s="16"/>
      <c r="D544" s="71"/>
      <c r="E544" s="16"/>
      <c r="F544" s="16"/>
      <c r="G544" s="16"/>
      <c r="H544" s="16"/>
      <c r="I544" s="16"/>
      <c r="J544" s="16"/>
      <c r="K544" s="16"/>
      <c r="L544" s="16"/>
      <c r="M544" s="16"/>
      <c r="N544" s="16"/>
      <c r="O544" s="16"/>
      <c r="P544" s="16"/>
      <c r="Q544" s="108">
        <f t="shared" si="90"/>
        <v>0</v>
      </c>
      <c r="R544" s="38"/>
      <c r="S544" s="38"/>
      <c r="T544" s="38"/>
      <c r="U544" s="38"/>
      <c r="V544" s="38"/>
      <c r="W544" s="38"/>
      <c r="X544" s="36"/>
      <c r="Y544" s="36"/>
      <c r="Z544" s="36"/>
      <c r="AA544" s="36"/>
      <c r="AB544" s="36"/>
      <c r="AC544" s="36"/>
      <c r="AD544" s="36"/>
      <c r="AE544" s="36"/>
      <c r="AF544" s="36"/>
      <c r="AG544" s="36"/>
      <c r="AH544" s="36"/>
      <c r="AI544" s="36"/>
      <c r="AJ544" s="36"/>
      <c r="AK544" s="36"/>
      <c r="AL544" s="36"/>
      <c r="AM544" s="36"/>
      <c r="AN544" s="36"/>
      <c r="AO544" s="36"/>
      <c r="AP544" s="36"/>
      <c r="AQ544" s="36"/>
      <c r="AR544" s="36"/>
    </row>
    <row r="545" spans="1:44" s="37" customFormat="1" ht="13" hidden="1">
      <c r="A545" s="16"/>
      <c r="B545" s="16"/>
      <c r="C545" s="16"/>
      <c r="D545" s="71"/>
      <c r="E545" s="16"/>
      <c r="F545" s="16"/>
      <c r="G545" s="16"/>
      <c r="H545" s="16"/>
      <c r="I545" s="16"/>
      <c r="J545" s="16"/>
      <c r="K545" s="16"/>
      <c r="L545" s="16"/>
      <c r="M545" s="16"/>
      <c r="N545" s="16"/>
      <c r="O545" s="16"/>
      <c r="P545" s="16"/>
      <c r="Q545" s="108">
        <f t="shared" si="90"/>
        <v>0</v>
      </c>
      <c r="R545" s="38"/>
      <c r="S545" s="38"/>
      <c r="T545" s="38"/>
      <c r="U545" s="38"/>
      <c r="V545" s="38"/>
      <c r="W545" s="38"/>
      <c r="X545" s="36"/>
      <c r="Y545" s="36"/>
      <c r="Z545" s="36"/>
      <c r="AA545" s="36"/>
      <c r="AB545" s="36"/>
      <c r="AC545" s="36"/>
      <c r="AD545" s="36"/>
      <c r="AE545" s="36"/>
      <c r="AF545" s="36"/>
      <c r="AG545" s="36"/>
      <c r="AH545" s="36"/>
      <c r="AI545" s="36"/>
      <c r="AJ545" s="36"/>
      <c r="AK545" s="36"/>
      <c r="AL545" s="36"/>
      <c r="AM545" s="36"/>
      <c r="AN545" s="36"/>
      <c r="AO545" s="36"/>
      <c r="AP545" s="36"/>
      <c r="AQ545" s="36"/>
      <c r="AR545" s="36"/>
    </row>
    <row r="546" spans="1:44" s="37" customFormat="1" ht="13" hidden="1">
      <c r="A546" s="16"/>
      <c r="B546" s="16"/>
      <c r="C546" s="16"/>
      <c r="D546" s="71"/>
      <c r="E546" s="16"/>
      <c r="F546" s="16"/>
      <c r="G546" s="16"/>
      <c r="H546" s="16"/>
      <c r="I546" s="16"/>
      <c r="J546" s="16"/>
      <c r="K546" s="16"/>
      <c r="L546" s="16"/>
      <c r="M546" s="16"/>
      <c r="N546" s="16"/>
      <c r="O546" s="16"/>
      <c r="P546" s="16"/>
      <c r="Q546" s="108">
        <f t="shared" si="90"/>
        <v>0</v>
      </c>
      <c r="R546" s="38"/>
      <c r="S546" s="38"/>
      <c r="T546" s="38"/>
      <c r="U546" s="38"/>
      <c r="V546" s="38"/>
      <c r="W546" s="38"/>
      <c r="X546" s="36"/>
      <c r="Y546" s="36"/>
      <c r="Z546" s="36"/>
      <c r="AA546" s="36"/>
      <c r="AB546" s="36"/>
      <c r="AC546" s="36"/>
      <c r="AD546" s="36"/>
      <c r="AE546" s="36"/>
      <c r="AF546" s="36"/>
      <c r="AG546" s="36"/>
      <c r="AH546" s="36"/>
      <c r="AI546" s="36"/>
      <c r="AJ546" s="36"/>
      <c r="AK546" s="36"/>
      <c r="AL546" s="36"/>
      <c r="AM546" s="36"/>
      <c r="AN546" s="36"/>
      <c r="AO546" s="36"/>
      <c r="AP546" s="36"/>
      <c r="AQ546" s="36"/>
      <c r="AR546" s="36"/>
    </row>
    <row r="547" spans="1:44" s="37" customFormat="1" ht="13" hidden="1">
      <c r="A547" s="16"/>
      <c r="B547" s="16"/>
      <c r="C547" s="16"/>
      <c r="D547" s="71"/>
      <c r="E547" s="16"/>
      <c r="F547" s="16"/>
      <c r="G547" s="16"/>
      <c r="H547" s="16"/>
      <c r="I547" s="16"/>
      <c r="J547" s="16"/>
      <c r="K547" s="16"/>
      <c r="L547" s="16"/>
      <c r="M547" s="16"/>
      <c r="N547" s="16"/>
      <c r="O547" s="16"/>
      <c r="P547" s="16"/>
      <c r="Q547" s="108">
        <f t="shared" ref="Q547:Q570" si="91">+P547</f>
        <v>0</v>
      </c>
      <c r="R547" s="38"/>
      <c r="S547" s="38"/>
      <c r="T547" s="38"/>
      <c r="U547" s="38"/>
      <c r="V547" s="38"/>
      <c r="W547" s="38"/>
      <c r="X547" s="36"/>
      <c r="Y547" s="36"/>
      <c r="Z547" s="36"/>
      <c r="AA547" s="36"/>
      <c r="AB547" s="36"/>
      <c r="AC547" s="36"/>
      <c r="AD547" s="36"/>
      <c r="AE547" s="36"/>
      <c r="AF547" s="36"/>
      <c r="AG547" s="36"/>
      <c r="AH547" s="36"/>
      <c r="AI547" s="36"/>
      <c r="AJ547" s="36"/>
      <c r="AK547" s="36"/>
      <c r="AL547" s="36"/>
      <c r="AM547" s="36"/>
      <c r="AN547" s="36"/>
      <c r="AO547" s="36"/>
      <c r="AP547" s="36"/>
      <c r="AQ547" s="36"/>
      <c r="AR547" s="36"/>
    </row>
    <row r="548" spans="1:44" s="37" customFormat="1" ht="13" hidden="1">
      <c r="A548" s="16"/>
      <c r="B548" s="16"/>
      <c r="C548" s="16"/>
      <c r="D548" s="71"/>
      <c r="E548" s="16"/>
      <c r="F548" s="16"/>
      <c r="G548" s="16"/>
      <c r="H548" s="16"/>
      <c r="I548" s="16"/>
      <c r="J548" s="16"/>
      <c r="K548" s="16"/>
      <c r="L548" s="16"/>
      <c r="M548" s="16"/>
      <c r="N548" s="16"/>
      <c r="O548" s="16"/>
      <c r="P548" s="16"/>
      <c r="Q548" s="108">
        <f t="shared" si="91"/>
        <v>0</v>
      </c>
      <c r="R548" s="38"/>
      <c r="S548" s="38"/>
      <c r="T548" s="38"/>
      <c r="U548" s="38"/>
      <c r="V548" s="38"/>
      <c r="W548" s="38"/>
      <c r="X548" s="36"/>
      <c r="Y548" s="36"/>
      <c r="Z548" s="36"/>
      <c r="AA548" s="36"/>
      <c r="AB548" s="36"/>
      <c r="AC548" s="36"/>
      <c r="AD548" s="36"/>
      <c r="AE548" s="36"/>
      <c r="AF548" s="36"/>
      <c r="AG548" s="36"/>
      <c r="AH548" s="36"/>
      <c r="AI548" s="36"/>
      <c r="AJ548" s="36"/>
      <c r="AK548" s="36"/>
      <c r="AL548" s="36"/>
      <c r="AM548" s="36"/>
      <c r="AN548" s="36"/>
      <c r="AO548" s="36"/>
      <c r="AP548" s="36"/>
      <c r="AQ548" s="36"/>
      <c r="AR548" s="36"/>
    </row>
    <row r="549" spans="1:44" s="37" customFormat="1" ht="13" hidden="1">
      <c r="A549" s="16"/>
      <c r="B549" s="16"/>
      <c r="C549" s="16"/>
      <c r="D549" s="71"/>
      <c r="E549" s="16"/>
      <c r="F549" s="16"/>
      <c r="G549" s="16"/>
      <c r="H549" s="16"/>
      <c r="I549" s="16"/>
      <c r="J549" s="16"/>
      <c r="K549" s="16"/>
      <c r="L549" s="16"/>
      <c r="M549" s="16"/>
      <c r="N549" s="16"/>
      <c r="O549" s="16"/>
      <c r="P549" s="16"/>
      <c r="Q549" s="108">
        <f t="shared" si="91"/>
        <v>0</v>
      </c>
      <c r="R549" s="38"/>
      <c r="S549" s="38"/>
      <c r="T549" s="38"/>
      <c r="U549" s="38"/>
      <c r="V549" s="38"/>
      <c r="W549" s="38"/>
      <c r="X549" s="36"/>
      <c r="Y549" s="36"/>
      <c r="Z549" s="36"/>
      <c r="AA549" s="36"/>
      <c r="AB549" s="36"/>
      <c r="AC549" s="36"/>
      <c r="AD549" s="36"/>
      <c r="AE549" s="36"/>
      <c r="AF549" s="36"/>
      <c r="AG549" s="36"/>
      <c r="AH549" s="36"/>
      <c r="AI549" s="36"/>
      <c r="AJ549" s="36"/>
      <c r="AK549" s="36"/>
      <c r="AL549" s="36"/>
      <c r="AM549" s="36"/>
      <c r="AN549" s="36"/>
      <c r="AO549" s="36"/>
      <c r="AP549" s="36"/>
      <c r="AQ549" s="36"/>
      <c r="AR549" s="36"/>
    </row>
    <row r="550" spans="1:44" s="37" customFormat="1" ht="13" hidden="1">
      <c r="A550" s="16"/>
      <c r="B550" s="16"/>
      <c r="C550" s="16"/>
      <c r="D550" s="71"/>
      <c r="E550" s="16"/>
      <c r="F550" s="16"/>
      <c r="G550" s="16"/>
      <c r="H550" s="16"/>
      <c r="I550" s="16"/>
      <c r="J550" s="16"/>
      <c r="K550" s="16"/>
      <c r="L550" s="16"/>
      <c r="M550" s="16"/>
      <c r="N550" s="16"/>
      <c r="O550" s="16"/>
      <c r="P550" s="16"/>
      <c r="Q550" s="108">
        <f t="shared" si="91"/>
        <v>0</v>
      </c>
      <c r="R550" s="38"/>
      <c r="S550" s="38"/>
      <c r="T550" s="38"/>
      <c r="U550" s="38"/>
      <c r="V550" s="38"/>
      <c r="W550" s="38"/>
      <c r="X550" s="36"/>
      <c r="Y550" s="36"/>
      <c r="Z550" s="36"/>
      <c r="AA550" s="36"/>
      <c r="AB550" s="36"/>
      <c r="AC550" s="36"/>
      <c r="AD550" s="36"/>
      <c r="AE550" s="36"/>
      <c r="AF550" s="36"/>
      <c r="AG550" s="36"/>
      <c r="AH550" s="36"/>
      <c r="AI550" s="36"/>
      <c r="AJ550" s="36"/>
      <c r="AK550" s="36"/>
      <c r="AL550" s="36"/>
      <c r="AM550" s="36"/>
      <c r="AN550" s="36"/>
      <c r="AO550" s="36"/>
      <c r="AP550" s="36"/>
      <c r="AQ550" s="36"/>
      <c r="AR550" s="36"/>
    </row>
    <row r="551" spans="1:44" s="37" customFormat="1" ht="13" hidden="1">
      <c r="A551" s="16"/>
      <c r="B551" s="16"/>
      <c r="C551" s="16"/>
      <c r="D551" s="71"/>
      <c r="E551" s="16"/>
      <c r="F551" s="16"/>
      <c r="G551" s="16"/>
      <c r="H551" s="16"/>
      <c r="I551" s="16"/>
      <c r="J551" s="16"/>
      <c r="K551" s="16"/>
      <c r="L551" s="16"/>
      <c r="M551" s="16"/>
      <c r="N551" s="16"/>
      <c r="O551" s="16"/>
      <c r="P551" s="16"/>
      <c r="Q551" s="108">
        <f t="shared" si="91"/>
        <v>0</v>
      </c>
      <c r="R551" s="38"/>
      <c r="S551" s="38"/>
      <c r="T551" s="38"/>
      <c r="U551" s="38"/>
      <c r="V551" s="38"/>
      <c r="W551" s="38"/>
      <c r="X551" s="36"/>
      <c r="Y551" s="36"/>
      <c r="Z551" s="36"/>
      <c r="AA551" s="36"/>
      <c r="AB551" s="36"/>
      <c r="AC551" s="36"/>
      <c r="AD551" s="36"/>
      <c r="AE551" s="36"/>
      <c r="AF551" s="36"/>
      <c r="AG551" s="36"/>
      <c r="AH551" s="36"/>
      <c r="AI551" s="36"/>
      <c r="AJ551" s="36"/>
      <c r="AK551" s="36"/>
      <c r="AL551" s="36"/>
      <c r="AM551" s="36"/>
      <c r="AN551" s="36"/>
      <c r="AO551" s="36"/>
      <c r="AP551" s="36"/>
      <c r="AQ551" s="36"/>
      <c r="AR551" s="36"/>
    </row>
    <row r="552" spans="1:44" s="37" customFormat="1" ht="13" hidden="1">
      <c r="A552" s="16"/>
      <c r="B552" s="16"/>
      <c r="C552" s="16"/>
      <c r="D552" s="71"/>
      <c r="E552" s="16"/>
      <c r="F552" s="16"/>
      <c r="G552" s="16"/>
      <c r="H552" s="16"/>
      <c r="I552" s="16"/>
      <c r="J552" s="16"/>
      <c r="K552" s="16"/>
      <c r="L552" s="16"/>
      <c r="M552" s="16"/>
      <c r="N552" s="16"/>
      <c r="O552" s="16"/>
      <c r="P552" s="16"/>
      <c r="Q552" s="108">
        <f t="shared" si="91"/>
        <v>0</v>
      </c>
      <c r="R552" s="38"/>
      <c r="S552" s="38"/>
      <c r="T552" s="38"/>
      <c r="U552" s="38"/>
      <c r="V552" s="38"/>
      <c r="W552" s="38"/>
      <c r="X552" s="36"/>
      <c r="Y552" s="36"/>
      <c r="Z552" s="36"/>
      <c r="AA552" s="36"/>
      <c r="AB552" s="36"/>
      <c r="AC552" s="36"/>
      <c r="AD552" s="36"/>
      <c r="AE552" s="36"/>
      <c r="AF552" s="36"/>
      <c r="AG552" s="36"/>
      <c r="AH552" s="36"/>
      <c r="AI552" s="36"/>
      <c r="AJ552" s="36"/>
      <c r="AK552" s="36"/>
      <c r="AL552" s="36"/>
      <c r="AM552" s="36"/>
      <c r="AN552" s="36"/>
      <c r="AO552" s="36"/>
      <c r="AP552" s="36"/>
      <c r="AQ552" s="36"/>
      <c r="AR552" s="36"/>
    </row>
    <row r="553" spans="1:44" s="37" customFormat="1" ht="13" hidden="1">
      <c r="A553" s="16"/>
      <c r="B553" s="16"/>
      <c r="C553" s="16"/>
      <c r="D553" s="71"/>
      <c r="E553" s="16"/>
      <c r="F553" s="16"/>
      <c r="G553" s="16"/>
      <c r="H553" s="16"/>
      <c r="I553" s="16"/>
      <c r="J553" s="16"/>
      <c r="K553" s="16"/>
      <c r="L553" s="16"/>
      <c r="M553" s="16"/>
      <c r="N553" s="16"/>
      <c r="O553" s="16"/>
      <c r="P553" s="16"/>
      <c r="Q553" s="108">
        <f t="shared" si="91"/>
        <v>0</v>
      </c>
      <c r="R553" s="38"/>
      <c r="S553" s="38"/>
      <c r="T553" s="38"/>
      <c r="U553" s="38"/>
      <c r="V553" s="38"/>
      <c r="W553" s="38"/>
      <c r="X553" s="36"/>
      <c r="Y553" s="36"/>
      <c r="Z553" s="36"/>
      <c r="AA553" s="36"/>
      <c r="AB553" s="36"/>
      <c r="AC553" s="36"/>
      <c r="AD553" s="36"/>
      <c r="AE553" s="36"/>
      <c r="AF553" s="36"/>
      <c r="AG553" s="36"/>
      <c r="AH553" s="36"/>
      <c r="AI553" s="36"/>
      <c r="AJ553" s="36"/>
      <c r="AK553" s="36"/>
      <c r="AL553" s="36"/>
      <c r="AM553" s="36"/>
      <c r="AN553" s="36"/>
      <c r="AO553" s="36"/>
      <c r="AP553" s="36"/>
      <c r="AQ553" s="36"/>
      <c r="AR553" s="36"/>
    </row>
    <row r="554" spans="1:44" s="37" customFormat="1" ht="13" hidden="1">
      <c r="A554" s="16"/>
      <c r="B554" s="16"/>
      <c r="C554" s="16"/>
      <c r="D554" s="71"/>
      <c r="E554" s="16"/>
      <c r="F554" s="16"/>
      <c r="G554" s="16"/>
      <c r="H554" s="16"/>
      <c r="I554" s="16"/>
      <c r="J554" s="16"/>
      <c r="K554" s="16"/>
      <c r="L554" s="16"/>
      <c r="M554" s="16"/>
      <c r="N554" s="16"/>
      <c r="O554" s="16"/>
      <c r="P554" s="16"/>
      <c r="Q554" s="108">
        <f t="shared" si="91"/>
        <v>0</v>
      </c>
      <c r="R554" s="38"/>
      <c r="S554" s="38"/>
      <c r="T554" s="38"/>
      <c r="U554" s="38"/>
      <c r="V554" s="38"/>
      <c r="W554" s="38"/>
      <c r="X554" s="36"/>
      <c r="Y554" s="36"/>
      <c r="Z554" s="36"/>
      <c r="AA554" s="36"/>
      <c r="AB554" s="36"/>
      <c r="AC554" s="36"/>
      <c r="AD554" s="36"/>
      <c r="AE554" s="36"/>
      <c r="AF554" s="36"/>
      <c r="AG554" s="36"/>
      <c r="AH554" s="36"/>
      <c r="AI554" s="36"/>
      <c r="AJ554" s="36"/>
      <c r="AK554" s="36"/>
      <c r="AL554" s="36"/>
      <c r="AM554" s="36"/>
      <c r="AN554" s="36"/>
      <c r="AO554" s="36"/>
      <c r="AP554" s="36"/>
      <c r="AQ554" s="36"/>
      <c r="AR554" s="36"/>
    </row>
    <row r="555" spans="1:44" s="37" customFormat="1" ht="13" hidden="1">
      <c r="A555" s="16"/>
      <c r="B555" s="16"/>
      <c r="C555" s="16"/>
      <c r="D555" s="71"/>
      <c r="E555" s="16"/>
      <c r="F555" s="16"/>
      <c r="G555" s="16"/>
      <c r="H555" s="16"/>
      <c r="I555" s="16"/>
      <c r="J555" s="16"/>
      <c r="K555" s="16"/>
      <c r="L555" s="16"/>
      <c r="M555" s="16"/>
      <c r="N555" s="16"/>
      <c r="O555" s="16"/>
      <c r="P555" s="16"/>
      <c r="Q555" s="108">
        <f t="shared" si="91"/>
        <v>0</v>
      </c>
      <c r="R555" s="38"/>
      <c r="S555" s="38"/>
      <c r="T555" s="38"/>
      <c r="U555" s="38"/>
      <c r="V555" s="38"/>
      <c r="W555" s="38"/>
      <c r="X555" s="36"/>
      <c r="Y555" s="36"/>
      <c r="Z555" s="36"/>
      <c r="AA555" s="36"/>
      <c r="AB555" s="36"/>
      <c r="AC555" s="36"/>
      <c r="AD555" s="36"/>
      <c r="AE555" s="36"/>
      <c r="AF555" s="36"/>
      <c r="AG555" s="36"/>
      <c r="AH555" s="36"/>
      <c r="AI555" s="36"/>
      <c r="AJ555" s="36"/>
      <c r="AK555" s="36"/>
      <c r="AL555" s="36"/>
      <c r="AM555" s="36"/>
      <c r="AN555" s="36"/>
      <c r="AO555" s="36"/>
      <c r="AP555" s="36"/>
      <c r="AQ555" s="36"/>
      <c r="AR555" s="36"/>
    </row>
    <row r="556" spans="1:44" s="37" customFormat="1" ht="13" hidden="1">
      <c r="A556" s="16"/>
      <c r="B556" s="16"/>
      <c r="C556" s="16"/>
      <c r="D556" s="71"/>
      <c r="E556" s="16"/>
      <c r="F556" s="16"/>
      <c r="G556" s="16"/>
      <c r="H556" s="16"/>
      <c r="I556" s="16"/>
      <c r="J556" s="16"/>
      <c r="K556" s="16"/>
      <c r="L556" s="16"/>
      <c r="M556" s="16"/>
      <c r="N556" s="16"/>
      <c r="O556" s="16"/>
      <c r="P556" s="16"/>
      <c r="Q556" s="108">
        <f t="shared" si="91"/>
        <v>0</v>
      </c>
      <c r="R556" s="38"/>
      <c r="S556" s="38"/>
      <c r="T556" s="38"/>
      <c r="U556" s="38"/>
      <c r="V556" s="38"/>
      <c r="W556" s="38"/>
      <c r="X556" s="36"/>
      <c r="Y556" s="36"/>
      <c r="Z556" s="36"/>
      <c r="AA556" s="36"/>
      <c r="AB556" s="36"/>
      <c r="AC556" s="36"/>
      <c r="AD556" s="36"/>
      <c r="AE556" s="36"/>
      <c r="AF556" s="36"/>
      <c r="AG556" s="36"/>
      <c r="AH556" s="36"/>
      <c r="AI556" s="36"/>
      <c r="AJ556" s="36"/>
      <c r="AK556" s="36"/>
      <c r="AL556" s="36"/>
      <c r="AM556" s="36"/>
      <c r="AN556" s="36"/>
      <c r="AO556" s="36"/>
      <c r="AP556" s="36"/>
      <c r="AQ556" s="36"/>
      <c r="AR556" s="36"/>
    </row>
    <row r="557" spans="1:44" s="37" customFormat="1" ht="13" hidden="1">
      <c r="A557" s="16"/>
      <c r="B557" s="16"/>
      <c r="C557" s="16"/>
      <c r="D557" s="71"/>
      <c r="E557" s="16"/>
      <c r="F557" s="16"/>
      <c r="G557" s="16"/>
      <c r="H557" s="16"/>
      <c r="I557" s="16"/>
      <c r="J557" s="16"/>
      <c r="K557" s="16"/>
      <c r="L557" s="16"/>
      <c r="M557" s="16"/>
      <c r="N557" s="16"/>
      <c r="O557" s="16"/>
      <c r="P557" s="16"/>
      <c r="Q557" s="108">
        <f t="shared" si="91"/>
        <v>0</v>
      </c>
      <c r="R557" s="38"/>
      <c r="S557" s="38"/>
      <c r="T557" s="38"/>
      <c r="U557" s="38"/>
      <c r="V557" s="38"/>
      <c r="W557" s="38"/>
      <c r="X557" s="36"/>
      <c r="Y557" s="36"/>
      <c r="Z557" s="36"/>
      <c r="AA557" s="36"/>
      <c r="AB557" s="36"/>
      <c r="AC557" s="36"/>
      <c r="AD557" s="36"/>
      <c r="AE557" s="36"/>
      <c r="AF557" s="36"/>
      <c r="AG557" s="36"/>
      <c r="AH557" s="36"/>
      <c r="AI557" s="36"/>
      <c r="AJ557" s="36"/>
      <c r="AK557" s="36"/>
      <c r="AL557" s="36"/>
      <c r="AM557" s="36"/>
      <c r="AN557" s="36"/>
      <c r="AO557" s="36"/>
      <c r="AP557" s="36"/>
      <c r="AQ557" s="36"/>
      <c r="AR557" s="36"/>
    </row>
    <row r="558" spans="1:44" s="37" customFormat="1" ht="13" hidden="1">
      <c r="A558" s="16"/>
      <c r="B558" s="16"/>
      <c r="C558" s="16"/>
      <c r="D558" s="71"/>
      <c r="E558" s="16"/>
      <c r="F558" s="16"/>
      <c r="G558" s="16"/>
      <c r="H558" s="16"/>
      <c r="I558" s="16"/>
      <c r="J558" s="16"/>
      <c r="K558" s="16"/>
      <c r="L558" s="16"/>
      <c r="M558" s="16"/>
      <c r="N558" s="16"/>
      <c r="O558" s="16"/>
      <c r="P558" s="16"/>
      <c r="Q558" s="108">
        <f t="shared" si="91"/>
        <v>0</v>
      </c>
      <c r="R558" s="38"/>
      <c r="S558" s="38"/>
      <c r="T558" s="38"/>
      <c r="U558" s="38"/>
      <c r="V558" s="38"/>
      <c r="W558" s="38"/>
      <c r="X558" s="36"/>
      <c r="Y558" s="36"/>
      <c r="Z558" s="36"/>
      <c r="AA558" s="36"/>
      <c r="AB558" s="36"/>
      <c r="AC558" s="36"/>
      <c r="AD558" s="36"/>
      <c r="AE558" s="36"/>
      <c r="AF558" s="36"/>
      <c r="AG558" s="36"/>
      <c r="AH558" s="36"/>
      <c r="AI558" s="36"/>
      <c r="AJ558" s="36"/>
      <c r="AK558" s="36"/>
      <c r="AL558" s="36"/>
      <c r="AM558" s="36"/>
      <c r="AN558" s="36"/>
      <c r="AO558" s="36"/>
      <c r="AP558" s="36"/>
      <c r="AQ558" s="36"/>
      <c r="AR558" s="36"/>
    </row>
    <row r="559" spans="1:44" s="37" customFormat="1" ht="13" hidden="1">
      <c r="A559" s="16"/>
      <c r="B559" s="16"/>
      <c r="C559" s="16"/>
      <c r="D559" s="71"/>
      <c r="E559" s="16"/>
      <c r="F559" s="16"/>
      <c r="G559" s="16"/>
      <c r="H559" s="16"/>
      <c r="I559" s="16"/>
      <c r="J559" s="16"/>
      <c r="K559" s="16"/>
      <c r="L559" s="16"/>
      <c r="M559" s="16"/>
      <c r="N559" s="16"/>
      <c r="O559" s="16"/>
      <c r="P559" s="16"/>
      <c r="Q559" s="108">
        <f t="shared" si="91"/>
        <v>0</v>
      </c>
      <c r="R559" s="38"/>
      <c r="S559" s="38"/>
      <c r="T559" s="38"/>
      <c r="U559" s="38"/>
      <c r="V559" s="38"/>
      <c r="W559" s="38"/>
      <c r="X559" s="36"/>
      <c r="Y559" s="36"/>
      <c r="Z559" s="36"/>
      <c r="AA559" s="36"/>
      <c r="AB559" s="36"/>
      <c r="AC559" s="36"/>
      <c r="AD559" s="36"/>
      <c r="AE559" s="36"/>
      <c r="AF559" s="36"/>
      <c r="AG559" s="36"/>
      <c r="AH559" s="36"/>
      <c r="AI559" s="36"/>
      <c r="AJ559" s="36"/>
      <c r="AK559" s="36"/>
      <c r="AL559" s="36"/>
      <c r="AM559" s="36"/>
      <c r="AN559" s="36"/>
      <c r="AO559" s="36"/>
      <c r="AP559" s="36"/>
      <c r="AQ559" s="36"/>
      <c r="AR559" s="36"/>
    </row>
    <row r="560" spans="1:44" s="37" customFormat="1" ht="13" hidden="1">
      <c r="A560" s="16"/>
      <c r="B560" s="16"/>
      <c r="C560" s="16"/>
      <c r="D560" s="71"/>
      <c r="E560" s="16"/>
      <c r="F560" s="16"/>
      <c r="G560" s="16"/>
      <c r="H560" s="16"/>
      <c r="I560" s="16"/>
      <c r="J560" s="16"/>
      <c r="K560" s="16"/>
      <c r="L560" s="16"/>
      <c r="M560" s="16"/>
      <c r="N560" s="16"/>
      <c r="O560" s="16"/>
      <c r="P560" s="16"/>
      <c r="Q560" s="108">
        <f t="shared" si="91"/>
        <v>0</v>
      </c>
      <c r="R560" s="38"/>
      <c r="S560" s="38"/>
      <c r="T560" s="38"/>
      <c r="U560" s="38"/>
      <c r="V560" s="38"/>
      <c r="W560" s="38"/>
      <c r="X560" s="36"/>
      <c r="Y560" s="36"/>
      <c r="Z560" s="36"/>
      <c r="AA560" s="36"/>
      <c r="AB560" s="36"/>
      <c r="AC560" s="36"/>
      <c r="AD560" s="36"/>
      <c r="AE560" s="36"/>
      <c r="AF560" s="36"/>
      <c r="AG560" s="36"/>
      <c r="AH560" s="36"/>
      <c r="AI560" s="36"/>
      <c r="AJ560" s="36"/>
      <c r="AK560" s="36"/>
      <c r="AL560" s="36"/>
      <c r="AM560" s="36"/>
      <c r="AN560" s="36"/>
      <c r="AO560" s="36"/>
      <c r="AP560" s="36"/>
      <c r="AQ560" s="36"/>
      <c r="AR560" s="36"/>
    </row>
    <row r="561" spans="1:44" s="37" customFormat="1" ht="13" hidden="1">
      <c r="A561" s="16"/>
      <c r="B561" s="16"/>
      <c r="C561" s="16"/>
      <c r="D561" s="71"/>
      <c r="E561" s="16"/>
      <c r="F561" s="16"/>
      <c r="G561" s="16"/>
      <c r="H561" s="16"/>
      <c r="I561" s="16"/>
      <c r="J561" s="16"/>
      <c r="K561" s="16"/>
      <c r="L561" s="16"/>
      <c r="M561" s="16"/>
      <c r="N561" s="16"/>
      <c r="O561" s="16"/>
      <c r="P561" s="16"/>
      <c r="Q561" s="108">
        <f t="shared" si="91"/>
        <v>0</v>
      </c>
      <c r="R561" s="38"/>
      <c r="S561" s="38"/>
      <c r="T561" s="38"/>
      <c r="U561" s="38"/>
      <c r="V561" s="38"/>
      <c r="W561" s="38"/>
      <c r="X561" s="36"/>
      <c r="Y561" s="36"/>
      <c r="Z561" s="36"/>
      <c r="AA561" s="36"/>
      <c r="AB561" s="36"/>
      <c r="AC561" s="36"/>
      <c r="AD561" s="36"/>
      <c r="AE561" s="36"/>
      <c r="AF561" s="36"/>
      <c r="AG561" s="36"/>
      <c r="AH561" s="36"/>
      <c r="AI561" s="36"/>
      <c r="AJ561" s="36"/>
      <c r="AK561" s="36"/>
      <c r="AL561" s="36"/>
      <c r="AM561" s="36"/>
      <c r="AN561" s="36"/>
      <c r="AO561" s="36"/>
      <c r="AP561" s="36"/>
      <c r="AQ561" s="36"/>
      <c r="AR561" s="36"/>
    </row>
    <row r="562" spans="1:44" s="37" customFormat="1" ht="13" hidden="1">
      <c r="A562" s="16"/>
      <c r="B562" s="16"/>
      <c r="C562" s="16"/>
      <c r="D562" s="71"/>
      <c r="E562" s="16"/>
      <c r="F562" s="16"/>
      <c r="G562" s="16"/>
      <c r="H562" s="16"/>
      <c r="I562" s="16"/>
      <c r="J562" s="16"/>
      <c r="K562" s="16"/>
      <c r="L562" s="16"/>
      <c r="M562" s="16"/>
      <c r="N562" s="16"/>
      <c r="O562" s="16"/>
      <c r="P562" s="16"/>
      <c r="Q562" s="108">
        <f t="shared" si="91"/>
        <v>0</v>
      </c>
      <c r="R562" s="38"/>
      <c r="S562" s="38"/>
      <c r="T562" s="38"/>
      <c r="U562" s="38"/>
      <c r="V562" s="38"/>
      <c r="W562" s="38"/>
      <c r="X562" s="36"/>
      <c r="Y562" s="36"/>
      <c r="Z562" s="36"/>
      <c r="AA562" s="36"/>
      <c r="AB562" s="36"/>
      <c r="AC562" s="36"/>
      <c r="AD562" s="36"/>
      <c r="AE562" s="36"/>
      <c r="AF562" s="36"/>
      <c r="AG562" s="36"/>
      <c r="AH562" s="36"/>
      <c r="AI562" s="36"/>
      <c r="AJ562" s="36"/>
      <c r="AK562" s="36"/>
      <c r="AL562" s="36"/>
      <c r="AM562" s="36"/>
      <c r="AN562" s="36"/>
      <c r="AO562" s="36"/>
      <c r="AP562" s="36"/>
      <c r="AQ562" s="36"/>
      <c r="AR562" s="36"/>
    </row>
    <row r="563" spans="1:44" s="37" customFormat="1" ht="13" hidden="1">
      <c r="A563" s="16"/>
      <c r="B563" s="16"/>
      <c r="C563" s="16"/>
      <c r="D563" s="71"/>
      <c r="E563" s="16"/>
      <c r="F563" s="16"/>
      <c r="G563" s="16"/>
      <c r="H563" s="16"/>
      <c r="I563" s="16"/>
      <c r="J563" s="16"/>
      <c r="K563" s="16"/>
      <c r="L563" s="16"/>
      <c r="M563" s="16"/>
      <c r="N563" s="16"/>
      <c r="O563" s="16"/>
      <c r="P563" s="16"/>
      <c r="Q563" s="108">
        <f t="shared" si="91"/>
        <v>0</v>
      </c>
      <c r="R563" s="38"/>
      <c r="S563" s="38"/>
      <c r="T563" s="38"/>
      <c r="U563" s="38"/>
      <c r="V563" s="38"/>
      <c r="W563" s="38"/>
      <c r="X563" s="36"/>
      <c r="Y563" s="36"/>
      <c r="Z563" s="36"/>
      <c r="AA563" s="36"/>
      <c r="AB563" s="36"/>
      <c r="AC563" s="36"/>
      <c r="AD563" s="36"/>
      <c r="AE563" s="36"/>
      <c r="AF563" s="36"/>
      <c r="AG563" s="36"/>
      <c r="AH563" s="36"/>
      <c r="AI563" s="36"/>
      <c r="AJ563" s="36"/>
      <c r="AK563" s="36"/>
      <c r="AL563" s="36"/>
      <c r="AM563" s="36"/>
      <c r="AN563" s="36"/>
      <c r="AO563" s="36"/>
      <c r="AP563" s="36"/>
      <c r="AQ563" s="36"/>
      <c r="AR563" s="36"/>
    </row>
    <row r="564" spans="1:44" s="37" customFormat="1" ht="13" hidden="1">
      <c r="A564" s="16"/>
      <c r="B564" s="16"/>
      <c r="C564" s="16"/>
      <c r="D564" s="71"/>
      <c r="E564" s="16"/>
      <c r="F564" s="16"/>
      <c r="G564" s="16"/>
      <c r="H564" s="16"/>
      <c r="I564" s="16"/>
      <c r="J564" s="16"/>
      <c r="K564" s="16"/>
      <c r="L564" s="16"/>
      <c r="M564" s="16"/>
      <c r="N564" s="16"/>
      <c r="O564" s="16"/>
      <c r="P564" s="16"/>
      <c r="Q564" s="108">
        <f t="shared" si="91"/>
        <v>0</v>
      </c>
      <c r="R564" s="38"/>
      <c r="S564" s="38"/>
      <c r="T564" s="38"/>
      <c r="U564" s="38"/>
      <c r="V564" s="38"/>
      <c r="W564" s="38"/>
      <c r="X564" s="36"/>
      <c r="Y564" s="36"/>
      <c r="Z564" s="36"/>
      <c r="AA564" s="36"/>
      <c r="AB564" s="36"/>
      <c r="AC564" s="36"/>
      <c r="AD564" s="36"/>
      <c r="AE564" s="36"/>
      <c r="AF564" s="36"/>
      <c r="AG564" s="36"/>
      <c r="AH564" s="36"/>
      <c r="AI564" s="36"/>
      <c r="AJ564" s="36"/>
      <c r="AK564" s="36"/>
      <c r="AL564" s="36"/>
      <c r="AM564" s="36"/>
      <c r="AN564" s="36"/>
      <c r="AO564" s="36"/>
      <c r="AP564" s="36"/>
      <c r="AQ564" s="36"/>
      <c r="AR564" s="36"/>
    </row>
    <row r="565" spans="1:44" s="37" customFormat="1" ht="13" hidden="1">
      <c r="A565" s="16"/>
      <c r="B565" s="16"/>
      <c r="C565" s="16"/>
      <c r="D565" s="71"/>
      <c r="E565" s="16"/>
      <c r="F565" s="16"/>
      <c r="G565" s="16"/>
      <c r="H565" s="16"/>
      <c r="I565" s="16"/>
      <c r="J565" s="16"/>
      <c r="K565" s="16"/>
      <c r="L565" s="16"/>
      <c r="M565" s="16"/>
      <c r="N565" s="16"/>
      <c r="O565" s="16"/>
      <c r="P565" s="16"/>
      <c r="Q565" s="108">
        <f t="shared" si="91"/>
        <v>0</v>
      </c>
      <c r="R565" s="38"/>
      <c r="S565" s="38"/>
      <c r="T565" s="38"/>
      <c r="U565" s="38"/>
      <c r="V565" s="38"/>
      <c r="W565" s="38"/>
      <c r="X565" s="36"/>
      <c r="Y565" s="36"/>
      <c r="Z565" s="36"/>
      <c r="AA565" s="36"/>
      <c r="AB565" s="36"/>
      <c r="AC565" s="36"/>
      <c r="AD565" s="36"/>
      <c r="AE565" s="36"/>
      <c r="AF565" s="36"/>
      <c r="AG565" s="36"/>
      <c r="AH565" s="36"/>
      <c r="AI565" s="36"/>
      <c r="AJ565" s="36"/>
      <c r="AK565" s="36"/>
      <c r="AL565" s="36"/>
      <c r="AM565" s="36"/>
      <c r="AN565" s="36"/>
      <c r="AO565" s="36"/>
      <c r="AP565" s="36"/>
      <c r="AQ565" s="36"/>
      <c r="AR565" s="36"/>
    </row>
    <row r="566" spans="1:44" s="37" customFormat="1" ht="13" hidden="1">
      <c r="A566" s="16"/>
      <c r="B566" s="16"/>
      <c r="C566" s="16"/>
      <c r="D566" s="71"/>
      <c r="E566" s="16"/>
      <c r="F566" s="16"/>
      <c r="G566" s="16"/>
      <c r="H566" s="16"/>
      <c r="I566" s="16"/>
      <c r="J566" s="16"/>
      <c r="K566" s="16"/>
      <c r="L566" s="16"/>
      <c r="M566" s="16"/>
      <c r="N566" s="16"/>
      <c r="O566" s="16"/>
      <c r="P566" s="16"/>
      <c r="Q566" s="108">
        <f t="shared" si="91"/>
        <v>0</v>
      </c>
      <c r="R566" s="38"/>
      <c r="S566" s="38"/>
      <c r="T566" s="38"/>
      <c r="U566" s="38"/>
      <c r="V566" s="38"/>
      <c r="W566" s="38"/>
      <c r="X566" s="36"/>
      <c r="Y566" s="36"/>
      <c r="Z566" s="36"/>
      <c r="AA566" s="36"/>
      <c r="AB566" s="36"/>
      <c r="AC566" s="36"/>
      <c r="AD566" s="36"/>
      <c r="AE566" s="36"/>
      <c r="AF566" s="36"/>
      <c r="AG566" s="36"/>
      <c r="AH566" s="36"/>
      <c r="AI566" s="36"/>
      <c r="AJ566" s="36"/>
      <c r="AK566" s="36"/>
      <c r="AL566" s="36"/>
      <c r="AM566" s="36"/>
      <c r="AN566" s="36"/>
      <c r="AO566" s="36"/>
      <c r="AP566" s="36"/>
      <c r="AQ566" s="36"/>
      <c r="AR566" s="36"/>
    </row>
    <row r="567" spans="1:44" s="37" customFormat="1" ht="13" hidden="1">
      <c r="A567" s="16"/>
      <c r="B567" s="16"/>
      <c r="C567" s="16"/>
      <c r="D567" s="71"/>
      <c r="E567" s="16"/>
      <c r="F567" s="16"/>
      <c r="G567" s="16"/>
      <c r="H567" s="16"/>
      <c r="I567" s="16"/>
      <c r="J567" s="16"/>
      <c r="K567" s="16"/>
      <c r="L567" s="16"/>
      <c r="M567" s="16"/>
      <c r="N567" s="16"/>
      <c r="O567" s="16"/>
      <c r="P567" s="16"/>
      <c r="Q567" s="108">
        <f t="shared" si="91"/>
        <v>0</v>
      </c>
      <c r="R567" s="38"/>
      <c r="S567" s="38"/>
      <c r="T567" s="38"/>
      <c r="U567" s="38"/>
      <c r="V567" s="38"/>
      <c r="W567" s="38"/>
      <c r="X567" s="36"/>
      <c r="Y567" s="36"/>
      <c r="Z567" s="36"/>
      <c r="AA567" s="36"/>
      <c r="AB567" s="36"/>
      <c r="AC567" s="36"/>
      <c r="AD567" s="36"/>
      <c r="AE567" s="36"/>
      <c r="AF567" s="36"/>
      <c r="AG567" s="36"/>
      <c r="AH567" s="36"/>
      <c r="AI567" s="36"/>
      <c r="AJ567" s="36"/>
      <c r="AK567" s="36"/>
      <c r="AL567" s="36"/>
      <c r="AM567" s="36"/>
      <c r="AN567" s="36"/>
      <c r="AO567" s="36"/>
      <c r="AP567" s="36"/>
      <c r="AQ567" s="36"/>
      <c r="AR567" s="36"/>
    </row>
    <row r="568" spans="1:44" s="37" customFormat="1" ht="13" hidden="1">
      <c r="A568" s="16"/>
      <c r="B568" s="16"/>
      <c r="C568" s="16"/>
      <c r="D568" s="71"/>
      <c r="E568" s="16"/>
      <c r="F568" s="16"/>
      <c r="G568" s="16"/>
      <c r="H568" s="16"/>
      <c r="I568" s="16"/>
      <c r="J568" s="16"/>
      <c r="K568" s="16"/>
      <c r="L568" s="16"/>
      <c r="M568" s="16"/>
      <c r="N568" s="16"/>
      <c r="O568" s="16"/>
      <c r="P568" s="16"/>
      <c r="Q568" s="108">
        <f t="shared" si="91"/>
        <v>0</v>
      </c>
      <c r="R568" s="38"/>
      <c r="S568" s="38"/>
      <c r="T568" s="38"/>
      <c r="U568" s="38"/>
      <c r="V568" s="38"/>
      <c r="W568" s="38"/>
      <c r="X568" s="36"/>
      <c r="Y568" s="36"/>
      <c r="Z568" s="36"/>
      <c r="AA568" s="36"/>
      <c r="AB568" s="36"/>
      <c r="AC568" s="36"/>
      <c r="AD568" s="36"/>
      <c r="AE568" s="36"/>
      <c r="AF568" s="36"/>
      <c r="AG568" s="36"/>
      <c r="AH568" s="36"/>
      <c r="AI568" s="36"/>
      <c r="AJ568" s="36"/>
      <c r="AK568" s="36"/>
      <c r="AL568" s="36"/>
      <c r="AM568" s="36"/>
      <c r="AN568" s="36"/>
      <c r="AO568" s="36"/>
      <c r="AP568" s="36"/>
      <c r="AQ568" s="36"/>
      <c r="AR568" s="36"/>
    </row>
    <row r="569" spans="1:44" s="37" customFormat="1" ht="13" hidden="1">
      <c r="A569" s="16"/>
      <c r="B569" s="16"/>
      <c r="C569" s="16"/>
      <c r="D569" s="71"/>
      <c r="E569" s="16"/>
      <c r="F569" s="16"/>
      <c r="G569" s="16"/>
      <c r="H569" s="16"/>
      <c r="I569" s="16"/>
      <c r="J569" s="16"/>
      <c r="K569" s="16"/>
      <c r="L569" s="16"/>
      <c r="M569" s="16"/>
      <c r="N569" s="16"/>
      <c r="O569" s="16"/>
      <c r="P569" s="16"/>
      <c r="Q569" s="108">
        <f t="shared" si="91"/>
        <v>0</v>
      </c>
      <c r="R569" s="38"/>
      <c r="S569" s="38"/>
      <c r="T569" s="38"/>
      <c r="U569" s="38"/>
      <c r="V569" s="38"/>
      <c r="W569" s="38"/>
      <c r="X569" s="36"/>
      <c r="Y569" s="36"/>
      <c r="Z569" s="36"/>
      <c r="AA569" s="36"/>
      <c r="AB569" s="36"/>
      <c r="AC569" s="36"/>
      <c r="AD569" s="36"/>
      <c r="AE569" s="36"/>
      <c r="AF569" s="36"/>
      <c r="AG569" s="36"/>
      <c r="AH569" s="36"/>
      <c r="AI569" s="36"/>
      <c r="AJ569" s="36"/>
      <c r="AK569" s="36"/>
      <c r="AL569" s="36"/>
      <c r="AM569" s="36"/>
      <c r="AN569" s="36"/>
      <c r="AO569" s="36"/>
      <c r="AP569" s="36"/>
      <c r="AQ569" s="36"/>
      <c r="AR569" s="36"/>
    </row>
    <row r="570" spans="1:44" s="37" customFormat="1" ht="13" hidden="1">
      <c r="A570" s="16"/>
      <c r="B570" s="16"/>
      <c r="C570" s="16"/>
      <c r="D570" s="71"/>
      <c r="E570" s="16"/>
      <c r="F570" s="16"/>
      <c r="G570" s="16"/>
      <c r="H570" s="16"/>
      <c r="I570" s="16"/>
      <c r="J570" s="16"/>
      <c r="K570" s="16"/>
      <c r="L570" s="16"/>
      <c r="M570" s="16"/>
      <c r="N570" s="16"/>
      <c r="O570" s="16"/>
      <c r="P570" s="16"/>
      <c r="Q570" s="108">
        <f t="shared" si="91"/>
        <v>0</v>
      </c>
      <c r="R570" s="38"/>
      <c r="S570" s="38"/>
      <c r="T570" s="38"/>
      <c r="U570" s="38"/>
      <c r="V570" s="38"/>
      <c r="W570" s="38"/>
      <c r="X570" s="36"/>
      <c r="Y570" s="36"/>
      <c r="Z570" s="36"/>
      <c r="AA570" s="36"/>
      <c r="AB570" s="36"/>
      <c r="AC570" s="36"/>
      <c r="AD570" s="36"/>
      <c r="AE570" s="36"/>
      <c r="AF570" s="36"/>
      <c r="AG570" s="36"/>
      <c r="AH570" s="36"/>
      <c r="AI570" s="36"/>
      <c r="AJ570" s="36"/>
      <c r="AK570" s="36"/>
      <c r="AL570" s="36"/>
      <c r="AM570" s="36"/>
      <c r="AN570" s="36"/>
      <c r="AO570" s="36"/>
      <c r="AP570" s="36"/>
      <c r="AQ570" s="36"/>
      <c r="AR570" s="36"/>
    </row>
    <row r="571" spans="1:44" s="37" customFormat="1" ht="13" hidden="1">
      <c r="A571" s="16"/>
      <c r="B571" s="16"/>
      <c r="C571" s="16"/>
      <c r="D571" s="71"/>
      <c r="E571" s="16"/>
      <c r="F571" s="16"/>
      <c r="G571" s="16"/>
      <c r="H571" s="16"/>
      <c r="I571" s="16"/>
      <c r="J571" s="16"/>
      <c r="K571" s="16"/>
      <c r="L571" s="16"/>
      <c r="M571" s="16"/>
      <c r="N571" s="16"/>
      <c r="O571" s="16"/>
      <c r="P571" s="16"/>
      <c r="Q571" s="108">
        <f t="shared" ref="Q571:Q634" si="92">+P571</f>
        <v>0</v>
      </c>
      <c r="R571" s="38"/>
      <c r="S571" s="38"/>
      <c r="T571" s="38"/>
      <c r="U571" s="38"/>
      <c r="V571" s="38"/>
      <c r="W571" s="38"/>
      <c r="X571" s="36"/>
      <c r="Y571" s="36"/>
      <c r="Z571" s="36"/>
      <c r="AA571" s="36"/>
      <c r="AB571" s="36"/>
      <c r="AC571" s="36"/>
      <c r="AD571" s="36"/>
      <c r="AE571" s="36"/>
      <c r="AF571" s="36"/>
      <c r="AG571" s="36"/>
      <c r="AH571" s="36"/>
      <c r="AI571" s="36"/>
      <c r="AJ571" s="36"/>
      <c r="AK571" s="36"/>
      <c r="AL571" s="36"/>
      <c r="AM571" s="36"/>
      <c r="AN571" s="36"/>
      <c r="AO571" s="36"/>
      <c r="AP571" s="36"/>
      <c r="AQ571" s="36"/>
      <c r="AR571" s="36"/>
    </row>
    <row r="572" spans="1:44" s="37" customFormat="1" ht="13" hidden="1">
      <c r="A572" s="16"/>
      <c r="B572" s="16"/>
      <c r="C572" s="16"/>
      <c r="D572" s="71"/>
      <c r="E572" s="16"/>
      <c r="F572" s="16"/>
      <c r="G572" s="16"/>
      <c r="H572" s="16"/>
      <c r="I572" s="16"/>
      <c r="J572" s="16"/>
      <c r="K572" s="16"/>
      <c r="L572" s="16"/>
      <c r="M572" s="16"/>
      <c r="N572" s="16"/>
      <c r="O572" s="16"/>
      <c r="P572" s="16"/>
      <c r="Q572" s="108">
        <f t="shared" si="92"/>
        <v>0</v>
      </c>
      <c r="R572" s="38"/>
      <c r="S572" s="38"/>
      <c r="T572" s="38"/>
      <c r="U572" s="38"/>
      <c r="V572" s="38"/>
      <c r="W572" s="38"/>
      <c r="X572" s="36"/>
      <c r="Y572" s="36"/>
      <c r="Z572" s="36"/>
      <c r="AA572" s="36"/>
      <c r="AB572" s="36"/>
      <c r="AC572" s="36"/>
      <c r="AD572" s="36"/>
      <c r="AE572" s="36"/>
      <c r="AF572" s="36"/>
      <c r="AG572" s="36"/>
      <c r="AH572" s="36"/>
      <c r="AI572" s="36"/>
      <c r="AJ572" s="36"/>
      <c r="AK572" s="36"/>
      <c r="AL572" s="36"/>
      <c r="AM572" s="36"/>
      <c r="AN572" s="36"/>
      <c r="AO572" s="36"/>
      <c r="AP572" s="36"/>
      <c r="AQ572" s="36"/>
      <c r="AR572" s="36"/>
    </row>
    <row r="573" spans="1:44" s="37" customFormat="1" ht="13" hidden="1">
      <c r="A573" s="16"/>
      <c r="B573" s="16"/>
      <c r="C573" s="16"/>
      <c r="D573" s="71"/>
      <c r="E573" s="16"/>
      <c r="F573" s="16"/>
      <c r="G573" s="16"/>
      <c r="H573" s="16"/>
      <c r="I573" s="16"/>
      <c r="J573" s="16"/>
      <c r="K573" s="16"/>
      <c r="L573" s="16"/>
      <c r="M573" s="16"/>
      <c r="N573" s="16"/>
      <c r="O573" s="16"/>
      <c r="P573" s="16"/>
      <c r="Q573" s="108">
        <f t="shared" si="92"/>
        <v>0</v>
      </c>
      <c r="R573" s="38"/>
      <c r="S573" s="38"/>
      <c r="T573" s="38"/>
      <c r="U573" s="38"/>
      <c r="V573" s="38"/>
      <c r="W573" s="38"/>
      <c r="X573" s="36"/>
      <c r="Y573" s="36"/>
      <c r="Z573" s="36"/>
      <c r="AA573" s="36"/>
      <c r="AB573" s="36"/>
      <c r="AC573" s="36"/>
      <c r="AD573" s="36"/>
      <c r="AE573" s="36"/>
      <c r="AF573" s="36"/>
      <c r="AG573" s="36"/>
      <c r="AH573" s="36"/>
      <c r="AI573" s="36"/>
      <c r="AJ573" s="36"/>
      <c r="AK573" s="36"/>
      <c r="AL573" s="36"/>
      <c r="AM573" s="36"/>
      <c r="AN573" s="36"/>
      <c r="AO573" s="36"/>
      <c r="AP573" s="36"/>
      <c r="AQ573" s="36"/>
      <c r="AR573" s="36"/>
    </row>
    <row r="574" spans="1:44" s="37" customFormat="1" ht="13" hidden="1">
      <c r="A574" s="16"/>
      <c r="B574" s="16"/>
      <c r="C574" s="16"/>
      <c r="D574" s="71"/>
      <c r="E574" s="16"/>
      <c r="F574" s="16"/>
      <c r="G574" s="16"/>
      <c r="H574" s="16"/>
      <c r="I574" s="16"/>
      <c r="J574" s="16"/>
      <c r="K574" s="16"/>
      <c r="L574" s="16"/>
      <c r="M574" s="16"/>
      <c r="N574" s="16"/>
      <c r="O574" s="16"/>
      <c r="P574" s="16"/>
      <c r="Q574" s="108">
        <f t="shared" si="92"/>
        <v>0</v>
      </c>
      <c r="R574" s="38"/>
      <c r="S574" s="38"/>
      <c r="T574" s="38"/>
      <c r="U574" s="38"/>
      <c r="V574" s="38"/>
      <c r="W574" s="38"/>
      <c r="X574" s="36"/>
      <c r="Y574" s="36"/>
      <c r="Z574" s="36"/>
      <c r="AA574" s="36"/>
      <c r="AB574" s="36"/>
      <c r="AC574" s="36"/>
      <c r="AD574" s="36"/>
      <c r="AE574" s="36"/>
      <c r="AF574" s="36"/>
      <c r="AG574" s="36"/>
      <c r="AH574" s="36"/>
      <c r="AI574" s="36"/>
      <c r="AJ574" s="36"/>
      <c r="AK574" s="36"/>
      <c r="AL574" s="36"/>
      <c r="AM574" s="36"/>
      <c r="AN574" s="36"/>
      <c r="AO574" s="36"/>
      <c r="AP574" s="36"/>
      <c r="AQ574" s="36"/>
      <c r="AR574" s="36"/>
    </row>
    <row r="575" spans="1:44" s="37" customFormat="1" ht="13" hidden="1">
      <c r="A575" s="16"/>
      <c r="B575" s="16"/>
      <c r="C575" s="16"/>
      <c r="D575" s="71"/>
      <c r="E575" s="16"/>
      <c r="F575" s="16"/>
      <c r="G575" s="16"/>
      <c r="H575" s="16"/>
      <c r="I575" s="16"/>
      <c r="J575" s="16"/>
      <c r="K575" s="16"/>
      <c r="L575" s="16"/>
      <c r="M575" s="16"/>
      <c r="N575" s="16"/>
      <c r="O575" s="16"/>
      <c r="P575" s="16"/>
      <c r="Q575" s="108">
        <f t="shared" si="92"/>
        <v>0</v>
      </c>
      <c r="R575" s="38"/>
      <c r="S575" s="38"/>
      <c r="T575" s="38"/>
      <c r="U575" s="38"/>
      <c r="V575" s="38"/>
      <c r="W575" s="38"/>
      <c r="X575" s="36"/>
      <c r="Y575" s="36"/>
      <c r="Z575" s="36"/>
      <c r="AA575" s="36"/>
      <c r="AB575" s="36"/>
      <c r="AC575" s="36"/>
      <c r="AD575" s="36"/>
      <c r="AE575" s="36"/>
      <c r="AF575" s="36"/>
      <c r="AG575" s="36"/>
      <c r="AH575" s="36"/>
      <c r="AI575" s="36"/>
      <c r="AJ575" s="36"/>
      <c r="AK575" s="36"/>
      <c r="AL575" s="36"/>
      <c r="AM575" s="36"/>
      <c r="AN575" s="36"/>
      <c r="AO575" s="36"/>
      <c r="AP575" s="36"/>
      <c r="AQ575" s="36"/>
      <c r="AR575" s="36"/>
    </row>
    <row r="576" spans="1:44" s="37" customFormat="1" ht="13" hidden="1">
      <c r="A576" s="16"/>
      <c r="B576" s="16"/>
      <c r="C576" s="16"/>
      <c r="D576" s="71"/>
      <c r="E576" s="16"/>
      <c r="F576" s="16"/>
      <c r="G576" s="16"/>
      <c r="H576" s="16"/>
      <c r="I576" s="16"/>
      <c r="J576" s="16"/>
      <c r="K576" s="16"/>
      <c r="L576" s="16"/>
      <c r="M576" s="16"/>
      <c r="N576" s="16"/>
      <c r="O576" s="16"/>
      <c r="P576" s="16"/>
      <c r="Q576" s="108">
        <f t="shared" si="92"/>
        <v>0</v>
      </c>
      <c r="R576" s="38"/>
      <c r="S576" s="38"/>
      <c r="T576" s="38"/>
      <c r="U576" s="38"/>
      <c r="V576" s="38"/>
      <c r="W576" s="38"/>
      <c r="X576" s="36"/>
      <c r="Y576" s="36"/>
      <c r="Z576" s="36"/>
      <c r="AA576" s="36"/>
      <c r="AB576" s="36"/>
      <c r="AC576" s="36"/>
      <c r="AD576" s="36"/>
      <c r="AE576" s="36"/>
      <c r="AF576" s="36"/>
      <c r="AG576" s="36"/>
      <c r="AH576" s="36"/>
      <c r="AI576" s="36"/>
      <c r="AJ576" s="36"/>
      <c r="AK576" s="36"/>
      <c r="AL576" s="36"/>
      <c r="AM576" s="36"/>
      <c r="AN576" s="36"/>
      <c r="AO576" s="36"/>
      <c r="AP576" s="36"/>
      <c r="AQ576" s="36"/>
      <c r="AR576" s="36"/>
    </row>
    <row r="577" spans="1:44" s="37" customFormat="1" ht="13" hidden="1">
      <c r="A577" s="16"/>
      <c r="B577" s="16"/>
      <c r="C577" s="16"/>
      <c r="D577" s="71"/>
      <c r="E577" s="16"/>
      <c r="F577" s="16"/>
      <c r="G577" s="16"/>
      <c r="H577" s="16"/>
      <c r="I577" s="16"/>
      <c r="J577" s="16"/>
      <c r="K577" s="16"/>
      <c r="L577" s="16"/>
      <c r="M577" s="16"/>
      <c r="N577" s="16"/>
      <c r="O577" s="16"/>
      <c r="P577" s="16"/>
      <c r="Q577" s="108">
        <f t="shared" si="92"/>
        <v>0</v>
      </c>
      <c r="R577" s="38"/>
      <c r="S577" s="38"/>
      <c r="T577" s="38"/>
      <c r="U577" s="38"/>
      <c r="V577" s="38"/>
      <c r="W577" s="38"/>
      <c r="X577" s="36"/>
      <c r="Y577" s="36"/>
      <c r="Z577" s="36"/>
      <c r="AA577" s="36"/>
      <c r="AB577" s="36"/>
      <c r="AC577" s="36"/>
      <c r="AD577" s="36"/>
      <c r="AE577" s="36"/>
      <c r="AF577" s="36"/>
      <c r="AG577" s="36"/>
      <c r="AH577" s="36"/>
      <c r="AI577" s="36"/>
      <c r="AJ577" s="36"/>
      <c r="AK577" s="36"/>
      <c r="AL577" s="36"/>
      <c r="AM577" s="36"/>
      <c r="AN577" s="36"/>
      <c r="AO577" s="36"/>
      <c r="AP577" s="36"/>
      <c r="AQ577" s="36"/>
      <c r="AR577" s="36"/>
    </row>
    <row r="578" spans="1:44" s="37" customFormat="1" ht="13" hidden="1">
      <c r="A578" s="16"/>
      <c r="B578" s="16"/>
      <c r="C578" s="16"/>
      <c r="D578" s="71"/>
      <c r="E578" s="16"/>
      <c r="F578" s="16"/>
      <c r="G578" s="16"/>
      <c r="H578" s="16"/>
      <c r="I578" s="16"/>
      <c r="J578" s="16"/>
      <c r="K578" s="16"/>
      <c r="L578" s="16"/>
      <c r="M578" s="16"/>
      <c r="N578" s="16"/>
      <c r="O578" s="16"/>
      <c r="P578" s="16"/>
      <c r="Q578" s="108">
        <f t="shared" si="92"/>
        <v>0</v>
      </c>
      <c r="R578" s="38"/>
      <c r="S578" s="38"/>
      <c r="T578" s="38"/>
      <c r="U578" s="38"/>
      <c r="V578" s="38"/>
      <c r="W578" s="38"/>
      <c r="X578" s="36"/>
      <c r="Y578" s="36"/>
      <c r="Z578" s="36"/>
      <c r="AA578" s="36"/>
      <c r="AB578" s="36"/>
      <c r="AC578" s="36"/>
      <c r="AD578" s="36"/>
      <c r="AE578" s="36"/>
      <c r="AF578" s="36"/>
      <c r="AG578" s="36"/>
      <c r="AH578" s="36"/>
      <c r="AI578" s="36"/>
      <c r="AJ578" s="36"/>
      <c r="AK578" s="36"/>
      <c r="AL578" s="36"/>
      <c r="AM578" s="36"/>
      <c r="AN578" s="36"/>
      <c r="AO578" s="36"/>
      <c r="AP578" s="36"/>
      <c r="AQ578" s="36"/>
      <c r="AR578" s="36"/>
    </row>
    <row r="579" spans="1:44" s="37" customFormat="1" ht="13" hidden="1">
      <c r="A579" s="16"/>
      <c r="B579" s="16"/>
      <c r="C579" s="16"/>
      <c r="D579" s="71"/>
      <c r="E579" s="16"/>
      <c r="F579" s="16"/>
      <c r="G579" s="16"/>
      <c r="H579" s="16"/>
      <c r="I579" s="16"/>
      <c r="J579" s="16"/>
      <c r="K579" s="16"/>
      <c r="L579" s="16"/>
      <c r="M579" s="16"/>
      <c r="N579" s="16"/>
      <c r="O579" s="16"/>
      <c r="P579" s="16"/>
      <c r="Q579" s="108">
        <f t="shared" si="92"/>
        <v>0</v>
      </c>
      <c r="R579" s="38"/>
      <c r="S579" s="38"/>
      <c r="T579" s="38"/>
      <c r="U579" s="38"/>
      <c r="V579" s="38"/>
      <c r="W579" s="38"/>
      <c r="X579" s="36"/>
      <c r="Y579" s="36"/>
      <c r="Z579" s="36"/>
      <c r="AA579" s="36"/>
      <c r="AB579" s="36"/>
      <c r="AC579" s="36"/>
      <c r="AD579" s="36"/>
      <c r="AE579" s="36"/>
      <c r="AF579" s="36"/>
      <c r="AG579" s="36"/>
      <c r="AH579" s="36"/>
      <c r="AI579" s="36"/>
      <c r="AJ579" s="36"/>
      <c r="AK579" s="36"/>
      <c r="AL579" s="36"/>
      <c r="AM579" s="36"/>
      <c r="AN579" s="36"/>
      <c r="AO579" s="36"/>
      <c r="AP579" s="36"/>
      <c r="AQ579" s="36"/>
      <c r="AR579" s="36"/>
    </row>
    <row r="580" spans="1:44" s="37" customFormat="1" ht="13" hidden="1">
      <c r="A580" s="16"/>
      <c r="B580" s="16"/>
      <c r="C580" s="16"/>
      <c r="D580" s="71"/>
      <c r="E580" s="16"/>
      <c r="F580" s="16"/>
      <c r="G580" s="16"/>
      <c r="H580" s="16"/>
      <c r="I580" s="16"/>
      <c r="J580" s="16"/>
      <c r="K580" s="16"/>
      <c r="L580" s="16"/>
      <c r="M580" s="16"/>
      <c r="N580" s="16"/>
      <c r="O580" s="16"/>
      <c r="P580" s="16"/>
      <c r="Q580" s="108">
        <f t="shared" si="92"/>
        <v>0</v>
      </c>
      <c r="R580" s="38"/>
      <c r="S580" s="38"/>
      <c r="T580" s="38"/>
      <c r="U580" s="38"/>
      <c r="V580" s="38"/>
      <c r="W580" s="38"/>
      <c r="X580" s="36"/>
      <c r="Y580" s="36"/>
      <c r="Z580" s="36"/>
      <c r="AA580" s="36"/>
      <c r="AB580" s="36"/>
      <c r="AC580" s="36"/>
      <c r="AD580" s="36"/>
      <c r="AE580" s="36"/>
      <c r="AF580" s="36"/>
      <c r="AG580" s="36"/>
      <c r="AH580" s="36"/>
      <c r="AI580" s="36"/>
      <c r="AJ580" s="36"/>
      <c r="AK580" s="36"/>
      <c r="AL580" s="36"/>
      <c r="AM580" s="36"/>
      <c r="AN580" s="36"/>
      <c r="AO580" s="36"/>
      <c r="AP580" s="36"/>
      <c r="AQ580" s="36"/>
      <c r="AR580" s="36"/>
    </row>
    <row r="581" spans="1:44" s="37" customFormat="1" ht="13" hidden="1">
      <c r="A581" s="16"/>
      <c r="B581" s="16"/>
      <c r="C581" s="16"/>
      <c r="D581" s="71"/>
      <c r="E581" s="16"/>
      <c r="F581" s="16"/>
      <c r="G581" s="16"/>
      <c r="H581" s="16"/>
      <c r="I581" s="16"/>
      <c r="J581" s="16"/>
      <c r="K581" s="16"/>
      <c r="L581" s="16"/>
      <c r="M581" s="16"/>
      <c r="N581" s="16"/>
      <c r="O581" s="16"/>
      <c r="P581" s="16"/>
      <c r="Q581" s="108">
        <f t="shared" si="92"/>
        <v>0</v>
      </c>
      <c r="R581" s="38"/>
      <c r="S581" s="38"/>
      <c r="T581" s="38"/>
      <c r="U581" s="38"/>
      <c r="V581" s="38"/>
      <c r="W581" s="38"/>
      <c r="X581" s="36"/>
      <c r="Y581" s="36"/>
      <c r="Z581" s="36"/>
      <c r="AA581" s="36"/>
      <c r="AB581" s="36"/>
      <c r="AC581" s="36"/>
      <c r="AD581" s="36"/>
      <c r="AE581" s="36"/>
      <c r="AF581" s="36"/>
      <c r="AG581" s="36"/>
      <c r="AH581" s="36"/>
      <c r="AI581" s="36"/>
      <c r="AJ581" s="36"/>
      <c r="AK581" s="36"/>
      <c r="AL581" s="36"/>
      <c r="AM581" s="36"/>
      <c r="AN581" s="36"/>
      <c r="AO581" s="36"/>
      <c r="AP581" s="36"/>
      <c r="AQ581" s="36"/>
      <c r="AR581" s="36"/>
    </row>
    <row r="582" spans="1:44" s="37" customFormat="1" ht="13" hidden="1">
      <c r="A582" s="16"/>
      <c r="B582" s="16"/>
      <c r="C582" s="16"/>
      <c r="D582" s="71"/>
      <c r="E582" s="16"/>
      <c r="F582" s="16"/>
      <c r="G582" s="16"/>
      <c r="H582" s="16"/>
      <c r="I582" s="16"/>
      <c r="J582" s="16"/>
      <c r="K582" s="16"/>
      <c r="L582" s="16"/>
      <c r="M582" s="16"/>
      <c r="N582" s="16"/>
      <c r="O582" s="16"/>
      <c r="P582" s="16"/>
      <c r="Q582" s="108">
        <f t="shared" si="92"/>
        <v>0</v>
      </c>
      <c r="R582" s="38"/>
      <c r="S582" s="38"/>
      <c r="T582" s="38"/>
      <c r="U582" s="38"/>
      <c r="V582" s="38"/>
      <c r="W582" s="38"/>
      <c r="X582" s="36"/>
      <c r="Y582" s="36"/>
      <c r="Z582" s="36"/>
      <c r="AA582" s="36"/>
      <c r="AB582" s="36"/>
      <c r="AC582" s="36"/>
      <c r="AD582" s="36"/>
      <c r="AE582" s="36"/>
      <c r="AF582" s="36"/>
      <c r="AG582" s="36"/>
      <c r="AH582" s="36"/>
      <c r="AI582" s="36"/>
      <c r="AJ582" s="36"/>
      <c r="AK582" s="36"/>
      <c r="AL582" s="36"/>
      <c r="AM582" s="36"/>
      <c r="AN582" s="36"/>
      <c r="AO582" s="36"/>
      <c r="AP582" s="36"/>
      <c r="AQ582" s="36"/>
      <c r="AR582" s="36"/>
    </row>
    <row r="583" spans="1:44" s="37" customFormat="1" ht="13" hidden="1">
      <c r="A583" s="16"/>
      <c r="B583" s="16"/>
      <c r="C583" s="16"/>
      <c r="D583" s="71"/>
      <c r="E583" s="16"/>
      <c r="F583" s="16"/>
      <c r="G583" s="16"/>
      <c r="H583" s="16"/>
      <c r="I583" s="16"/>
      <c r="J583" s="16"/>
      <c r="K583" s="16"/>
      <c r="L583" s="16"/>
      <c r="M583" s="16"/>
      <c r="N583" s="16"/>
      <c r="O583" s="16"/>
      <c r="P583" s="16"/>
      <c r="Q583" s="108">
        <f t="shared" si="92"/>
        <v>0</v>
      </c>
      <c r="R583" s="38"/>
      <c r="S583" s="38"/>
      <c r="T583" s="38"/>
      <c r="U583" s="38"/>
      <c r="V583" s="38"/>
      <c r="W583" s="38"/>
      <c r="X583" s="36"/>
      <c r="Y583" s="36"/>
      <c r="Z583" s="36"/>
      <c r="AA583" s="36"/>
      <c r="AB583" s="36"/>
      <c r="AC583" s="36"/>
      <c r="AD583" s="36"/>
      <c r="AE583" s="36"/>
      <c r="AF583" s="36"/>
      <c r="AG583" s="36"/>
      <c r="AH583" s="36"/>
      <c r="AI583" s="36"/>
      <c r="AJ583" s="36"/>
      <c r="AK583" s="36"/>
      <c r="AL583" s="36"/>
      <c r="AM583" s="36"/>
      <c r="AN583" s="36"/>
      <c r="AO583" s="36"/>
      <c r="AP583" s="36"/>
      <c r="AQ583" s="36"/>
      <c r="AR583" s="36"/>
    </row>
    <row r="584" spans="1:44" s="37" customFormat="1" ht="13" hidden="1">
      <c r="A584" s="16"/>
      <c r="B584" s="16"/>
      <c r="C584" s="16"/>
      <c r="D584" s="71"/>
      <c r="E584" s="16"/>
      <c r="F584" s="16"/>
      <c r="G584" s="16"/>
      <c r="H584" s="16"/>
      <c r="I584" s="16"/>
      <c r="J584" s="16"/>
      <c r="K584" s="16"/>
      <c r="L584" s="16"/>
      <c r="M584" s="16"/>
      <c r="N584" s="16"/>
      <c r="O584" s="16"/>
      <c r="P584" s="16"/>
      <c r="Q584" s="108">
        <f t="shared" si="92"/>
        <v>0</v>
      </c>
      <c r="R584" s="38"/>
      <c r="S584" s="38"/>
      <c r="T584" s="38"/>
      <c r="U584" s="38"/>
      <c r="V584" s="38"/>
      <c r="W584" s="38"/>
      <c r="X584" s="36"/>
      <c r="Y584" s="36"/>
      <c r="Z584" s="36"/>
      <c r="AA584" s="36"/>
      <c r="AB584" s="36"/>
      <c r="AC584" s="36"/>
      <c r="AD584" s="36"/>
      <c r="AE584" s="36"/>
      <c r="AF584" s="36"/>
      <c r="AG584" s="36"/>
      <c r="AH584" s="36"/>
      <c r="AI584" s="36"/>
      <c r="AJ584" s="36"/>
      <c r="AK584" s="36"/>
      <c r="AL584" s="36"/>
      <c r="AM584" s="36"/>
      <c r="AN584" s="36"/>
      <c r="AO584" s="36"/>
      <c r="AP584" s="36"/>
      <c r="AQ584" s="36"/>
      <c r="AR584" s="36"/>
    </row>
    <row r="585" spans="1:44" s="37" customFormat="1" ht="13" hidden="1">
      <c r="A585" s="16"/>
      <c r="B585" s="16"/>
      <c r="C585" s="16"/>
      <c r="D585" s="71"/>
      <c r="E585" s="16"/>
      <c r="F585" s="16"/>
      <c r="G585" s="16"/>
      <c r="H585" s="16"/>
      <c r="I585" s="16"/>
      <c r="J585" s="16"/>
      <c r="K585" s="16"/>
      <c r="L585" s="16"/>
      <c r="M585" s="16"/>
      <c r="N585" s="16"/>
      <c r="O585" s="16"/>
      <c r="P585" s="16"/>
      <c r="Q585" s="108">
        <f t="shared" si="92"/>
        <v>0</v>
      </c>
      <c r="R585" s="38"/>
      <c r="S585" s="38"/>
      <c r="T585" s="38"/>
      <c r="U585" s="38"/>
      <c r="V585" s="38"/>
      <c r="W585" s="38"/>
      <c r="X585" s="36"/>
      <c r="Y585" s="36"/>
      <c r="Z585" s="36"/>
      <c r="AA585" s="36"/>
      <c r="AB585" s="36"/>
      <c r="AC585" s="36"/>
      <c r="AD585" s="36"/>
      <c r="AE585" s="36"/>
      <c r="AF585" s="36"/>
      <c r="AG585" s="36"/>
      <c r="AH585" s="36"/>
      <c r="AI585" s="36"/>
      <c r="AJ585" s="36"/>
      <c r="AK585" s="36"/>
      <c r="AL585" s="36"/>
      <c r="AM585" s="36"/>
      <c r="AN585" s="36"/>
      <c r="AO585" s="36"/>
      <c r="AP585" s="36"/>
      <c r="AQ585" s="36"/>
      <c r="AR585" s="36"/>
    </row>
    <row r="586" spans="1:44" s="37" customFormat="1" ht="13" hidden="1">
      <c r="A586" s="16"/>
      <c r="B586" s="16"/>
      <c r="C586" s="16"/>
      <c r="D586" s="71"/>
      <c r="E586" s="16"/>
      <c r="F586" s="16"/>
      <c r="G586" s="16"/>
      <c r="H586" s="16"/>
      <c r="I586" s="16"/>
      <c r="J586" s="16"/>
      <c r="K586" s="16"/>
      <c r="L586" s="16"/>
      <c r="M586" s="16"/>
      <c r="N586" s="16"/>
      <c r="O586" s="16"/>
      <c r="P586" s="16"/>
      <c r="Q586" s="108">
        <f t="shared" si="92"/>
        <v>0</v>
      </c>
      <c r="R586" s="38"/>
      <c r="S586" s="38"/>
      <c r="T586" s="38"/>
      <c r="U586" s="38"/>
      <c r="V586" s="38"/>
      <c r="W586" s="38"/>
      <c r="X586" s="36"/>
      <c r="Y586" s="36"/>
      <c r="Z586" s="36"/>
      <c r="AA586" s="36"/>
      <c r="AB586" s="36"/>
      <c r="AC586" s="36"/>
      <c r="AD586" s="36"/>
      <c r="AE586" s="36"/>
      <c r="AF586" s="36"/>
      <c r="AG586" s="36"/>
      <c r="AH586" s="36"/>
      <c r="AI586" s="36"/>
      <c r="AJ586" s="36"/>
      <c r="AK586" s="36"/>
      <c r="AL586" s="36"/>
      <c r="AM586" s="36"/>
      <c r="AN586" s="36"/>
      <c r="AO586" s="36"/>
      <c r="AP586" s="36"/>
      <c r="AQ586" s="36"/>
      <c r="AR586" s="36"/>
    </row>
    <row r="587" spans="1:44" s="37" customFormat="1" ht="13" hidden="1">
      <c r="A587" s="16"/>
      <c r="B587" s="16"/>
      <c r="C587" s="16"/>
      <c r="D587" s="71"/>
      <c r="E587" s="16"/>
      <c r="F587" s="16"/>
      <c r="G587" s="16"/>
      <c r="H587" s="16"/>
      <c r="I587" s="16"/>
      <c r="J587" s="16"/>
      <c r="K587" s="16"/>
      <c r="L587" s="16"/>
      <c r="M587" s="16"/>
      <c r="N587" s="16"/>
      <c r="O587" s="16"/>
      <c r="P587" s="16"/>
      <c r="Q587" s="108">
        <f t="shared" si="92"/>
        <v>0</v>
      </c>
      <c r="R587" s="38"/>
      <c r="S587" s="38"/>
      <c r="T587" s="38"/>
      <c r="U587" s="38"/>
      <c r="V587" s="38"/>
      <c r="W587" s="38"/>
      <c r="X587" s="36"/>
      <c r="Y587" s="36"/>
      <c r="Z587" s="36"/>
      <c r="AA587" s="36"/>
      <c r="AB587" s="36"/>
      <c r="AC587" s="36"/>
      <c r="AD587" s="36"/>
      <c r="AE587" s="36"/>
      <c r="AF587" s="36"/>
      <c r="AG587" s="36"/>
      <c r="AH587" s="36"/>
      <c r="AI587" s="36"/>
      <c r="AJ587" s="36"/>
      <c r="AK587" s="36"/>
      <c r="AL587" s="36"/>
      <c r="AM587" s="36"/>
      <c r="AN587" s="36"/>
      <c r="AO587" s="36"/>
      <c r="AP587" s="36"/>
      <c r="AQ587" s="36"/>
      <c r="AR587" s="36"/>
    </row>
    <row r="588" spans="1:44" s="37" customFormat="1" ht="13" hidden="1">
      <c r="A588" s="16"/>
      <c r="B588" s="16"/>
      <c r="C588" s="16"/>
      <c r="D588" s="71"/>
      <c r="E588" s="16"/>
      <c r="F588" s="16"/>
      <c r="G588" s="16"/>
      <c r="H588" s="16"/>
      <c r="I588" s="16"/>
      <c r="J588" s="16"/>
      <c r="K588" s="16"/>
      <c r="L588" s="16"/>
      <c r="M588" s="16"/>
      <c r="N588" s="16"/>
      <c r="O588" s="16"/>
      <c r="P588" s="16"/>
      <c r="Q588" s="108">
        <f t="shared" si="92"/>
        <v>0</v>
      </c>
      <c r="R588" s="38"/>
      <c r="S588" s="38"/>
      <c r="T588" s="38"/>
      <c r="U588" s="38"/>
      <c r="V588" s="38"/>
      <c r="W588" s="38"/>
      <c r="X588" s="36"/>
      <c r="Y588" s="36"/>
      <c r="Z588" s="36"/>
      <c r="AA588" s="36"/>
      <c r="AB588" s="36"/>
      <c r="AC588" s="36"/>
      <c r="AD588" s="36"/>
      <c r="AE588" s="36"/>
      <c r="AF588" s="36"/>
      <c r="AG588" s="36"/>
      <c r="AH588" s="36"/>
      <c r="AI588" s="36"/>
      <c r="AJ588" s="36"/>
      <c r="AK588" s="36"/>
      <c r="AL588" s="36"/>
      <c r="AM588" s="36"/>
      <c r="AN588" s="36"/>
      <c r="AO588" s="36"/>
      <c r="AP588" s="36"/>
      <c r="AQ588" s="36"/>
      <c r="AR588" s="36"/>
    </row>
    <row r="589" spans="1:44" s="37" customFormat="1" ht="13" hidden="1">
      <c r="A589" s="16"/>
      <c r="B589" s="16"/>
      <c r="C589" s="16"/>
      <c r="D589" s="71"/>
      <c r="E589" s="16"/>
      <c r="F589" s="16"/>
      <c r="G589" s="16"/>
      <c r="H589" s="16"/>
      <c r="I589" s="16"/>
      <c r="J589" s="16"/>
      <c r="K589" s="16"/>
      <c r="L589" s="16"/>
      <c r="M589" s="16"/>
      <c r="N589" s="16"/>
      <c r="O589" s="16"/>
      <c r="P589" s="16"/>
      <c r="Q589" s="108">
        <f t="shared" si="92"/>
        <v>0</v>
      </c>
      <c r="R589" s="38"/>
      <c r="S589" s="38"/>
      <c r="T589" s="38"/>
      <c r="U589" s="38"/>
      <c r="V589" s="38"/>
      <c r="W589" s="38"/>
      <c r="X589" s="36"/>
      <c r="Y589" s="36"/>
      <c r="Z589" s="36"/>
      <c r="AA589" s="36"/>
      <c r="AB589" s="36"/>
      <c r="AC589" s="36"/>
      <c r="AD589" s="36"/>
      <c r="AE589" s="36"/>
      <c r="AF589" s="36"/>
      <c r="AG589" s="36"/>
      <c r="AH589" s="36"/>
      <c r="AI589" s="36"/>
      <c r="AJ589" s="36"/>
      <c r="AK589" s="36"/>
      <c r="AL589" s="36"/>
      <c r="AM589" s="36"/>
      <c r="AN589" s="36"/>
      <c r="AO589" s="36"/>
      <c r="AP589" s="36"/>
      <c r="AQ589" s="36"/>
      <c r="AR589" s="36"/>
    </row>
    <row r="590" spans="1:44" s="37" customFormat="1" ht="13" hidden="1">
      <c r="A590" s="16"/>
      <c r="B590" s="16"/>
      <c r="C590" s="16"/>
      <c r="D590" s="71"/>
      <c r="E590" s="16"/>
      <c r="F590" s="16"/>
      <c r="G590" s="16"/>
      <c r="H590" s="16"/>
      <c r="I590" s="16"/>
      <c r="J590" s="16"/>
      <c r="K590" s="16"/>
      <c r="L590" s="16"/>
      <c r="M590" s="16"/>
      <c r="N590" s="16"/>
      <c r="O590" s="16"/>
      <c r="P590" s="16"/>
      <c r="Q590" s="108">
        <f t="shared" si="92"/>
        <v>0</v>
      </c>
      <c r="R590" s="38"/>
      <c r="S590" s="38"/>
      <c r="T590" s="38"/>
      <c r="U590" s="38"/>
      <c r="V590" s="38"/>
      <c r="W590" s="38"/>
      <c r="X590" s="36"/>
      <c r="Y590" s="36"/>
      <c r="Z590" s="36"/>
      <c r="AA590" s="36"/>
      <c r="AB590" s="36"/>
      <c r="AC590" s="36"/>
      <c r="AD590" s="36"/>
      <c r="AE590" s="36"/>
      <c r="AF590" s="36"/>
      <c r="AG590" s="36"/>
      <c r="AH590" s="36"/>
      <c r="AI590" s="36"/>
      <c r="AJ590" s="36"/>
      <c r="AK590" s="36"/>
      <c r="AL590" s="36"/>
      <c r="AM590" s="36"/>
      <c r="AN590" s="36"/>
      <c r="AO590" s="36"/>
      <c r="AP590" s="36"/>
      <c r="AQ590" s="36"/>
      <c r="AR590" s="36"/>
    </row>
    <row r="591" spans="1:44" s="37" customFormat="1" ht="13" hidden="1">
      <c r="A591" s="16"/>
      <c r="B591" s="16"/>
      <c r="C591" s="16"/>
      <c r="D591" s="71"/>
      <c r="E591" s="16"/>
      <c r="F591" s="16"/>
      <c r="G591" s="16"/>
      <c r="H591" s="16"/>
      <c r="I591" s="16"/>
      <c r="J591" s="16"/>
      <c r="K591" s="16"/>
      <c r="L591" s="16"/>
      <c r="M591" s="16"/>
      <c r="N591" s="16"/>
      <c r="O591" s="16"/>
      <c r="P591" s="16"/>
      <c r="Q591" s="108">
        <f t="shared" si="92"/>
        <v>0</v>
      </c>
      <c r="R591" s="38"/>
      <c r="S591" s="38"/>
      <c r="T591" s="38"/>
      <c r="U591" s="38"/>
      <c r="V591" s="38"/>
      <c r="W591" s="38"/>
      <c r="X591" s="36"/>
      <c r="Y591" s="36"/>
      <c r="Z591" s="36"/>
      <c r="AA591" s="36"/>
      <c r="AB591" s="36"/>
      <c r="AC591" s="36"/>
      <c r="AD591" s="36"/>
      <c r="AE591" s="36"/>
      <c r="AF591" s="36"/>
      <c r="AG591" s="36"/>
      <c r="AH591" s="36"/>
      <c r="AI591" s="36"/>
      <c r="AJ591" s="36"/>
      <c r="AK591" s="36"/>
      <c r="AL591" s="36"/>
      <c r="AM591" s="36"/>
      <c r="AN591" s="36"/>
      <c r="AO591" s="36"/>
      <c r="AP591" s="36"/>
      <c r="AQ591" s="36"/>
      <c r="AR591" s="36"/>
    </row>
    <row r="592" spans="1:44" s="37" customFormat="1" ht="13" hidden="1">
      <c r="A592" s="16"/>
      <c r="B592" s="16"/>
      <c r="C592" s="16"/>
      <c r="D592" s="71"/>
      <c r="E592" s="16"/>
      <c r="F592" s="16"/>
      <c r="G592" s="16"/>
      <c r="H592" s="16"/>
      <c r="I592" s="16"/>
      <c r="J592" s="16"/>
      <c r="K592" s="16"/>
      <c r="L592" s="16"/>
      <c r="M592" s="16"/>
      <c r="N592" s="16"/>
      <c r="O592" s="16"/>
      <c r="P592" s="16"/>
      <c r="Q592" s="108">
        <f t="shared" si="92"/>
        <v>0</v>
      </c>
      <c r="R592" s="38"/>
      <c r="S592" s="38"/>
      <c r="T592" s="38"/>
      <c r="U592" s="38"/>
      <c r="V592" s="38"/>
      <c r="W592" s="38"/>
      <c r="X592" s="36"/>
      <c r="Y592" s="36"/>
      <c r="Z592" s="36"/>
      <c r="AA592" s="36"/>
      <c r="AB592" s="36"/>
      <c r="AC592" s="36"/>
      <c r="AD592" s="36"/>
      <c r="AE592" s="36"/>
      <c r="AF592" s="36"/>
      <c r="AG592" s="36"/>
      <c r="AH592" s="36"/>
      <c r="AI592" s="36"/>
      <c r="AJ592" s="36"/>
      <c r="AK592" s="36"/>
      <c r="AL592" s="36"/>
      <c r="AM592" s="36"/>
      <c r="AN592" s="36"/>
      <c r="AO592" s="36"/>
      <c r="AP592" s="36"/>
      <c r="AQ592" s="36"/>
      <c r="AR592" s="36"/>
    </row>
    <row r="593" spans="17:18" ht="13" hidden="1">
      <c r="Q593" s="108">
        <f t="shared" si="92"/>
        <v>0</v>
      </c>
      <c r="R593" s="38"/>
    </row>
    <row r="594" spans="17:18" ht="13" hidden="1">
      <c r="Q594" s="108">
        <f t="shared" si="92"/>
        <v>0</v>
      </c>
      <c r="R594" s="38"/>
    </row>
    <row r="595" spans="17:18" ht="13" hidden="1">
      <c r="Q595" s="108">
        <f t="shared" si="92"/>
        <v>0</v>
      </c>
      <c r="R595" s="38"/>
    </row>
    <row r="596" spans="17:18" ht="13" hidden="1">
      <c r="Q596" s="108">
        <f t="shared" si="92"/>
        <v>0</v>
      </c>
      <c r="R596" s="38"/>
    </row>
    <row r="597" spans="17:18" ht="13" hidden="1">
      <c r="Q597" s="108">
        <f t="shared" si="92"/>
        <v>0</v>
      </c>
      <c r="R597" s="38"/>
    </row>
    <row r="598" spans="17:18" ht="13" hidden="1">
      <c r="Q598" s="108">
        <f t="shared" si="92"/>
        <v>0</v>
      </c>
      <c r="R598" s="38"/>
    </row>
    <row r="599" spans="17:18" ht="13" hidden="1">
      <c r="Q599" s="108">
        <f t="shared" si="92"/>
        <v>0</v>
      </c>
      <c r="R599" s="38"/>
    </row>
    <row r="600" spans="17:18" ht="13" hidden="1">
      <c r="Q600" s="108">
        <f t="shared" si="92"/>
        <v>0</v>
      </c>
      <c r="R600" s="38"/>
    </row>
    <row r="601" spans="17:18" ht="13" hidden="1">
      <c r="Q601" s="108">
        <f t="shared" si="92"/>
        <v>0</v>
      </c>
      <c r="R601" s="38"/>
    </row>
    <row r="602" spans="17:18" ht="13" hidden="1">
      <c r="Q602" s="108">
        <f t="shared" si="92"/>
        <v>0</v>
      </c>
      <c r="R602" s="38"/>
    </row>
    <row r="603" spans="17:18" ht="13" hidden="1">
      <c r="Q603" s="108">
        <f t="shared" si="92"/>
        <v>0</v>
      </c>
      <c r="R603" s="38"/>
    </row>
    <row r="604" spans="17:18" ht="13" hidden="1">
      <c r="Q604" s="108">
        <f t="shared" si="92"/>
        <v>0</v>
      </c>
      <c r="R604" s="38"/>
    </row>
    <row r="605" spans="17:18" ht="13" hidden="1">
      <c r="Q605" s="108">
        <f t="shared" si="92"/>
        <v>0</v>
      </c>
      <c r="R605" s="38"/>
    </row>
    <row r="606" spans="17:18" ht="13" hidden="1">
      <c r="Q606" s="108">
        <f t="shared" si="92"/>
        <v>0</v>
      </c>
      <c r="R606" s="38"/>
    </row>
    <row r="607" spans="17:18" ht="13" hidden="1">
      <c r="Q607" s="108">
        <f t="shared" si="92"/>
        <v>0</v>
      </c>
      <c r="R607" s="38"/>
    </row>
    <row r="608" spans="17:18" ht="13" hidden="1">
      <c r="Q608" s="108">
        <f t="shared" si="92"/>
        <v>0</v>
      </c>
      <c r="R608" s="38"/>
    </row>
    <row r="609" spans="17:18" ht="13" hidden="1">
      <c r="Q609" s="108">
        <f t="shared" si="92"/>
        <v>0</v>
      </c>
      <c r="R609" s="38"/>
    </row>
    <row r="610" spans="17:18" ht="13" hidden="1">
      <c r="Q610" s="108">
        <f t="shared" si="92"/>
        <v>0</v>
      </c>
      <c r="R610" s="38"/>
    </row>
    <row r="611" spans="17:18" ht="13" hidden="1">
      <c r="Q611" s="108">
        <f t="shared" si="92"/>
        <v>0</v>
      </c>
      <c r="R611" s="38"/>
    </row>
    <row r="612" spans="17:18" ht="13" hidden="1">
      <c r="Q612" s="108">
        <f t="shared" si="92"/>
        <v>0</v>
      </c>
      <c r="R612" s="38"/>
    </row>
    <row r="613" spans="17:18" ht="13" hidden="1">
      <c r="Q613" s="108">
        <f t="shared" si="92"/>
        <v>0</v>
      </c>
      <c r="R613" s="38"/>
    </row>
    <row r="614" spans="17:18" ht="13" hidden="1">
      <c r="Q614" s="108">
        <f t="shared" si="92"/>
        <v>0</v>
      </c>
      <c r="R614" s="38"/>
    </row>
    <row r="615" spans="17:18" ht="13" hidden="1">
      <c r="Q615" s="108">
        <f t="shared" si="92"/>
        <v>0</v>
      </c>
      <c r="R615" s="38"/>
    </row>
    <row r="616" spans="17:18" ht="13" hidden="1">
      <c r="Q616" s="108">
        <f t="shared" si="92"/>
        <v>0</v>
      </c>
      <c r="R616" s="38"/>
    </row>
    <row r="617" spans="17:18" ht="13" hidden="1">
      <c r="Q617" s="108">
        <f t="shared" si="92"/>
        <v>0</v>
      </c>
      <c r="R617" s="38"/>
    </row>
    <row r="618" spans="17:18" ht="13" hidden="1">
      <c r="Q618" s="108">
        <f t="shared" si="92"/>
        <v>0</v>
      </c>
      <c r="R618" s="38"/>
    </row>
    <row r="619" spans="17:18" ht="13" hidden="1">
      <c r="Q619" s="108">
        <f t="shared" si="92"/>
        <v>0</v>
      </c>
      <c r="R619" s="38"/>
    </row>
    <row r="620" spans="17:18" ht="13" hidden="1">
      <c r="Q620" s="108">
        <f t="shared" si="92"/>
        <v>0</v>
      </c>
      <c r="R620" s="38"/>
    </row>
    <row r="621" spans="17:18" ht="13" hidden="1">
      <c r="Q621" s="108">
        <f t="shared" si="92"/>
        <v>0</v>
      </c>
      <c r="R621" s="38"/>
    </row>
    <row r="622" spans="17:18" ht="13" hidden="1">
      <c r="Q622" s="108">
        <f t="shared" si="92"/>
        <v>0</v>
      </c>
      <c r="R622" s="38"/>
    </row>
    <row r="623" spans="17:18" ht="13" hidden="1">
      <c r="Q623" s="108">
        <f t="shared" si="92"/>
        <v>0</v>
      </c>
      <c r="R623" s="38"/>
    </row>
    <row r="624" spans="17:18" ht="13" hidden="1">
      <c r="Q624" s="108">
        <f t="shared" si="92"/>
        <v>0</v>
      </c>
      <c r="R624" s="38"/>
    </row>
    <row r="625" spans="17:18" ht="13" hidden="1">
      <c r="Q625" s="108">
        <f t="shared" si="92"/>
        <v>0</v>
      </c>
      <c r="R625" s="38"/>
    </row>
    <row r="626" spans="17:18" ht="13" hidden="1">
      <c r="Q626" s="108">
        <f t="shared" si="92"/>
        <v>0</v>
      </c>
      <c r="R626" s="38"/>
    </row>
    <row r="627" spans="17:18" ht="13" hidden="1">
      <c r="Q627" s="108">
        <f t="shared" si="92"/>
        <v>0</v>
      </c>
      <c r="R627" s="38"/>
    </row>
    <row r="628" spans="17:18" ht="13" hidden="1">
      <c r="Q628" s="108">
        <f t="shared" si="92"/>
        <v>0</v>
      </c>
      <c r="R628" s="38"/>
    </row>
    <row r="629" spans="17:18" ht="13" hidden="1">
      <c r="Q629" s="108">
        <f t="shared" si="92"/>
        <v>0</v>
      </c>
      <c r="R629" s="38"/>
    </row>
    <row r="630" spans="17:18" ht="13" hidden="1">
      <c r="Q630" s="108">
        <f t="shared" si="92"/>
        <v>0</v>
      </c>
      <c r="R630" s="38"/>
    </row>
    <row r="631" spans="17:18" ht="13" hidden="1">
      <c r="Q631" s="108">
        <f t="shared" si="92"/>
        <v>0</v>
      </c>
      <c r="R631" s="38"/>
    </row>
    <row r="632" spans="17:18" ht="13" hidden="1">
      <c r="Q632" s="108">
        <f t="shared" si="92"/>
        <v>0</v>
      </c>
      <c r="R632" s="38"/>
    </row>
    <row r="633" spans="17:18" ht="13" hidden="1">
      <c r="Q633" s="108">
        <f t="shared" si="92"/>
        <v>0</v>
      </c>
      <c r="R633" s="38"/>
    </row>
    <row r="634" spans="17:18" ht="13" hidden="1">
      <c r="Q634" s="108">
        <f t="shared" si="92"/>
        <v>0</v>
      </c>
      <c r="R634" s="38"/>
    </row>
    <row r="635" spans="17:18" ht="13" hidden="1">
      <c r="Q635" s="108">
        <f t="shared" ref="Q635:Q696" si="93">+P635</f>
        <v>0</v>
      </c>
      <c r="R635" s="38"/>
    </row>
    <row r="636" spans="17:18" ht="13" hidden="1">
      <c r="Q636" s="108">
        <f t="shared" si="93"/>
        <v>0</v>
      </c>
      <c r="R636" s="38"/>
    </row>
    <row r="637" spans="17:18" ht="13" hidden="1">
      <c r="Q637" s="108">
        <f t="shared" si="93"/>
        <v>0</v>
      </c>
      <c r="R637" s="38"/>
    </row>
    <row r="638" spans="17:18" ht="13" hidden="1">
      <c r="Q638" s="108">
        <f t="shared" si="93"/>
        <v>0</v>
      </c>
      <c r="R638" s="38"/>
    </row>
    <row r="639" spans="17:18" ht="13" hidden="1">
      <c r="Q639" s="108">
        <f t="shared" si="93"/>
        <v>0</v>
      </c>
      <c r="R639" s="38"/>
    </row>
    <row r="640" spans="17:18" ht="13" hidden="1">
      <c r="Q640" s="108">
        <f t="shared" si="93"/>
        <v>0</v>
      </c>
      <c r="R640" s="38"/>
    </row>
    <row r="641" spans="17:18" ht="13" hidden="1">
      <c r="Q641" s="108">
        <f t="shared" si="93"/>
        <v>0</v>
      </c>
      <c r="R641" s="38"/>
    </row>
    <row r="642" spans="17:18" ht="13" hidden="1">
      <c r="Q642" s="108">
        <f t="shared" si="93"/>
        <v>0</v>
      </c>
      <c r="R642" s="38"/>
    </row>
    <row r="643" spans="17:18" ht="13" hidden="1">
      <c r="Q643" s="108">
        <f t="shared" si="93"/>
        <v>0</v>
      </c>
      <c r="R643" s="38"/>
    </row>
    <row r="644" spans="17:18" ht="13" hidden="1">
      <c r="Q644" s="108">
        <f t="shared" si="93"/>
        <v>0</v>
      </c>
      <c r="R644" s="38"/>
    </row>
    <row r="645" spans="17:18" ht="13" hidden="1">
      <c r="Q645" s="108">
        <f t="shared" si="93"/>
        <v>0</v>
      </c>
      <c r="R645" s="38"/>
    </row>
    <row r="646" spans="17:18" ht="13" hidden="1">
      <c r="Q646" s="108">
        <f t="shared" si="93"/>
        <v>0</v>
      </c>
      <c r="R646" s="38"/>
    </row>
    <row r="647" spans="17:18" ht="13" hidden="1">
      <c r="Q647" s="108">
        <f t="shared" si="93"/>
        <v>0</v>
      </c>
      <c r="R647" s="38"/>
    </row>
    <row r="648" spans="17:18" ht="13" hidden="1">
      <c r="Q648" s="108">
        <f t="shared" si="93"/>
        <v>0</v>
      </c>
      <c r="R648" s="38"/>
    </row>
    <row r="649" spans="17:18" ht="13" hidden="1">
      <c r="Q649" s="108">
        <f t="shared" si="93"/>
        <v>0</v>
      </c>
      <c r="R649" s="38"/>
    </row>
    <row r="650" spans="17:18" ht="13" hidden="1">
      <c r="Q650" s="108">
        <f t="shared" si="93"/>
        <v>0</v>
      </c>
      <c r="R650" s="38"/>
    </row>
    <row r="651" spans="17:18" ht="13" hidden="1">
      <c r="Q651" s="108">
        <f t="shared" si="93"/>
        <v>0</v>
      </c>
      <c r="R651" s="38"/>
    </row>
    <row r="652" spans="17:18" ht="13" hidden="1">
      <c r="Q652" s="108">
        <f t="shared" si="93"/>
        <v>0</v>
      </c>
      <c r="R652" s="38"/>
    </row>
    <row r="653" spans="17:18" ht="13" hidden="1">
      <c r="Q653" s="108">
        <f t="shared" si="93"/>
        <v>0</v>
      </c>
      <c r="R653" s="38"/>
    </row>
    <row r="654" spans="17:18" ht="13" hidden="1">
      <c r="Q654" s="108">
        <f t="shared" si="93"/>
        <v>0</v>
      </c>
      <c r="R654" s="38"/>
    </row>
    <row r="655" spans="17:18" ht="13" hidden="1">
      <c r="Q655" s="108">
        <f t="shared" si="93"/>
        <v>0</v>
      </c>
      <c r="R655" s="38"/>
    </row>
    <row r="656" spans="17:18" ht="13" hidden="1">
      <c r="Q656" s="108">
        <f t="shared" si="93"/>
        <v>0</v>
      </c>
      <c r="R656" s="38"/>
    </row>
    <row r="657" spans="17:18" ht="13" hidden="1">
      <c r="Q657" s="108">
        <f t="shared" si="93"/>
        <v>0</v>
      </c>
      <c r="R657" s="38"/>
    </row>
    <row r="658" spans="17:18" ht="13" hidden="1">
      <c r="Q658" s="108">
        <f t="shared" si="93"/>
        <v>0</v>
      </c>
      <c r="R658" s="38"/>
    </row>
    <row r="659" spans="17:18" ht="13" hidden="1">
      <c r="Q659" s="108">
        <f t="shared" si="93"/>
        <v>0</v>
      </c>
      <c r="R659" s="38"/>
    </row>
    <row r="660" spans="17:18" ht="13" hidden="1">
      <c r="Q660" s="108">
        <f t="shared" si="93"/>
        <v>0</v>
      </c>
      <c r="R660" s="38"/>
    </row>
    <row r="661" spans="17:18" ht="13" hidden="1">
      <c r="Q661" s="108">
        <f t="shared" si="93"/>
        <v>0</v>
      </c>
      <c r="R661" s="38"/>
    </row>
    <row r="662" spans="17:18" ht="13" hidden="1">
      <c r="Q662" s="108">
        <f t="shared" si="93"/>
        <v>0</v>
      </c>
      <c r="R662" s="38"/>
    </row>
    <row r="663" spans="17:18" ht="13" hidden="1">
      <c r="Q663" s="108">
        <f t="shared" si="93"/>
        <v>0</v>
      </c>
      <c r="R663" s="38"/>
    </row>
    <row r="664" spans="17:18" ht="13" hidden="1">
      <c r="Q664" s="108">
        <f t="shared" si="93"/>
        <v>0</v>
      </c>
      <c r="R664" s="38"/>
    </row>
    <row r="665" spans="17:18" ht="13" hidden="1">
      <c r="Q665" s="108">
        <f t="shared" si="93"/>
        <v>0</v>
      </c>
      <c r="R665" s="38"/>
    </row>
    <row r="666" spans="17:18" ht="13" hidden="1">
      <c r="Q666" s="108">
        <f t="shared" si="93"/>
        <v>0</v>
      </c>
      <c r="R666" s="38"/>
    </row>
    <row r="667" spans="17:18" ht="13" hidden="1">
      <c r="Q667" s="108">
        <f t="shared" si="93"/>
        <v>0</v>
      </c>
      <c r="R667" s="38"/>
    </row>
    <row r="668" spans="17:18" ht="13" hidden="1">
      <c r="Q668" s="108">
        <f t="shared" si="93"/>
        <v>0</v>
      </c>
      <c r="R668" s="38"/>
    </row>
    <row r="669" spans="17:18" ht="13" hidden="1">
      <c r="Q669" s="108">
        <f t="shared" si="93"/>
        <v>0</v>
      </c>
      <c r="R669" s="38"/>
    </row>
    <row r="670" spans="17:18" ht="13" hidden="1">
      <c r="Q670" s="108">
        <f t="shared" si="93"/>
        <v>0</v>
      </c>
      <c r="R670" s="38"/>
    </row>
    <row r="671" spans="17:18" ht="13" hidden="1">
      <c r="Q671" s="108">
        <f t="shared" si="93"/>
        <v>0</v>
      </c>
      <c r="R671" s="38"/>
    </row>
    <row r="672" spans="17:18" ht="13" hidden="1">
      <c r="Q672" s="108">
        <f t="shared" si="93"/>
        <v>0</v>
      </c>
      <c r="R672" s="38"/>
    </row>
    <row r="673" spans="17:18" ht="13" hidden="1">
      <c r="Q673" s="108">
        <f t="shared" si="93"/>
        <v>0</v>
      </c>
      <c r="R673" s="38"/>
    </row>
    <row r="674" spans="17:18" ht="13" hidden="1">
      <c r="Q674" s="108">
        <f t="shared" si="93"/>
        <v>0</v>
      </c>
      <c r="R674" s="38"/>
    </row>
    <row r="675" spans="17:18" ht="13" hidden="1">
      <c r="Q675" s="108">
        <f t="shared" si="93"/>
        <v>0</v>
      </c>
      <c r="R675" s="38"/>
    </row>
    <row r="676" spans="17:18" ht="13" hidden="1">
      <c r="Q676" s="108">
        <f t="shared" si="93"/>
        <v>0</v>
      </c>
      <c r="R676" s="38"/>
    </row>
    <row r="677" spans="17:18" ht="13" hidden="1">
      <c r="Q677" s="108">
        <f t="shared" si="93"/>
        <v>0</v>
      </c>
      <c r="R677" s="38"/>
    </row>
    <row r="678" spans="17:18" ht="13" hidden="1">
      <c r="Q678" s="108">
        <f t="shared" si="93"/>
        <v>0</v>
      </c>
      <c r="R678" s="38"/>
    </row>
    <row r="679" spans="17:18" ht="13" hidden="1">
      <c r="Q679" s="108">
        <f t="shared" si="93"/>
        <v>0</v>
      </c>
      <c r="R679" s="38"/>
    </row>
    <row r="680" spans="17:18" ht="13" hidden="1">
      <c r="Q680" s="108">
        <f t="shared" si="93"/>
        <v>0</v>
      </c>
      <c r="R680" s="38"/>
    </row>
    <row r="681" spans="17:18" ht="13" hidden="1">
      <c r="Q681" s="108">
        <f t="shared" si="93"/>
        <v>0</v>
      </c>
      <c r="R681" s="38"/>
    </row>
    <row r="682" spans="17:18" ht="13" hidden="1">
      <c r="Q682" s="108">
        <f t="shared" si="93"/>
        <v>0</v>
      </c>
      <c r="R682" s="38"/>
    </row>
    <row r="683" spans="17:18" ht="13" hidden="1">
      <c r="Q683" s="108">
        <f t="shared" si="93"/>
        <v>0</v>
      </c>
      <c r="R683" s="38"/>
    </row>
    <row r="684" spans="17:18" ht="13" hidden="1">
      <c r="Q684" s="108">
        <f t="shared" si="93"/>
        <v>0</v>
      </c>
      <c r="R684" s="38"/>
    </row>
    <row r="685" spans="17:18" ht="13" hidden="1">
      <c r="Q685" s="108">
        <f t="shared" si="93"/>
        <v>0</v>
      </c>
      <c r="R685" s="38"/>
    </row>
    <row r="686" spans="17:18" ht="13" hidden="1">
      <c r="Q686" s="108">
        <f t="shared" si="93"/>
        <v>0</v>
      </c>
      <c r="R686" s="38"/>
    </row>
    <row r="687" spans="17:18" ht="13" hidden="1">
      <c r="Q687" s="108">
        <f t="shared" si="93"/>
        <v>0</v>
      </c>
      <c r="R687" s="38"/>
    </row>
    <row r="688" spans="17:18" ht="13" hidden="1">
      <c r="Q688" s="108">
        <f t="shared" si="93"/>
        <v>0</v>
      </c>
      <c r="R688" s="38"/>
    </row>
    <row r="689" spans="5:18" ht="13" hidden="1">
      <c r="Q689" s="108">
        <f t="shared" si="93"/>
        <v>0</v>
      </c>
      <c r="R689" s="38"/>
    </row>
    <row r="690" spans="5:18" ht="13" hidden="1">
      <c r="Q690" s="108">
        <f t="shared" si="93"/>
        <v>0</v>
      </c>
      <c r="R690" s="38"/>
    </row>
    <row r="691" spans="5:18" ht="13" hidden="1">
      <c r="Q691" s="108">
        <f t="shared" si="93"/>
        <v>0</v>
      </c>
      <c r="R691" s="38"/>
    </row>
    <row r="692" spans="5:18" ht="13" hidden="1">
      <c r="Q692" s="108">
        <f t="shared" si="93"/>
        <v>0</v>
      </c>
      <c r="R692" s="38"/>
    </row>
    <row r="693" spans="5:18" ht="13" hidden="1">
      <c r="Q693" s="108">
        <f t="shared" si="93"/>
        <v>0</v>
      </c>
      <c r="R693" s="38"/>
    </row>
    <row r="694" spans="5:18" ht="13" hidden="1">
      <c r="Q694" s="108">
        <f t="shared" si="93"/>
        <v>0</v>
      </c>
      <c r="R694" s="38"/>
    </row>
    <row r="695" spans="5:18" ht="13" hidden="1">
      <c r="Q695" s="108">
        <f t="shared" si="93"/>
        <v>0</v>
      </c>
      <c r="R695" s="38"/>
    </row>
    <row r="696" spans="5:18" ht="13" hidden="1">
      <c r="Q696" s="108">
        <f t="shared" si="93"/>
        <v>0</v>
      </c>
      <c r="R696" s="38"/>
    </row>
    <row r="697" spans="5:18">
      <c r="E697" s="317"/>
      <c r="F697" s="317"/>
      <c r="P697" s="317" t="e">
        <f>+P414+#REF!-6881202000</f>
        <v>#REF!</v>
      </c>
    </row>
    <row r="698" spans="5:18">
      <c r="J698" s="317"/>
      <c r="K698" s="317"/>
      <c r="L698" s="317"/>
      <c r="O698" s="317"/>
      <c r="P698" s="317"/>
      <c r="Q698" s="109"/>
    </row>
    <row r="699" spans="5:18">
      <c r="P699" s="317"/>
    </row>
    <row r="700" spans="5:18">
      <c r="L700" s="317"/>
    </row>
  </sheetData>
  <autoFilter ref="A21:Q696">
    <filterColumn colId="16">
      <customFilters and="1">
        <customFilter operator="notEqual" val=" "/>
        <customFilter operator="notEqual" val="0"/>
      </customFilters>
    </filterColumn>
  </autoFilter>
  <mergeCells count="40">
    <mergeCell ref="B8:M8"/>
    <mergeCell ref="A9:B9"/>
    <mergeCell ref="A10:B10"/>
    <mergeCell ref="J18:J20"/>
    <mergeCell ref="L18:L20"/>
    <mergeCell ref="K18:K20"/>
    <mergeCell ref="A12:A20"/>
    <mergeCell ref="G18:H18"/>
    <mergeCell ref="C12:C20"/>
    <mergeCell ref="H19:H20"/>
    <mergeCell ref="E12:I17"/>
    <mergeCell ref="AP419:AQ419"/>
    <mergeCell ref="AJ419:AK419"/>
    <mergeCell ref="AL419:AM419"/>
    <mergeCell ref="AN419:AO419"/>
    <mergeCell ref="M18:N18"/>
    <mergeCell ref="S12:V12"/>
    <mergeCell ref="U18:V18"/>
    <mergeCell ref="M19:M20"/>
    <mergeCell ref="N19:N20"/>
    <mergeCell ref="A279:B279"/>
    <mergeCell ref="E18:E20"/>
    <mergeCell ref="P12:P20"/>
    <mergeCell ref="O18:O20"/>
    <mergeCell ref="J12:O17"/>
    <mergeCell ref="B12:B20"/>
    <mergeCell ref="F18:F20"/>
    <mergeCell ref="G19:G20"/>
    <mergeCell ref="I18:I20"/>
    <mergeCell ref="D12:D20"/>
    <mergeCell ref="O1:P1"/>
    <mergeCell ref="O2:P3"/>
    <mergeCell ref="O6:P6"/>
    <mergeCell ref="B7:P7"/>
    <mergeCell ref="O4:P5"/>
    <mergeCell ref="N417:P417"/>
    <mergeCell ref="A415:B415"/>
    <mergeCell ref="A414:B414"/>
    <mergeCell ref="A277:B277"/>
    <mergeCell ref="A278:B278"/>
  </mergeCells>
  <phoneticPr fontId="0" type="noConversion"/>
  <printOptions horizontalCentered="1"/>
  <pageMargins left="0" right="0" top="0.19685039370078741" bottom="0" header="0" footer="0"/>
  <pageSetup paperSize="9" scale="45"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M27"/>
  <sheetViews>
    <sheetView showZeros="0" tabSelected="1" view="pageBreakPreview" zoomScaleSheetLayoutView="100" workbookViewId="0">
      <selection activeCell="D8" sqref="D8:D10"/>
    </sheetView>
  </sheetViews>
  <sheetFormatPr defaultColWidth="8.81640625" defaultRowHeight="17.5" outlineLevelRow="1"/>
  <cols>
    <col min="1" max="1" width="6.54296875" style="646" customWidth="1"/>
    <col min="2" max="2" width="15.7265625" style="646" customWidth="1"/>
    <col min="3" max="3" width="38.81640625" style="640" customWidth="1"/>
    <col min="4" max="4" width="45.7265625" style="608" customWidth="1"/>
    <col min="5" max="5" width="37.26953125" style="640" customWidth="1"/>
    <col min="6" max="6" width="21.7265625" style="644" customWidth="1"/>
    <col min="7" max="7" width="9" style="644" bestFit="1" customWidth="1"/>
    <col min="8" max="8" width="14.26953125" style="644" bestFit="1" customWidth="1"/>
    <col min="9" max="9" width="8.81640625" style="644"/>
    <col min="10" max="11" width="18.81640625" style="644" customWidth="1"/>
    <col min="12" max="16384" width="8.81640625" style="644"/>
  </cols>
  <sheetData>
    <row r="1" spans="1:11" s="609" customFormat="1" ht="25.9" customHeight="1">
      <c r="A1" s="607"/>
      <c r="B1" s="607"/>
      <c r="C1" s="608"/>
      <c r="D1" s="608"/>
      <c r="E1" s="699" t="s">
        <v>188</v>
      </c>
    </row>
    <row r="2" spans="1:11" s="609" customFormat="1" ht="30.75" customHeight="1">
      <c r="A2" s="610"/>
      <c r="B2" s="610"/>
      <c r="C2" s="611"/>
      <c r="D2" s="608"/>
      <c r="E2" s="699"/>
    </row>
    <row r="3" spans="1:11" s="613" customFormat="1" ht="65.25" customHeight="1">
      <c r="A3" s="698" t="s">
        <v>1140</v>
      </c>
      <c r="B3" s="698"/>
      <c r="C3" s="698"/>
      <c r="D3" s="698"/>
      <c r="E3" s="698"/>
      <c r="F3" s="612"/>
      <c r="G3" s="612"/>
      <c r="H3" s="612"/>
      <c r="I3" s="612"/>
      <c r="J3" s="612"/>
      <c r="K3" s="612"/>
    </row>
    <row r="4" spans="1:11" s="613" customFormat="1" ht="16.5">
      <c r="A4" s="614"/>
      <c r="B4" s="615">
        <v>1310000000</v>
      </c>
      <c r="C4" s="614"/>
      <c r="D4" s="614"/>
      <c r="E4" s="616"/>
    </row>
    <row r="5" spans="1:11" s="613" customFormat="1" ht="16.5">
      <c r="A5" s="614"/>
      <c r="B5" s="617" t="s">
        <v>1036</v>
      </c>
      <c r="C5" s="614"/>
      <c r="D5" s="614"/>
      <c r="E5" s="616"/>
    </row>
    <row r="6" spans="1:11" s="613" customFormat="1" ht="16.5">
      <c r="A6" s="614"/>
      <c r="B6" s="617"/>
      <c r="C6" s="614"/>
      <c r="D6" s="614"/>
      <c r="E6" s="618" t="s">
        <v>1141</v>
      </c>
    </row>
    <row r="7" spans="1:11" s="613" customFormat="1" ht="33">
      <c r="A7" s="705" t="s">
        <v>1035</v>
      </c>
      <c r="B7" s="705" t="s">
        <v>1036</v>
      </c>
      <c r="C7" s="705" t="s">
        <v>1037</v>
      </c>
      <c r="D7" s="620" t="s">
        <v>1231</v>
      </c>
      <c r="E7" s="700" t="s">
        <v>1142</v>
      </c>
    </row>
    <row r="8" spans="1:11" s="621" customFormat="1" ht="15.5">
      <c r="A8" s="705"/>
      <c r="B8" s="705"/>
      <c r="C8" s="705"/>
      <c r="D8" s="704" t="s">
        <v>1144</v>
      </c>
      <c r="E8" s="701"/>
    </row>
    <row r="9" spans="1:11" s="621" customFormat="1" ht="15.5">
      <c r="A9" s="705"/>
      <c r="B9" s="705"/>
      <c r="C9" s="705"/>
      <c r="D9" s="704"/>
      <c r="E9" s="701"/>
    </row>
    <row r="10" spans="1:11" s="622" customFormat="1" ht="89.5" customHeight="1">
      <c r="A10" s="705"/>
      <c r="B10" s="705"/>
      <c r="C10" s="705"/>
      <c r="D10" s="704"/>
      <c r="E10" s="702"/>
    </row>
    <row r="11" spans="1:11" s="624" customFormat="1" ht="16.5">
      <c r="A11" s="619"/>
      <c r="B11" s="619"/>
      <c r="C11" s="619"/>
      <c r="D11" s="623" t="s">
        <v>1143</v>
      </c>
      <c r="E11" s="619"/>
    </row>
    <row r="12" spans="1:11" s="624" customFormat="1" ht="57" customHeight="1">
      <c r="A12" s="647"/>
      <c r="B12" s="648">
        <v>1351700000</v>
      </c>
      <c r="C12" s="662" t="s">
        <v>1224</v>
      </c>
      <c r="D12" s="649">
        <v>358000</v>
      </c>
      <c r="E12" s="650">
        <v>358000</v>
      </c>
    </row>
    <row r="13" spans="1:11" s="624" customFormat="1" ht="57" customHeight="1">
      <c r="A13" s="647"/>
      <c r="B13" s="648">
        <v>1353400000</v>
      </c>
      <c r="C13" s="662" t="s">
        <v>1225</v>
      </c>
      <c r="D13" s="649">
        <v>161170</v>
      </c>
      <c r="E13" s="650">
        <v>161170</v>
      </c>
    </row>
    <row r="14" spans="1:11" s="624" customFormat="1" ht="57" customHeight="1">
      <c r="A14" s="647"/>
      <c r="B14" s="660" t="s">
        <v>1230</v>
      </c>
      <c r="C14" s="662" t="s">
        <v>1226</v>
      </c>
      <c r="D14" s="651">
        <v>555110</v>
      </c>
      <c r="E14" s="650">
        <v>555110</v>
      </c>
    </row>
    <row r="15" spans="1:11" s="624" customFormat="1" ht="57" customHeight="1">
      <c r="A15" s="647"/>
      <c r="B15" s="648">
        <v>1355900000</v>
      </c>
      <c r="C15" s="662" t="s">
        <v>518</v>
      </c>
      <c r="D15" s="651">
        <v>404520</v>
      </c>
      <c r="E15" s="651">
        <v>404520</v>
      </c>
    </row>
    <row r="16" spans="1:11" s="624" customFormat="1" ht="57" customHeight="1">
      <c r="A16" s="647"/>
      <c r="B16" s="648">
        <v>1356700000</v>
      </c>
      <c r="C16" s="662" t="s">
        <v>519</v>
      </c>
      <c r="D16" s="651">
        <v>252870</v>
      </c>
      <c r="E16" s="650">
        <v>252870</v>
      </c>
    </row>
    <row r="17" spans="1:13" s="624" customFormat="1" ht="57" customHeight="1">
      <c r="A17" s="647"/>
      <c r="B17" s="648">
        <v>1358000000</v>
      </c>
      <c r="C17" s="662" t="s">
        <v>53</v>
      </c>
      <c r="D17" s="651">
        <v>379310</v>
      </c>
      <c r="E17" s="650">
        <v>379310</v>
      </c>
    </row>
    <row r="18" spans="1:13" s="624" customFormat="1" ht="57" customHeight="1">
      <c r="A18" s="647"/>
      <c r="B18" s="648">
        <v>1358100000</v>
      </c>
      <c r="C18" s="661" t="s">
        <v>54</v>
      </c>
      <c r="D18" s="651">
        <v>560400</v>
      </c>
      <c r="E18" s="650">
        <v>560400</v>
      </c>
    </row>
    <row r="19" spans="1:13" s="624" customFormat="1" ht="18">
      <c r="A19" s="647"/>
      <c r="B19" s="652"/>
      <c r="C19" s="653" t="s">
        <v>723</v>
      </c>
      <c r="D19" s="654">
        <v>2671380</v>
      </c>
      <c r="E19" s="650">
        <v>2671380</v>
      </c>
    </row>
    <row r="20" spans="1:13" s="624" customFormat="1" ht="51.75" customHeight="1">
      <c r="A20" s="647"/>
      <c r="B20" s="648">
        <v>1310000000</v>
      </c>
      <c r="C20" s="655" t="s">
        <v>724</v>
      </c>
      <c r="D20" s="649">
        <v>-61380</v>
      </c>
      <c r="E20" s="656">
        <v>-61380</v>
      </c>
    </row>
    <row r="21" spans="1:13" s="613" customFormat="1" ht="18" outlineLevel="1">
      <c r="A21" s="647"/>
      <c r="B21" s="647"/>
      <c r="C21" s="657"/>
      <c r="D21" s="649"/>
      <c r="E21" s="650"/>
    </row>
    <row r="22" spans="1:13" s="627" customFormat="1">
      <c r="A22" s="703" t="s">
        <v>571</v>
      </c>
      <c r="B22" s="703"/>
      <c r="C22" s="703"/>
      <c r="D22" s="658">
        <f>D19+D20</f>
        <v>2610000</v>
      </c>
      <c r="E22" s="658">
        <f>E19+E20</f>
        <v>2610000</v>
      </c>
      <c r="F22" s="625"/>
      <c r="G22" s="626"/>
      <c r="J22" s="628"/>
      <c r="K22" s="628"/>
      <c r="M22" s="628"/>
    </row>
    <row r="23" spans="1:13" s="633" customFormat="1" ht="16.5">
      <c r="A23" s="629"/>
      <c r="B23" s="629"/>
      <c r="C23" s="629"/>
      <c r="D23" s="630"/>
      <c r="E23" s="631"/>
      <c r="F23" s="632"/>
    </row>
    <row r="24" spans="1:13" s="637" customFormat="1">
      <c r="A24" s="634"/>
      <c r="B24" s="634"/>
      <c r="C24" s="635"/>
      <c r="D24" s="636"/>
      <c r="E24" s="628"/>
    </row>
    <row r="25" spans="1:13" s="637" customFormat="1">
      <c r="A25" s="634"/>
      <c r="B25" s="634"/>
      <c r="C25" s="638"/>
      <c r="D25" s="639"/>
      <c r="E25" s="640"/>
    </row>
    <row r="26" spans="1:13" ht="18">
      <c r="A26" s="641"/>
      <c r="B26" s="641"/>
      <c r="C26" s="642">
        <f>+C25-C22</f>
        <v>0</v>
      </c>
      <c r="D26" s="643"/>
      <c r="E26" s="628"/>
    </row>
    <row r="27" spans="1:13" ht="18">
      <c r="A27" s="641"/>
      <c r="B27" s="641"/>
      <c r="C27" s="645"/>
      <c r="D27" s="611"/>
    </row>
  </sheetData>
  <mergeCells count="8">
    <mergeCell ref="A3:E3"/>
    <mergeCell ref="E1:E2"/>
    <mergeCell ref="E7:E10"/>
    <mergeCell ref="A22:C22"/>
    <mergeCell ref="D8:D10"/>
    <mergeCell ref="A7:A10"/>
    <mergeCell ref="B7:B10"/>
    <mergeCell ref="C7:C10"/>
  </mergeCells>
  <phoneticPr fontId="163" type="noConversion"/>
  <printOptions horizontalCentered="1"/>
  <pageMargins left="0.23622047244094491" right="0.23622047244094491" top="0.74803149606299213" bottom="0.74803149606299213" header="0.31496062992125984" footer="0.31496062992125984"/>
  <pageSetup paperSize="9" scale="65" fitToWidth="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516"/>
  <sheetViews>
    <sheetView showZeros="0" view="pageBreakPreview" zoomScale="75" zoomScaleNormal="65" zoomScaleSheetLayoutView="75" workbookViewId="0">
      <selection activeCell="E228" sqref="E228"/>
    </sheetView>
  </sheetViews>
  <sheetFormatPr defaultColWidth="9.1796875" defaultRowHeight="13"/>
  <cols>
    <col min="1" max="1" width="17.7265625" style="16" customWidth="1"/>
    <col min="2" max="2" width="18.81640625" style="16" customWidth="1"/>
    <col min="3" max="3" width="17.54296875" style="16" customWidth="1"/>
    <col min="4" max="4" width="40" style="71" customWidth="1"/>
    <col min="5" max="5" width="64.7265625" style="16" customWidth="1"/>
    <col min="6" max="6" width="25.81640625" style="16" customWidth="1"/>
    <col min="7" max="7" width="23.7265625" style="16" customWidth="1"/>
    <col min="8" max="8" width="21.7265625" style="16" customWidth="1"/>
    <col min="9" max="9" width="21.26953125" style="16" customWidth="1"/>
    <col min="10" max="10" width="17.54296875" style="16" customWidth="1"/>
    <col min="11" max="11" width="14.54296875" style="373" customWidth="1"/>
    <col min="12" max="12" width="9.1796875" style="38" bestFit="1" customWidth="1"/>
    <col min="13" max="13" width="14.54296875" style="38" bestFit="1" customWidth="1"/>
    <col min="14" max="17" width="8.81640625" style="38" customWidth="1"/>
    <col min="18" max="20" width="8.81640625" style="27" customWidth="1"/>
    <col min="21" max="22" width="9.1796875" style="27" customWidth="1"/>
    <col min="23" max="23" width="12" style="27" customWidth="1"/>
    <col min="24" max="24" width="9.1796875" style="27" customWidth="1"/>
    <col min="25" max="25" width="11" style="27" customWidth="1"/>
    <col min="26" max="26" width="9.1796875" style="27" customWidth="1"/>
    <col min="27" max="27" width="11.1796875" style="27" customWidth="1"/>
    <col min="28" max="28" width="9.1796875" style="27" customWidth="1"/>
    <col min="29" max="29" width="12.54296875" style="27" customWidth="1"/>
    <col min="30" max="38" width="9.1796875" style="27" customWidth="1"/>
    <col min="39" max="60" width="9.1796875" style="20" customWidth="1"/>
    <col min="61" max="16384" width="9.1796875" style="16"/>
  </cols>
  <sheetData>
    <row r="1" spans="1:60" ht="18">
      <c r="D1" s="15"/>
      <c r="E1" s="15"/>
      <c r="F1" s="15"/>
      <c r="G1" s="15"/>
      <c r="H1" s="15"/>
      <c r="I1" s="10" t="s">
        <v>826</v>
      </c>
      <c r="J1" s="10"/>
    </row>
    <row r="2" spans="1:60" ht="13.5" customHeight="1">
      <c r="D2" s="15"/>
      <c r="E2" s="15"/>
      <c r="F2" s="15"/>
      <c r="G2" s="15"/>
      <c r="H2" s="15"/>
      <c r="I2" s="10" t="s">
        <v>1103</v>
      </c>
      <c r="J2" s="10"/>
      <c r="K2" s="581"/>
    </row>
    <row r="3" spans="1:60" ht="21.75" customHeight="1">
      <c r="D3" s="15"/>
      <c r="E3" s="15"/>
      <c r="F3" s="15"/>
      <c r="G3" s="15"/>
      <c r="H3" s="15"/>
      <c r="I3" s="10"/>
      <c r="J3" s="10"/>
      <c r="K3" s="581"/>
    </row>
    <row r="4" spans="1:60" ht="27" customHeight="1">
      <c r="D4" s="15"/>
      <c r="E4" s="15"/>
      <c r="F4" s="15"/>
      <c r="G4" s="15"/>
      <c r="H4" s="15"/>
      <c r="I4" s="572" t="s">
        <v>460</v>
      </c>
      <c r="J4" s="572"/>
      <c r="K4" s="581"/>
    </row>
    <row r="5" spans="1:60" ht="33.75" customHeight="1">
      <c r="D5" s="15"/>
      <c r="E5" s="15"/>
      <c r="F5" s="15"/>
      <c r="G5" s="15"/>
      <c r="H5" s="15"/>
      <c r="I5" s="572" t="s">
        <v>1139</v>
      </c>
      <c r="J5" s="572"/>
      <c r="K5" s="581"/>
    </row>
    <row r="6" spans="1:60" ht="33.75" hidden="1" customHeight="1">
      <c r="D6" s="15"/>
      <c r="E6" s="15"/>
      <c r="F6" s="15"/>
      <c r="G6" s="15"/>
      <c r="H6" s="15"/>
      <c r="I6" s="572"/>
      <c r="J6" s="397"/>
      <c r="K6" s="581"/>
    </row>
    <row r="7" spans="1:60" ht="28.5" hidden="1" customHeight="1">
      <c r="A7" s="691"/>
      <c r="B7" s="691"/>
      <c r="C7" s="691"/>
      <c r="D7" s="691"/>
      <c r="E7" s="691"/>
      <c r="F7" s="691"/>
      <c r="G7" s="691"/>
      <c r="H7" s="691"/>
      <c r="I7" s="691"/>
      <c r="J7" s="691"/>
      <c r="K7" s="581"/>
    </row>
    <row r="8" spans="1:60" ht="44.5" customHeight="1">
      <c r="A8" s="29"/>
      <c r="B8" s="691" t="s">
        <v>189</v>
      </c>
      <c r="C8" s="691"/>
      <c r="D8" s="691"/>
      <c r="E8" s="691"/>
      <c r="F8" s="691"/>
      <c r="G8" s="691"/>
      <c r="H8" s="691"/>
      <c r="I8" s="659"/>
      <c r="J8" s="659"/>
    </row>
    <row r="9" spans="1:60" ht="24" hidden="1" customHeight="1">
      <c r="A9" s="29"/>
      <c r="B9" s="691"/>
      <c r="C9" s="691"/>
      <c r="D9" s="691"/>
      <c r="E9" s="691"/>
      <c r="F9" s="691"/>
      <c r="G9" s="691"/>
      <c r="H9" s="691"/>
      <c r="I9" s="691"/>
      <c r="J9" s="691"/>
    </row>
    <row r="10" spans="1:60" s="407" customFormat="1" ht="20.5" customHeight="1">
      <c r="A10" s="727">
        <v>13100000000</v>
      </c>
      <c r="B10" s="727"/>
      <c r="C10" s="728"/>
      <c r="D10" s="728"/>
      <c r="E10" s="728"/>
      <c r="F10" s="728"/>
      <c r="G10" s="728"/>
      <c r="H10" s="728"/>
      <c r="I10" s="728"/>
      <c r="J10" s="728"/>
      <c r="K10" s="582"/>
    </row>
    <row r="11" spans="1:60">
      <c r="A11" s="731" t="s">
        <v>465</v>
      </c>
      <c r="B11" s="731"/>
      <c r="C11" s="726"/>
      <c r="D11" s="726"/>
      <c r="E11" s="726"/>
      <c r="F11" s="726"/>
      <c r="G11" s="726"/>
      <c r="H11" s="726"/>
      <c r="I11" s="726"/>
      <c r="J11" s="726"/>
    </row>
    <row r="12" spans="1:60" ht="14">
      <c r="A12" s="23"/>
      <c r="B12" s="23"/>
      <c r="C12" s="23"/>
      <c r="D12" s="72"/>
      <c r="E12" s="26"/>
      <c r="F12" s="26"/>
      <c r="G12" s="26"/>
      <c r="H12" s="26"/>
      <c r="I12" s="114"/>
      <c r="J12" s="114" t="s">
        <v>765</v>
      </c>
    </row>
    <row r="13" spans="1:60" ht="18" customHeight="1">
      <c r="A13" s="719" t="s">
        <v>1106</v>
      </c>
      <c r="B13" s="676" t="s">
        <v>1062</v>
      </c>
      <c r="C13" s="676" t="s">
        <v>1063</v>
      </c>
      <c r="D13" s="676" t="s">
        <v>335</v>
      </c>
      <c r="E13" s="722" t="s">
        <v>336</v>
      </c>
      <c r="F13" s="722" t="s">
        <v>337</v>
      </c>
      <c r="G13" s="722" t="s">
        <v>571</v>
      </c>
      <c r="H13" s="722" t="s">
        <v>840</v>
      </c>
      <c r="I13" s="722" t="s">
        <v>362</v>
      </c>
      <c r="J13" s="722"/>
      <c r="M13" s="689"/>
      <c r="N13" s="689"/>
      <c r="O13" s="689"/>
      <c r="P13" s="689"/>
    </row>
    <row r="14" spans="1:60" ht="16.399999999999999" customHeight="1">
      <c r="A14" s="719"/>
      <c r="B14" s="676"/>
      <c r="C14" s="676"/>
      <c r="D14" s="676"/>
      <c r="E14" s="722"/>
      <c r="F14" s="722"/>
      <c r="G14" s="722"/>
      <c r="H14" s="722"/>
      <c r="I14" s="722"/>
      <c r="J14" s="722"/>
    </row>
    <row r="15" spans="1:60" ht="13.4" hidden="1" customHeight="1">
      <c r="A15" s="696"/>
      <c r="B15" s="720"/>
      <c r="C15" s="720"/>
      <c r="D15" s="724"/>
      <c r="E15" s="723"/>
      <c r="F15" s="723"/>
      <c r="G15" s="723"/>
      <c r="H15" s="723"/>
      <c r="I15" s="729"/>
      <c r="J15" s="730"/>
      <c r="K15" s="63"/>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row>
    <row r="16" spans="1:60" ht="13.4" hidden="1" customHeight="1">
      <c r="A16" s="696"/>
      <c r="B16" s="677"/>
      <c r="C16" s="677"/>
      <c r="D16" s="678"/>
      <c r="E16" s="723"/>
      <c r="F16" s="723"/>
      <c r="G16" s="723"/>
      <c r="H16" s="723"/>
      <c r="I16" s="729"/>
      <c r="J16" s="730"/>
      <c r="K16" s="63"/>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row>
    <row r="17" spans="1:60" ht="13.4" hidden="1" customHeight="1">
      <c r="A17" s="696"/>
      <c r="B17" s="677"/>
      <c r="C17" s="677"/>
      <c r="D17" s="678"/>
      <c r="E17" s="723"/>
      <c r="F17" s="723"/>
      <c r="G17" s="723"/>
      <c r="H17" s="723"/>
      <c r="I17" s="729"/>
      <c r="J17" s="730"/>
      <c r="K17" s="63"/>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row>
    <row r="18" spans="1:60" ht="13.4" hidden="1" customHeight="1">
      <c r="A18" s="696"/>
      <c r="B18" s="721"/>
      <c r="C18" s="721"/>
      <c r="D18" s="725"/>
      <c r="E18" s="723"/>
      <c r="F18" s="723"/>
      <c r="G18" s="723"/>
      <c r="H18" s="723"/>
      <c r="I18" s="729"/>
      <c r="J18" s="730"/>
      <c r="K18" s="63"/>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row>
    <row r="19" spans="1:60" ht="13.15" customHeight="1">
      <c r="A19" s="719"/>
      <c r="B19" s="676"/>
      <c r="C19" s="676"/>
      <c r="D19" s="676"/>
      <c r="E19" s="722"/>
      <c r="F19" s="722"/>
      <c r="G19" s="722"/>
      <c r="H19" s="722"/>
      <c r="I19" s="722"/>
      <c r="J19" s="722"/>
      <c r="M19" s="57"/>
      <c r="N19" s="57"/>
      <c r="O19" s="690"/>
      <c r="P19" s="690"/>
    </row>
    <row r="20" spans="1:60" ht="13.4" customHeight="1">
      <c r="A20" s="719"/>
      <c r="B20" s="676"/>
      <c r="C20" s="676"/>
      <c r="D20" s="676"/>
      <c r="E20" s="722"/>
      <c r="F20" s="722"/>
      <c r="G20" s="722"/>
      <c r="H20" s="722"/>
      <c r="I20" s="722"/>
      <c r="J20" s="722"/>
      <c r="M20" s="57"/>
      <c r="N20" s="57"/>
      <c r="O20" s="57"/>
      <c r="P20" s="57"/>
    </row>
    <row r="21" spans="1:60" ht="65.25" customHeight="1">
      <c r="A21" s="719"/>
      <c r="B21" s="676"/>
      <c r="C21" s="676"/>
      <c r="D21" s="676"/>
      <c r="E21" s="722"/>
      <c r="F21" s="722"/>
      <c r="G21" s="722"/>
      <c r="H21" s="722"/>
      <c r="I21" s="429" t="s">
        <v>571</v>
      </c>
      <c r="J21" s="429" t="s">
        <v>338</v>
      </c>
      <c r="M21" s="58"/>
      <c r="N21" s="58"/>
      <c r="O21" s="58"/>
      <c r="P21" s="58"/>
    </row>
    <row r="22" spans="1:60" s="78" customFormat="1" ht="15.5">
      <c r="A22" s="406">
        <v>1</v>
      </c>
      <c r="B22" s="406">
        <v>2</v>
      </c>
      <c r="C22" s="406">
        <v>3</v>
      </c>
      <c r="D22" s="406">
        <v>4</v>
      </c>
      <c r="E22" s="406">
        <v>5</v>
      </c>
      <c r="F22" s="406">
        <v>6</v>
      </c>
      <c r="G22" s="406">
        <v>7</v>
      </c>
      <c r="H22" s="406">
        <v>8</v>
      </c>
      <c r="I22" s="406">
        <v>9</v>
      </c>
      <c r="J22" s="408" t="s">
        <v>485</v>
      </c>
      <c r="K22" s="372">
        <v>1</v>
      </c>
      <c r="L22" s="67"/>
      <c r="M22" s="68"/>
      <c r="N22" s="68"/>
      <c r="O22" s="68"/>
      <c r="P22" s="68"/>
      <c r="Q22" s="67"/>
      <c r="R22" s="69"/>
      <c r="S22" s="69"/>
      <c r="T22" s="69"/>
      <c r="U22" s="69"/>
      <c r="V22" s="69"/>
      <c r="W22" s="69"/>
      <c r="X22" s="69"/>
      <c r="Y22" s="69"/>
      <c r="Z22" s="69"/>
      <c r="AA22" s="69"/>
      <c r="AB22" s="69"/>
      <c r="AC22" s="69"/>
      <c r="AD22" s="69"/>
      <c r="AE22" s="69"/>
      <c r="AF22" s="69"/>
      <c r="AG22" s="69"/>
      <c r="AH22" s="69"/>
      <c r="AI22" s="69"/>
      <c r="AJ22" s="69"/>
      <c r="AK22" s="69"/>
      <c r="AL22" s="69"/>
      <c r="AM22" s="70"/>
      <c r="AN22" s="70"/>
      <c r="AO22" s="70"/>
      <c r="AP22" s="70"/>
      <c r="AQ22" s="70"/>
      <c r="AR22" s="70"/>
      <c r="AS22" s="70"/>
      <c r="AT22" s="70"/>
      <c r="AU22" s="70"/>
      <c r="AV22" s="70"/>
      <c r="AW22" s="70"/>
      <c r="AX22" s="70"/>
      <c r="AY22" s="70"/>
      <c r="AZ22" s="70"/>
      <c r="BA22" s="70"/>
      <c r="BB22" s="70"/>
      <c r="BC22" s="70"/>
      <c r="BD22" s="70"/>
      <c r="BE22" s="70"/>
      <c r="BF22" s="70"/>
      <c r="BG22" s="70"/>
      <c r="BH22" s="70"/>
    </row>
    <row r="23" spans="1:60" s="78" customFormat="1" ht="46.9" hidden="1" customHeight="1">
      <c r="A23" s="243" t="s">
        <v>1185</v>
      </c>
      <c r="B23" s="302" t="s">
        <v>339</v>
      </c>
      <c r="C23" s="246"/>
      <c r="D23" s="246" t="s">
        <v>1021</v>
      </c>
      <c r="E23" s="115"/>
      <c r="F23" s="115"/>
      <c r="G23" s="409">
        <f t="shared" ref="G23:G88" si="0">+H23+I23</f>
        <v>3100000</v>
      </c>
      <c r="H23" s="300">
        <f>+H24+H31+H32+H33+H35+H36+H37+H40+H41+H29+H34+H39+H30+H38</f>
        <v>3100000</v>
      </c>
      <c r="I23" s="300">
        <f>+I24+I31+I32+I33+I35+I36+I37+I40+I41+I29+I34+I39+I30+I38</f>
        <v>0</v>
      </c>
      <c r="J23" s="300">
        <f>+J24+J31+J32+J33+J35+J36+J37+J40+J41+J29+J34+J39+J30+J38</f>
        <v>0</v>
      </c>
      <c r="K23" s="410">
        <f t="shared" ref="K23:K88" si="1">+G23</f>
        <v>3100000</v>
      </c>
      <c r="L23" s="67"/>
      <c r="M23" s="68"/>
      <c r="N23" s="68"/>
      <c r="O23" s="68"/>
      <c r="P23" s="68"/>
      <c r="Q23" s="67"/>
      <c r="R23" s="69"/>
      <c r="S23" s="69"/>
      <c r="T23" s="69"/>
      <c r="U23" s="69"/>
      <c r="V23" s="69"/>
      <c r="W23" s="69"/>
      <c r="X23" s="69"/>
      <c r="Y23" s="69"/>
      <c r="Z23" s="69"/>
      <c r="AA23" s="69"/>
      <c r="AB23" s="69"/>
      <c r="AC23" s="69"/>
      <c r="AD23" s="69"/>
      <c r="AE23" s="69"/>
      <c r="AF23" s="69"/>
      <c r="AG23" s="69"/>
      <c r="AH23" s="69"/>
      <c r="AI23" s="69"/>
      <c r="AJ23" s="69"/>
      <c r="AK23" s="69"/>
      <c r="AL23" s="69"/>
      <c r="AM23" s="70"/>
      <c r="AN23" s="70"/>
      <c r="AO23" s="70"/>
      <c r="AP23" s="70"/>
      <c r="AQ23" s="70"/>
      <c r="AR23" s="70"/>
      <c r="AS23" s="70"/>
      <c r="AT23" s="70"/>
      <c r="AU23" s="70"/>
      <c r="AV23" s="70"/>
      <c r="AW23" s="70"/>
      <c r="AX23" s="70"/>
      <c r="AY23" s="70"/>
      <c r="AZ23" s="70"/>
      <c r="BA23" s="70"/>
      <c r="BB23" s="70"/>
      <c r="BC23" s="70"/>
      <c r="BD23" s="70"/>
      <c r="BE23" s="70"/>
      <c r="BF23" s="70"/>
      <c r="BG23" s="70"/>
      <c r="BH23" s="70"/>
    </row>
    <row r="24" spans="1:60" s="78" customFormat="1" ht="112.9" hidden="1" customHeight="1">
      <c r="A24" s="411" t="s">
        <v>147</v>
      </c>
      <c r="B24" s="412" t="s">
        <v>148</v>
      </c>
      <c r="C24" s="411" t="s">
        <v>420</v>
      </c>
      <c r="D24" s="405" t="s">
        <v>971</v>
      </c>
      <c r="E24" s="413"/>
      <c r="F24" s="413"/>
      <c r="G24" s="414">
        <f t="shared" si="0"/>
        <v>0</v>
      </c>
      <c r="H24" s="414"/>
      <c r="I24" s="414"/>
      <c r="J24" s="415"/>
      <c r="K24" s="416">
        <f t="shared" si="1"/>
        <v>0</v>
      </c>
      <c r="L24" s="67"/>
      <c r="M24" s="68"/>
      <c r="N24" s="68"/>
      <c r="O24" s="68"/>
      <c r="P24" s="68"/>
      <c r="Q24" s="67"/>
      <c r="R24" s="69"/>
      <c r="S24" s="69"/>
      <c r="T24" s="69"/>
      <c r="U24" s="69"/>
      <c r="V24" s="69"/>
      <c r="W24" s="69"/>
      <c r="X24" s="69"/>
      <c r="Y24" s="69"/>
      <c r="Z24" s="69"/>
      <c r="AA24" s="69"/>
      <c r="AB24" s="69"/>
      <c r="AC24" s="69"/>
      <c r="AD24" s="69"/>
      <c r="AE24" s="69"/>
      <c r="AF24" s="69"/>
      <c r="AG24" s="69"/>
      <c r="AH24" s="69"/>
      <c r="AI24" s="69"/>
      <c r="AJ24" s="69"/>
      <c r="AK24" s="69"/>
      <c r="AL24" s="69"/>
      <c r="AM24" s="70"/>
      <c r="AN24" s="70"/>
      <c r="AO24" s="70"/>
      <c r="AP24" s="70"/>
      <c r="AQ24" s="70"/>
      <c r="AR24" s="70"/>
      <c r="AS24" s="70"/>
      <c r="AT24" s="70"/>
      <c r="AU24" s="70"/>
      <c r="AV24" s="70"/>
      <c r="AW24" s="70"/>
      <c r="AX24" s="70"/>
      <c r="AY24" s="70"/>
      <c r="AZ24" s="70"/>
      <c r="BA24" s="70"/>
      <c r="BB24" s="70"/>
      <c r="BC24" s="70"/>
      <c r="BD24" s="70"/>
      <c r="BE24" s="70"/>
      <c r="BF24" s="70"/>
      <c r="BG24" s="70"/>
      <c r="BH24" s="70"/>
    </row>
    <row r="25" spans="1:60" s="78" customFormat="1" ht="15.5" hidden="1">
      <c r="A25" s="115"/>
      <c r="B25" s="115"/>
      <c r="C25" s="115"/>
      <c r="D25" s="115" t="s">
        <v>848</v>
      </c>
      <c r="E25" s="242"/>
      <c r="F25" s="242"/>
      <c r="G25" s="301">
        <f t="shared" si="0"/>
        <v>0</v>
      </c>
      <c r="H25" s="301"/>
      <c r="I25" s="301"/>
      <c r="J25" s="417"/>
      <c r="K25" s="416">
        <f t="shared" si="1"/>
        <v>0</v>
      </c>
      <c r="L25" s="67"/>
      <c r="M25" s="68"/>
      <c r="N25" s="68"/>
      <c r="O25" s="68"/>
      <c r="P25" s="68"/>
      <c r="Q25" s="67"/>
      <c r="R25" s="69"/>
      <c r="S25" s="69"/>
      <c r="T25" s="69"/>
      <c r="U25" s="69"/>
      <c r="V25" s="69"/>
      <c r="W25" s="69"/>
      <c r="X25" s="69"/>
      <c r="Y25" s="69"/>
      <c r="Z25" s="69"/>
      <c r="AA25" s="69"/>
      <c r="AB25" s="69"/>
      <c r="AC25" s="69"/>
      <c r="AD25" s="69"/>
      <c r="AE25" s="69"/>
      <c r="AF25" s="69"/>
      <c r="AG25" s="69"/>
      <c r="AH25" s="69"/>
      <c r="AI25" s="69"/>
      <c r="AJ25" s="69"/>
      <c r="AK25" s="69"/>
      <c r="AL25" s="69"/>
      <c r="AM25" s="70"/>
      <c r="AN25" s="70"/>
      <c r="AO25" s="70"/>
      <c r="AP25" s="70"/>
      <c r="AQ25" s="70"/>
      <c r="AR25" s="70"/>
      <c r="AS25" s="70"/>
      <c r="AT25" s="70"/>
      <c r="AU25" s="70"/>
      <c r="AV25" s="70"/>
      <c r="AW25" s="70"/>
      <c r="AX25" s="70"/>
      <c r="AY25" s="70"/>
      <c r="AZ25" s="70"/>
      <c r="BA25" s="70"/>
      <c r="BB25" s="70"/>
      <c r="BC25" s="70"/>
      <c r="BD25" s="70"/>
      <c r="BE25" s="70"/>
      <c r="BF25" s="70"/>
      <c r="BG25" s="70"/>
      <c r="BH25" s="70"/>
    </row>
    <row r="26" spans="1:60" s="78" customFormat="1" ht="15.5" hidden="1">
      <c r="A26" s="115"/>
      <c r="B26" s="115"/>
      <c r="C26" s="115"/>
      <c r="D26" s="115" t="s">
        <v>143</v>
      </c>
      <c r="E26" s="242"/>
      <c r="F26" s="242"/>
      <c r="G26" s="301">
        <f t="shared" si="0"/>
        <v>0</v>
      </c>
      <c r="H26" s="301"/>
      <c r="I26" s="301"/>
      <c r="J26" s="417"/>
      <c r="K26" s="416">
        <f t="shared" si="1"/>
        <v>0</v>
      </c>
      <c r="L26" s="67"/>
      <c r="M26" s="68"/>
      <c r="N26" s="68"/>
      <c r="O26" s="68"/>
      <c r="P26" s="68"/>
      <c r="Q26" s="67"/>
      <c r="R26" s="69"/>
      <c r="S26" s="69"/>
      <c r="T26" s="69"/>
      <c r="U26" s="69"/>
      <c r="V26" s="69"/>
      <c r="W26" s="69"/>
      <c r="X26" s="69"/>
      <c r="Y26" s="69"/>
      <c r="Z26" s="69"/>
      <c r="AA26" s="69"/>
      <c r="AB26" s="69"/>
      <c r="AC26" s="69"/>
      <c r="AD26" s="69"/>
      <c r="AE26" s="69"/>
      <c r="AF26" s="69"/>
      <c r="AG26" s="69"/>
      <c r="AH26" s="69"/>
      <c r="AI26" s="69"/>
      <c r="AJ26" s="69"/>
      <c r="AK26" s="69"/>
      <c r="AL26" s="69"/>
      <c r="AM26" s="70"/>
      <c r="AN26" s="70"/>
      <c r="AO26" s="70"/>
      <c r="AP26" s="70"/>
      <c r="AQ26" s="70"/>
      <c r="AR26" s="70"/>
      <c r="AS26" s="70"/>
      <c r="AT26" s="70"/>
      <c r="AU26" s="70"/>
      <c r="AV26" s="70"/>
      <c r="AW26" s="70"/>
      <c r="AX26" s="70"/>
      <c r="AY26" s="70"/>
      <c r="AZ26" s="70"/>
      <c r="BA26" s="70"/>
      <c r="BB26" s="70"/>
      <c r="BC26" s="70"/>
      <c r="BD26" s="70"/>
      <c r="BE26" s="70"/>
      <c r="BF26" s="70"/>
      <c r="BG26" s="70"/>
      <c r="BH26" s="70"/>
    </row>
    <row r="27" spans="1:60" s="78" customFormat="1" ht="31" hidden="1">
      <c r="A27" s="115"/>
      <c r="B27" s="115"/>
      <c r="C27" s="115"/>
      <c r="D27" s="115" t="s">
        <v>1186</v>
      </c>
      <c r="E27" s="242"/>
      <c r="F27" s="242"/>
      <c r="G27" s="242">
        <f t="shared" si="0"/>
        <v>0</v>
      </c>
      <c r="H27" s="242"/>
      <c r="I27" s="242"/>
      <c r="J27" s="417"/>
      <c r="K27" s="416">
        <f t="shared" si="1"/>
        <v>0</v>
      </c>
      <c r="L27" s="67"/>
      <c r="M27" s="68"/>
      <c r="N27" s="68"/>
      <c r="O27" s="68"/>
      <c r="P27" s="68"/>
      <c r="Q27" s="67"/>
      <c r="R27" s="69"/>
      <c r="S27" s="69"/>
      <c r="T27" s="69"/>
      <c r="U27" s="69"/>
      <c r="V27" s="69"/>
      <c r="W27" s="69"/>
      <c r="X27" s="69"/>
      <c r="Y27" s="69"/>
      <c r="Z27" s="69"/>
      <c r="AA27" s="69"/>
      <c r="AB27" s="69"/>
      <c r="AC27" s="69"/>
      <c r="AD27" s="69"/>
      <c r="AE27" s="69"/>
      <c r="AF27" s="69"/>
      <c r="AG27" s="69"/>
      <c r="AH27" s="69"/>
      <c r="AI27" s="69"/>
      <c r="AJ27" s="69"/>
      <c r="AK27" s="69"/>
      <c r="AL27" s="69"/>
      <c r="AM27" s="70"/>
      <c r="AN27" s="70"/>
      <c r="AO27" s="70"/>
      <c r="AP27" s="70"/>
      <c r="AQ27" s="70"/>
      <c r="AR27" s="70"/>
      <c r="AS27" s="70"/>
      <c r="AT27" s="70"/>
      <c r="AU27" s="70"/>
      <c r="AV27" s="70"/>
      <c r="AW27" s="70"/>
      <c r="AX27" s="70"/>
      <c r="AY27" s="70"/>
      <c r="AZ27" s="70"/>
      <c r="BA27" s="70"/>
      <c r="BB27" s="70"/>
      <c r="BC27" s="70"/>
      <c r="BD27" s="70"/>
      <c r="BE27" s="70"/>
      <c r="BF27" s="70"/>
      <c r="BG27" s="70"/>
      <c r="BH27" s="70"/>
    </row>
    <row r="28" spans="1:60" s="78" customFormat="1" ht="15.5" hidden="1">
      <c r="A28" s="406"/>
      <c r="B28" s="406"/>
      <c r="C28" s="406"/>
      <c r="D28" s="406" t="s">
        <v>529</v>
      </c>
      <c r="E28" s="418"/>
      <c r="F28" s="418"/>
      <c r="G28" s="419">
        <f t="shared" si="0"/>
        <v>0</v>
      </c>
      <c r="H28" s="419"/>
      <c r="I28" s="419"/>
      <c r="J28" s="420"/>
      <c r="K28" s="416">
        <f t="shared" si="1"/>
        <v>0</v>
      </c>
      <c r="L28" s="67"/>
      <c r="M28" s="68"/>
      <c r="N28" s="68"/>
      <c r="O28" s="68"/>
      <c r="P28" s="68"/>
      <c r="Q28" s="67"/>
      <c r="R28" s="69"/>
      <c r="S28" s="69"/>
      <c r="T28" s="69"/>
      <c r="U28" s="69"/>
      <c r="V28" s="69"/>
      <c r="W28" s="69"/>
      <c r="X28" s="69"/>
      <c r="Y28" s="69"/>
      <c r="Z28" s="69"/>
      <c r="AA28" s="69"/>
      <c r="AB28" s="69"/>
      <c r="AC28" s="69"/>
      <c r="AD28" s="69"/>
      <c r="AE28" s="69"/>
      <c r="AF28" s="69"/>
      <c r="AG28" s="69"/>
      <c r="AH28" s="69"/>
      <c r="AI28" s="69"/>
      <c r="AJ28" s="69"/>
      <c r="AK28" s="69"/>
      <c r="AL28" s="69"/>
      <c r="AM28" s="70"/>
      <c r="AN28" s="70"/>
      <c r="AO28" s="70"/>
      <c r="AP28" s="70"/>
      <c r="AQ28" s="70"/>
      <c r="AR28" s="70"/>
      <c r="AS28" s="70"/>
      <c r="AT28" s="70"/>
      <c r="AU28" s="70"/>
      <c r="AV28" s="70"/>
      <c r="AW28" s="70"/>
      <c r="AX28" s="70"/>
      <c r="AY28" s="70"/>
      <c r="AZ28" s="70"/>
      <c r="BA28" s="70"/>
      <c r="BB28" s="70"/>
      <c r="BC28" s="70"/>
      <c r="BD28" s="70"/>
      <c r="BE28" s="70"/>
      <c r="BF28" s="70"/>
      <c r="BG28" s="70"/>
      <c r="BH28" s="70"/>
    </row>
    <row r="29" spans="1:60" s="78" customFormat="1" ht="56.5" hidden="1" customHeight="1">
      <c r="A29" s="556" t="s">
        <v>291</v>
      </c>
      <c r="B29" s="449" t="s">
        <v>555</v>
      </c>
      <c r="C29" s="406" t="s">
        <v>292</v>
      </c>
      <c r="D29" s="406" t="s">
        <v>293</v>
      </c>
      <c r="E29" s="418" t="s">
        <v>340</v>
      </c>
      <c r="F29" s="418"/>
      <c r="G29" s="419">
        <f t="shared" si="0"/>
        <v>0</v>
      </c>
      <c r="H29" s="419"/>
      <c r="I29" s="419"/>
      <c r="J29" s="524"/>
      <c r="K29" s="416">
        <f t="shared" si="1"/>
        <v>0</v>
      </c>
      <c r="L29" s="67"/>
      <c r="M29" s="68"/>
      <c r="N29" s="68"/>
      <c r="O29" s="68"/>
      <c r="P29" s="68"/>
      <c r="Q29" s="67"/>
      <c r="R29" s="69"/>
      <c r="S29" s="69"/>
      <c r="T29" s="69"/>
      <c r="U29" s="69"/>
      <c r="V29" s="69"/>
      <c r="W29" s="69"/>
      <c r="X29" s="69"/>
      <c r="Y29" s="69"/>
      <c r="Z29" s="69"/>
      <c r="AA29" s="69"/>
      <c r="AB29" s="69"/>
      <c r="AC29" s="69"/>
      <c r="AD29" s="69"/>
      <c r="AE29" s="69"/>
      <c r="AF29" s="69"/>
      <c r="AG29" s="69"/>
      <c r="AH29" s="69"/>
      <c r="AI29" s="69"/>
      <c r="AJ29" s="69"/>
      <c r="AK29" s="69"/>
      <c r="AL29" s="69"/>
      <c r="AM29" s="70"/>
      <c r="AN29" s="70"/>
      <c r="AO29" s="70"/>
      <c r="AP29" s="70"/>
      <c r="AQ29" s="70"/>
      <c r="AR29" s="70"/>
      <c r="AS29" s="70"/>
      <c r="AT29" s="70"/>
      <c r="AU29" s="70"/>
      <c r="AV29" s="70"/>
      <c r="AW29" s="70"/>
      <c r="AX29" s="70"/>
      <c r="AY29" s="70"/>
      <c r="AZ29" s="70"/>
      <c r="BA29" s="70"/>
      <c r="BB29" s="70"/>
      <c r="BC29" s="70"/>
      <c r="BD29" s="70"/>
      <c r="BE29" s="70"/>
      <c r="BF29" s="70"/>
      <c r="BG29" s="70"/>
      <c r="BH29" s="70"/>
    </row>
    <row r="30" spans="1:60" s="78" customFormat="1" ht="56.5" hidden="1" customHeight="1">
      <c r="A30" s="241" t="s">
        <v>291</v>
      </c>
      <c r="B30" s="248" t="s">
        <v>555</v>
      </c>
      <c r="C30" s="115" t="s">
        <v>292</v>
      </c>
      <c r="D30" s="115" t="s">
        <v>293</v>
      </c>
      <c r="E30" s="242" t="s">
        <v>322</v>
      </c>
      <c r="F30" s="242" t="s">
        <v>367</v>
      </c>
      <c r="G30" s="301">
        <f t="shared" si="0"/>
        <v>1400000</v>
      </c>
      <c r="H30" s="301">
        <v>1400000</v>
      </c>
      <c r="I30" s="301"/>
      <c r="J30" s="300"/>
      <c r="K30" s="416">
        <f t="shared" si="1"/>
        <v>1400000</v>
      </c>
      <c r="L30" s="67"/>
      <c r="M30" s="68"/>
      <c r="N30" s="68"/>
      <c r="O30" s="68"/>
      <c r="P30" s="68"/>
      <c r="Q30" s="67"/>
      <c r="R30" s="69"/>
      <c r="S30" s="69"/>
      <c r="T30" s="69"/>
      <c r="U30" s="69"/>
      <c r="V30" s="69"/>
      <c r="W30" s="69"/>
      <c r="X30" s="69"/>
      <c r="Y30" s="69"/>
      <c r="Z30" s="69"/>
      <c r="AA30" s="69"/>
      <c r="AB30" s="69"/>
      <c r="AC30" s="69"/>
      <c r="AD30" s="69"/>
      <c r="AE30" s="69"/>
      <c r="AF30" s="69"/>
      <c r="AG30" s="69"/>
      <c r="AH30" s="69"/>
      <c r="AI30" s="69"/>
      <c r="AJ30" s="69"/>
      <c r="AK30" s="69"/>
      <c r="AL30" s="69"/>
      <c r="AM30" s="70"/>
      <c r="AN30" s="70"/>
      <c r="AO30" s="70"/>
      <c r="AP30" s="70"/>
      <c r="AQ30" s="70"/>
      <c r="AR30" s="70"/>
      <c r="AS30" s="70"/>
      <c r="AT30" s="70"/>
      <c r="AU30" s="70"/>
      <c r="AV30" s="70"/>
      <c r="AW30" s="70"/>
      <c r="AX30" s="70"/>
      <c r="AY30" s="70"/>
      <c r="AZ30" s="70"/>
      <c r="BA30" s="70"/>
      <c r="BB30" s="70"/>
      <c r="BC30" s="70"/>
      <c r="BD30" s="70"/>
      <c r="BE30" s="70"/>
      <c r="BF30" s="70"/>
      <c r="BG30" s="70"/>
      <c r="BH30" s="70"/>
    </row>
    <row r="31" spans="1:60" s="78" customFormat="1" ht="15.5" hidden="1">
      <c r="A31" s="421" t="s">
        <v>972</v>
      </c>
      <c r="B31" s="412" t="s">
        <v>973</v>
      </c>
      <c r="C31" s="421" t="s">
        <v>249</v>
      </c>
      <c r="D31" s="405" t="s">
        <v>1072</v>
      </c>
      <c r="E31" s="413"/>
      <c r="F31" s="413"/>
      <c r="G31" s="413">
        <f t="shared" si="0"/>
        <v>0</v>
      </c>
      <c r="H31" s="413"/>
      <c r="I31" s="413"/>
      <c r="J31" s="415"/>
      <c r="K31" s="416">
        <f t="shared" si="1"/>
        <v>0</v>
      </c>
      <c r="L31" s="67"/>
      <c r="M31" s="68"/>
      <c r="N31" s="68"/>
      <c r="O31" s="68"/>
      <c r="P31" s="68"/>
      <c r="Q31" s="67"/>
      <c r="R31" s="69"/>
      <c r="S31" s="69"/>
      <c r="T31" s="69"/>
      <c r="U31" s="69"/>
      <c r="V31" s="69"/>
      <c r="W31" s="69"/>
      <c r="X31" s="69"/>
      <c r="Y31" s="69"/>
      <c r="Z31" s="69"/>
      <c r="AA31" s="69"/>
      <c r="AB31" s="69"/>
      <c r="AC31" s="69"/>
      <c r="AD31" s="69"/>
      <c r="AE31" s="69"/>
      <c r="AF31" s="69"/>
      <c r="AG31" s="69"/>
      <c r="AH31" s="69"/>
      <c r="AI31" s="69"/>
      <c r="AJ31" s="69"/>
      <c r="AK31" s="69"/>
      <c r="AL31" s="69"/>
      <c r="AM31" s="70"/>
      <c r="AN31" s="70"/>
      <c r="AO31" s="70"/>
      <c r="AP31" s="70"/>
      <c r="AQ31" s="70"/>
      <c r="AR31" s="70"/>
      <c r="AS31" s="70"/>
      <c r="AT31" s="70"/>
      <c r="AU31" s="70"/>
      <c r="AV31" s="70"/>
      <c r="AW31" s="70"/>
      <c r="AX31" s="70"/>
      <c r="AY31" s="70"/>
      <c r="AZ31" s="70"/>
      <c r="BA31" s="70"/>
      <c r="BB31" s="70"/>
      <c r="BC31" s="70"/>
      <c r="BD31" s="70"/>
      <c r="BE31" s="70"/>
      <c r="BF31" s="70"/>
      <c r="BG31" s="70"/>
      <c r="BH31" s="70"/>
    </row>
    <row r="32" spans="1:60" s="78" customFormat="1" ht="62" hidden="1">
      <c r="A32" s="241" t="s">
        <v>686</v>
      </c>
      <c r="B32" s="14">
        <v>6020</v>
      </c>
      <c r="C32" s="241" t="s">
        <v>687</v>
      </c>
      <c r="D32" s="115" t="s">
        <v>837</v>
      </c>
      <c r="E32" s="242"/>
      <c r="F32" s="242"/>
      <c r="G32" s="242">
        <f t="shared" si="0"/>
        <v>0</v>
      </c>
      <c r="H32" s="242"/>
      <c r="I32" s="242"/>
      <c r="J32" s="417"/>
      <c r="K32" s="416">
        <f t="shared" si="1"/>
        <v>0</v>
      </c>
      <c r="L32" s="67"/>
      <c r="M32" s="68"/>
      <c r="N32" s="68"/>
      <c r="O32" s="68"/>
      <c r="P32" s="68"/>
      <c r="Q32" s="67"/>
      <c r="R32" s="69"/>
      <c r="S32" s="69"/>
      <c r="T32" s="69"/>
      <c r="U32" s="69"/>
      <c r="V32" s="69"/>
      <c r="W32" s="69"/>
      <c r="X32" s="69"/>
      <c r="Y32" s="69"/>
      <c r="Z32" s="69"/>
      <c r="AA32" s="69"/>
      <c r="AB32" s="69"/>
      <c r="AC32" s="69"/>
      <c r="AD32" s="69"/>
      <c r="AE32" s="69"/>
      <c r="AF32" s="69"/>
      <c r="AG32" s="69"/>
      <c r="AH32" s="69"/>
      <c r="AI32" s="69"/>
      <c r="AJ32" s="69"/>
      <c r="AK32" s="69"/>
      <c r="AL32" s="69"/>
      <c r="AM32" s="70"/>
      <c r="AN32" s="70"/>
      <c r="AO32" s="70"/>
      <c r="AP32" s="70"/>
      <c r="AQ32" s="70"/>
      <c r="AR32" s="70"/>
      <c r="AS32" s="70"/>
      <c r="AT32" s="70"/>
      <c r="AU32" s="70"/>
      <c r="AV32" s="70"/>
      <c r="AW32" s="70"/>
      <c r="AX32" s="70"/>
      <c r="AY32" s="70"/>
      <c r="AZ32" s="70"/>
      <c r="BA32" s="70"/>
      <c r="BB32" s="70"/>
      <c r="BC32" s="70"/>
      <c r="BD32" s="70"/>
      <c r="BE32" s="70"/>
      <c r="BF32" s="70"/>
      <c r="BG32" s="70"/>
      <c r="BH32" s="70"/>
    </row>
    <row r="33" spans="1:60" s="78" customFormat="1" ht="31" hidden="1">
      <c r="A33" s="135" t="s">
        <v>705</v>
      </c>
      <c r="B33" s="135" t="s">
        <v>921</v>
      </c>
      <c r="C33" s="135" t="s">
        <v>937</v>
      </c>
      <c r="D33" s="115" t="s">
        <v>243</v>
      </c>
      <c r="E33" s="242"/>
      <c r="F33" s="242"/>
      <c r="G33" s="242">
        <f t="shared" si="0"/>
        <v>0</v>
      </c>
      <c r="H33" s="242"/>
      <c r="I33" s="242"/>
      <c r="J33" s="417"/>
      <c r="K33" s="416">
        <f t="shared" si="1"/>
        <v>0</v>
      </c>
      <c r="L33" s="67"/>
      <c r="M33" s="68"/>
      <c r="N33" s="68"/>
      <c r="O33" s="68"/>
      <c r="P33" s="68"/>
      <c r="Q33" s="67"/>
      <c r="R33" s="69"/>
      <c r="S33" s="69"/>
      <c r="T33" s="69"/>
      <c r="U33" s="69"/>
      <c r="V33" s="69"/>
      <c r="W33" s="69"/>
      <c r="X33" s="69"/>
      <c r="Y33" s="69"/>
      <c r="Z33" s="69"/>
      <c r="AA33" s="69"/>
      <c r="AB33" s="69"/>
      <c r="AC33" s="69"/>
      <c r="AD33" s="69"/>
      <c r="AE33" s="69"/>
      <c r="AF33" s="69"/>
      <c r="AG33" s="69"/>
      <c r="AH33" s="69"/>
      <c r="AI33" s="69"/>
      <c r="AJ33" s="69"/>
      <c r="AK33" s="69"/>
      <c r="AL33" s="69"/>
      <c r="AM33" s="70"/>
      <c r="AN33" s="70"/>
      <c r="AO33" s="70"/>
      <c r="AP33" s="70"/>
      <c r="AQ33" s="70"/>
      <c r="AR33" s="70"/>
      <c r="AS33" s="70"/>
      <c r="AT33" s="70"/>
      <c r="AU33" s="70"/>
      <c r="AV33" s="70"/>
      <c r="AW33" s="70"/>
      <c r="AX33" s="70"/>
      <c r="AY33" s="70"/>
      <c r="AZ33" s="70"/>
      <c r="BA33" s="70"/>
      <c r="BB33" s="70"/>
      <c r="BC33" s="70"/>
      <c r="BD33" s="70"/>
      <c r="BE33" s="70"/>
      <c r="BF33" s="70"/>
      <c r="BG33" s="70"/>
      <c r="BH33" s="70"/>
    </row>
    <row r="34" spans="1:60" s="78" customFormat="1" ht="49.9" hidden="1" customHeight="1">
      <c r="A34" s="135" t="s">
        <v>192</v>
      </c>
      <c r="B34" s="145" t="s">
        <v>491</v>
      </c>
      <c r="C34" s="145" t="s">
        <v>608</v>
      </c>
      <c r="D34" s="422" t="s">
        <v>849</v>
      </c>
      <c r="E34" s="242" t="s">
        <v>353</v>
      </c>
      <c r="F34" s="242"/>
      <c r="G34" s="301">
        <f t="shared" si="0"/>
        <v>0</v>
      </c>
      <c r="H34" s="301"/>
      <c r="I34" s="301"/>
      <c r="J34" s="417"/>
      <c r="K34" s="416">
        <f t="shared" si="1"/>
        <v>0</v>
      </c>
      <c r="L34" s="67"/>
      <c r="M34" s="68"/>
      <c r="N34" s="68"/>
      <c r="O34" s="68"/>
      <c r="P34" s="68"/>
      <c r="Q34" s="67"/>
      <c r="R34" s="69"/>
      <c r="S34" s="69"/>
      <c r="T34" s="69"/>
      <c r="U34" s="69"/>
      <c r="V34" s="69"/>
      <c r="W34" s="69"/>
      <c r="X34" s="69"/>
      <c r="Y34" s="69"/>
      <c r="Z34" s="69"/>
      <c r="AA34" s="69"/>
      <c r="AB34" s="69"/>
      <c r="AC34" s="69"/>
      <c r="AD34" s="69"/>
      <c r="AE34" s="69"/>
      <c r="AF34" s="69"/>
      <c r="AG34" s="69"/>
      <c r="AH34" s="69"/>
      <c r="AI34" s="69"/>
      <c r="AJ34" s="69"/>
      <c r="AK34" s="69"/>
      <c r="AL34" s="69"/>
      <c r="AM34" s="70"/>
      <c r="AN34" s="70"/>
      <c r="AO34" s="70"/>
      <c r="AP34" s="70"/>
      <c r="AQ34" s="70"/>
      <c r="AR34" s="70"/>
      <c r="AS34" s="70"/>
      <c r="AT34" s="70"/>
      <c r="AU34" s="70"/>
      <c r="AV34" s="70"/>
      <c r="AW34" s="70"/>
      <c r="AX34" s="70"/>
      <c r="AY34" s="70"/>
      <c r="AZ34" s="70"/>
      <c r="BA34" s="70"/>
      <c r="BB34" s="70"/>
      <c r="BC34" s="70"/>
      <c r="BD34" s="70"/>
      <c r="BE34" s="70"/>
      <c r="BF34" s="70"/>
      <c r="BG34" s="70"/>
      <c r="BH34" s="70"/>
    </row>
    <row r="35" spans="1:60" s="78" customFormat="1" ht="31" hidden="1">
      <c r="A35" s="135" t="s">
        <v>792</v>
      </c>
      <c r="B35" s="135" t="s">
        <v>791</v>
      </c>
      <c r="C35" s="135" t="s">
        <v>790</v>
      </c>
      <c r="D35" s="115" t="s">
        <v>902</v>
      </c>
      <c r="E35" s="242"/>
      <c r="F35" s="242"/>
      <c r="G35" s="242">
        <f t="shared" si="0"/>
        <v>0</v>
      </c>
      <c r="H35" s="242"/>
      <c r="I35" s="242"/>
      <c r="J35" s="417"/>
      <c r="K35" s="416">
        <f t="shared" si="1"/>
        <v>0</v>
      </c>
      <c r="L35" s="67"/>
      <c r="M35" s="68"/>
      <c r="N35" s="68"/>
      <c r="O35" s="68"/>
      <c r="P35" s="68"/>
      <c r="Q35" s="67"/>
      <c r="R35" s="69"/>
      <c r="S35" s="69"/>
      <c r="T35" s="69"/>
      <c r="U35" s="69"/>
      <c r="V35" s="69"/>
      <c r="W35" s="69"/>
      <c r="X35" s="69"/>
      <c r="Y35" s="69"/>
      <c r="Z35" s="69"/>
      <c r="AA35" s="69"/>
      <c r="AB35" s="69"/>
      <c r="AC35" s="69"/>
      <c r="AD35" s="69"/>
      <c r="AE35" s="69"/>
      <c r="AF35" s="69"/>
      <c r="AG35" s="69"/>
      <c r="AH35" s="69"/>
      <c r="AI35" s="69"/>
      <c r="AJ35" s="69"/>
      <c r="AK35" s="69"/>
      <c r="AL35" s="69"/>
      <c r="AM35" s="70"/>
      <c r="AN35" s="70"/>
      <c r="AO35" s="70"/>
      <c r="AP35" s="70"/>
      <c r="AQ35" s="70"/>
      <c r="AR35" s="70"/>
      <c r="AS35" s="70"/>
      <c r="AT35" s="70"/>
      <c r="AU35" s="70"/>
      <c r="AV35" s="70"/>
      <c r="AW35" s="70"/>
      <c r="AX35" s="70"/>
      <c r="AY35" s="70"/>
      <c r="AZ35" s="70"/>
      <c r="BA35" s="70"/>
      <c r="BB35" s="70"/>
      <c r="BC35" s="70"/>
      <c r="BD35" s="70"/>
      <c r="BE35" s="70"/>
      <c r="BF35" s="70"/>
      <c r="BG35" s="70"/>
      <c r="BH35" s="70"/>
    </row>
    <row r="36" spans="1:60" s="78" customFormat="1" ht="46.5" hidden="1" customHeight="1">
      <c r="A36" s="135" t="s">
        <v>542</v>
      </c>
      <c r="B36" s="135" t="s">
        <v>871</v>
      </c>
      <c r="C36" s="135" t="s">
        <v>850</v>
      </c>
      <c r="D36" s="115" t="s">
        <v>354</v>
      </c>
      <c r="E36" s="242" t="s">
        <v>49</v>
      </c>
      <c r="F36" s="242" t="s">
        <v>50</v>
      </c>
      <c r="G36" s="301">
        <f t="shared" si="0"/>
        <v>0</v>
      </c>
      <c r="H36" s="301"/>
      <c r="I36" s="301"/>
      <c r="J36" s="417"/>
      <c r="K36" s="416">
        <f t="shared" si="1"/>
        <v>0</v>
      </c>
      <c r="L36" s="67"/>
      <c r="M36" s="68"/>
      <c r="N36" s="68"/>
      <c r="O36" s="68"/>
      <c r="P36" s="68"/>
      <c r="Q36" s="67"/>
      <c r="R36" s="69"/>
      <c r="S36" s="69"/>
      <c r="T36" s="69"/>
      <c r="U36" s="69"/>
      <c r="V36" s="69"/>
      <c r="W36" s="69"/>
      <c r="X36" s="69"/>
      <c r="Y36" s="69"/>
      <c r="Z36" s="69"/>
      <c r="AA36" s="69"/>
      <c r="AB36" s="69"/>
      <c r="AC36" s="69"/>
      <c r="AD36" s="69"/>
      <c r="AE36" s="69"/>
      <c r="AF36" s="69"/>
      <c r="AG36" s="69"/>
      <c r="AH36" s="69"/>
      <c r="AI36" s="69"/>
      <c r="AJ36" s="69"/>
      <c r="AK36" s="69"/>
      <c r="AL36" s="69"/>
      <c r="AM36" s="70"/>
      <c r="AN36" s="70"/>
      <c r="AO36" s="70"/>
      <c r="AP36" s="70"/>
      <c r="AQ36" s="70"/>
      <c r="AR36" s="70"/>
      <c r="AS36" s="70"/>
      <c r="AT36" s="70"/>
      <c r="AU36" s="70"/>
      <c r="AV36" s="70"/>
      <c r="AW36" s="70"/>
      <c r="AX36" s="70"/>
      <c r="AY36" s="70"/>
      <c r="AZ36" s="70"/>
      <c r="BA36" s="70"/>
      <c r="BB36" s="70"/>
      <c r="BC36" s="70"/>
      <c r="BD36" s="70"/>
      <c r="BE36" s="70"/>
      <c r="BF36" s="70"/>
      <c r="BG36" s="70"/>
      <c r="BH36" s="70"/>
    </row>
    <row r="37" spans="1:60" s="78" customFormat="1" ht="28" hidden="1">
      <c r="A37" s="423" t="s">
        <v>838</v>
      </c>
      <c r="B37" s="423" t="s">
        <v>839</v>
      </c>
      <c r="C37" s="423" t="s">
        <v>977</v>
      </c>
      <c r="D37" s="424" t="s">
        <v>235</v>
      </c>
      <c r="E37" s="418"/>
      <c r="F37" s="418"/>
      <c r="G37" s="419">
        <f t="shared" si="0"/>
        <v>0</v>
      </c>
      <c r="H37" s="419">
        <f>50000-50000</f>
        <v>0</v>
      </c>
      <c r="I37" s="419">
        <f>50000-50000</f>
        <v>0</v>
      </c>
      <c r="J37" s="420">
        <f>50000-50000</f>
        <v>0</v>
      </c>
      <c r="K37" s="416">
        <f t="shared" si="1"/>
        <v>0</v>
      </c>
      <c r="L37" s="67"/>
      <c r="M37" s="68"/>
      <c r="N37" s="68"/>
      <c r="O37" s="68"/>
      <c r="P37" s="68"/>
      <c r="Q37" s="67"/>
      <c r="R37" s="69"/>
      <c r="S37" s="69"/>
      <c r="T37" s="69"/>
      <c r="U37" s="69"/>
      <c r="V37" s="69"/>
      <c r="W37" s="69"/>
      <c r="X37" s="69"/>
      <c r="Y37" s="69"/>
      <c r="Z37" s="69"/>
      <c r="AA37" s="69"/>
      <c r="AB37" s="69"/>
      <c r="AC37" s="69"/>
      <c r="AD37" s="69"/>
      <c r="AE37" s="69"/>
      <c r="AF37" s="69"/>
      <c r="AG37" s="69"/>
      <c r="AH37" s="69"/>
      <c r="AI37" s="69"/>
      <c r="AJ37" s="69"/>
      <c r="AK37" s="69"/>
      <c r="AL37" s="69"/>
      <c r="AM37" s="70"/>
      <c r="AN37" s="70"/>
      <c r="AO37" s="70"/>
      <c r="AP37" s="70"/>
      <c r="AQ37" s="70"/>
      <c r="AR37" s="70"/>
      <c r="AS37" s="70"/>
      <c r="AT37" s="70"/>
      <c r="AU37" s="70"/>
      <c r="AV37" s="70"/>
      <c r="AW37" s="70"/>
      <c r="AX37" s="70"/>
      <c r="AY37" s="70"/>
      <c r="AZ37" s="70"/>
      <c r="BA37" s="70"/>
      <c r="BB37" s="70"/>
      <c r="BC37" s="70"/>
      <c r="BD37" s="70"/>
      <c r="BE37" s="70"/>
      <c r="BF37" s="70"/>
      <c r="BG37" s="70"/>
      <c r="BH37" s="70"/>
    </row>
    <row r="38" spans="1:60" s="78" customFormat="1" ht="109.5" hidden="1" customHeight="1">
      <c r="A38" s="408" t="s">
        <v>542</v>
      </c>
      <c r="B38" s="408" t="s">
        <v>871</v>
      </c>
      <c r="C38" s="408" t="s">
        <v>850</v>
      </c>
      <c r="D38" s="406" t="s">
        <v>354</v>
      </c>
      <c r="E38" s="709" t="s">
        <v>51</v>
      </c>
      <c r="F38" s="709" t="s">
        <v>370</v>
      </c>
      <c r="G38" s="419">
        <f t="shared" si="0"/>
        <v>0</v>
      </c>
      <c r="H38" s="419"/>
      <c r="I38" s="419"/>
      <c r="J38" s="420"/>
      <c r="K38" s="416">
        <f t="shared" si="1"/>
        <v>0</v>
      </c>
      <c r="L38" s="67"/>
      <c r="M38" s="68"/>
      <c r="N38" s="68"/>
      <c r="O38" s="68"/>
      <c r="P38" s="68"/>
      <c r="Q38" s="67"/>
      <c r="R38" s="69"/>
      <c r="S38" s="69"/>
      <c r="T38" s="69"/>
      <c r="U38" s="69"/>
      <c r="V38" s="69"/>
      <c r="W38" s="69"/>
      <c r="X38" s="69"/>
      <c r="Y38" s="69"/>
      <c r="Z38" s="69"/>
      <c r="AA38" s="69"/>
      <c r="AB38" s="69"/>
      <c r="AC38" s="69"/>
      <c r="AD38" s="69"/>
      <c r="AE38" s="69"/>
      <c r="AF38" s="69"/>
      <c r="AG38" s="69"/>
      <c r="AH38" s="69"/>
      <c r="AI38" s="69"/>
      <c r="AJ38" s="69"/>
      <c r="AK38" s="69"/>
      <c r="AL38" s="69"/>
      <c r="AM38" s="70"/>
      <c r="AN38" s="70"/>
      <c r="AO38" s="70"/>
      <c r="AP38" s="70"/>
      <c r="AQ38" s="70"/>
      <c r="AR38" s="70"/>
      <c r="AS38" s="70"/>
      <c r="AT38" s="70"/>
      <c r="AU38" s="70"/>
      <c r="AV38" s="70"/>
      <c r="AW38" s="70"/>
      <c r="AX38" s="70"/>
      <c r="AY38" s="70"/>
      <c r="AZ38" s="70"/>
      <c r="BA38" s="70"/>
      <c r="BB38" s="70"/>
      <c r="BC38" s="70"/>
      <c r="BD38" s="70"/>
      <c r="BE38" s="70"/>
      <c r="BF38" s="70"/>
      <c r="BG38" s="70"/>
      <c r="BH38" s="70"/>
    </row>
    <row r="39" spans="1:60" s="78" customFormat="1" ht="132" hidden="1" customHeight="1">
      <c r="A39" s="145" t="s">
        <v>82</v>
      </c>
      <c r="B39" s="145" t="s">
        <v>3</v>
      </c>
      <c r="C39" s="145" t="s">
        <v>149</v>
      </c>
      <c r="D39" s="269" t="s">
        <v>1174</v>
      </c>
      <c r="E39" s="706"/>
      <c r="F39" s="706"/>
      <c r="G39" s="301">
        <f t="shared" si="0"/>
        <v>1700000</v>
      </c>
      <c r="H39" s="301">
        <v>1700000</v>
      </c>
      <c r="I39" s="301"/>
      <c r="J39" s="300"/>
      <c r="K39" s="416">
        <f t="shared" si="1"/>
        <v>1700000</v>
      </c>
      <c r="L39" s="67"/>
      <c r="M39" s="68"/>
      <c r="N39" s="68"/>
      <c r="O39" s="68"/>
      <c r="P39" s="68"/>
      <c r="Q39" s="67"/>
      <c r="R39" s="69"/>
      <c r="S39" s="69"/>
      <c r="T39" s="69"/>
      <c r="U39" s="69"/>
      <c r="V39" s="69"/>
      <c r="W39" s="69"/>
      <c r="X39" s="69"/>
      <c r="Y39" s="69"/>
      <c r="Z39" s="69"/>
      <c r="AA39" s="69"/>
      <c r="AB39" s="69"/>
      <c r="AC39" s="69"/>
      <c r="AD39" s="69"/>
      <c r="AE39" s="69"/>
      <c r="AF39" s="69"/>
      <c r="AG39" s="69"/>
      <c r="AH39" s="69"/>
      <c r="AI39" s="69"/>
      <c r="AJ39" s="69"/>
      <c r="AK39" s="69"/>
      <c r="AL39" s="69"/>
      <c r="AM39" s="70"/>
      <c r="AN39" s="70"/>
      <c r="AO39" s="70"/>
      <c r="AP39" s="70"/>
      <c r="AQ39" s="70"/>
      <c r="AR39" s="70"/>
      <c r="AS39" s="70"/>
      <c r="AT39" s="70"/>
      <c r="AU39" s="70"/>
      <c r="AV39" s="70"/>
      <c r="AW39" s="70"/>
      <c r="AX39" s="70"/>
      <c r="AY39" s="70"/>
      <c r="AZ39" s="70"/>
      <c r="BA39" s="70"/>
      <c r="BB39" s="70"/>
      <c r="BC39" s="70"/>
      <c r="BD39" s="70"/>
      <c r="BE39" s="70"/>
      <c r="BF39" s="70"/>
      <c r="BG39" s="70"/>
      <c r="BH39" s="70"/>
    </row>
    <row r="40" spans="1:60" s="78" customFormat="1" ht="46.5" hidden="1">
      <c r="A40" s="411" t="s">
        <v>1073</v>
      </c>
      <c r="B40" s="425">
        <v>8110</v>
      </c>
      <c r="C40" s="411" t="s">
        <v>510</v>
      </c>
      <c r="D40" s="405" t="s">
        <v>683</v>
      </c>
      <c r="E40" s="413"/>
      <c r="F40" s="413"/>
      <c r="G40" s="413">
        <f t="shared" si="0"/>
        <v>0</v>
      </c>
      <c r="H40" s="413"/>
      <c r="I40" s="413"/>
      <c r="J40" s="415"/>
      <c r="K40" s="416">
        <f t="shared" si="1"/>
        <v>0</v>
      </c>
      <c r="L40" s="67"/>
      <c r="M40" s="68"/>
      <c r="N40" s="68"/>
      <c r="O40" s="68"/>
      <c r="P40" s="68"/>
      <c r="Q40" s="67"/>
      <c r="R40" s="69"/>
      <c r="S40" s="69"/>
      <c r="T40" s="69"/>
      <c r="U40" s="69"/>
      <c r="V40" s="69"/>
      <c r="W40" s="69"/>
      <c r="X40" s="69"/>
      <c r="Y40" s="69"/>
      <c r="Z40" s="69"/>
      <c r="AA40" s="69"/>
      <c r="AB40" s="69"/>
      <c r="AC40" s="69"/>
      <c r="AD40" s="69"/>
      <c r="AE40" s="69"/>
      <c r="AF40" s="69"/>
      <c r="AG40" s="69"/>
      <c r="AH40" s="69"/>
      <c r="AI40" s="69"/>
      <c r="AJ40" s="69"/>
      <c r="AK40" s="69"/>
      <c r="AL40" s="69"/>
      <c r="AM40" s="70"/>
      <c r="AN40" s="70"/>
      <c r="AO40" s="70"/>
      <c r="AP40" s="70"/>
      <c r="AQ40" s="70"/>
      <c r="AR40" s="70"/>
      <c r="AS40" s="70"/>
      <c r="AT40" s="70"/>
      <c r="AU40" s="70"/>
      <c r="AV40" s="70"/>
      <c r="AW40" s="70"/>
      <c r="AX40" s="70"/>
      <c r="AY40" s="70"/>
      <c r="AZ40" s="70"/>
      <c r="BA40" s="70"/>
      <c r="BB40" s="70"/>
      <c r="BC40" s="70"/>
      <c r="BD40" s="70"/>
      <c r="BE40" s="70"/>
      <c r="BF40" s="70"/>
      <c r="BG40" s="70"/>
      <c r="BH40" s="70"/>
    </row>
    <row r="41" spans="1:60" s="78" customFormat="1" ht="31" hidden="1">
      <c r="A41" s="408" t="s">
        <v>684</v>
      </c>
      <c r="B41" s="406">
        <v>9800</v>
      </c>
      <c r="C41" s="406" t="s">
        <v>197</v>
      </c>
      <c r="D41" s="406" t="s">
        <v>685</v>
      </c>
      <c r="E41" s="418"/>
      <c r="F41" s="418"/>
      <c r="G41" s="418">
        <f t="shared" si="0"/>
        <v>0</v>
      </c>
      <c r="H41" s="418"/>
      <c r="I41" s="418"/>
      <c r="J41" s="420"/>
      <c r="K41" s="416">
        <f t="shared" si="1"/>
        <v>0</v>
      </c>
      <c r="L41" s="67"/>
      <c r="M41" s="68"/>
      <c r="N41" s="68"/>
      <c r="O41" s="68"/>
      <c r="P41" s="68"/>
      <c r="Q41" s="67"/>
      <c r="R41" s="69"/>
      <c r="S41" s="69"/>
      <c r="T41" s="69"/>
      <c r="U41" s="69"/>
      <c r="V41" s="69"/>
      <c r="W41" s="69"/>
      <c r="X41" s="69"/>
      <c r="Y41" s="69"/>
      <c r="Z41" s="69"/>
      <c r="AA41" s="69"/>
      <c r="AB41" s="69"/>
      <c r="AC41" s="69"/>
      <c r="AD41" s="69"/>
      <c r="AE41" s="69"/>
      <c r="AF41" s="69"/>
      <c r="AG41" s="69"/>
      <c r="AH41" s="69"/>
      <c r="AI41" s="69"/>
      <c r="AJ41" s="69"/>
      <c r="AK41" s="69"/>
      <c r="AL41" s="69"/>
      <c r="AM41" s="70"/>
      <c r="AN41" s="70"/>
      <c r="AO41" s="70"/>
      <c r="AP41" s="70"/>
      <c r="AQ41" s="70"/>
      <c r="AR41" s="70"/>
      <c r="AS41" s="70"/>
      <c r="AT41" s="70"/>
      <c r="AU41" s="70"/>
      <c r="AV41" s="70"/>
      <c r="AW41" s="70"/>
      <c r="AX41" s="70"/>
      <c r="AY41" s="70"/>
      <c r="AZ41" s="70"/>
      <c r="BA41" s="70"/>
      <c r="BB41" s="70"/>
      <c r="BC41" s="70"/>
      <c r="BD41" s="70"/>
      <c r="BE41" s="70"/>
      <c r="BF41" s="70"/>
      <c r="BG41" s="70"/>
      <c r="BH41" s="70"/>
    </row>
    <row r="42" spans="1:60" s="78" customFormat="1" ht="47.5" hidden="1" customHeight="1">
      <c r="A42" s="302" t="s">
        <v>129</v>
      </c>
      <c r="B42" s="302" t="s">
        <v>576</v>
      </c>
      <c r="C42" s="302"/>
      <c r="D42" s="328" t="s">
        <v>127</v>
      </c>
      <c r="E42" s="242"/>
      <c r="F42" s="242"/>
      <c r="G42" s="355">
        <f t="shared" si="0"/>
        <v>2000000</v>
      </c>
      <c r="H42" s="204">
        <f>SUM(H43:H63)-H61-H62-H60</f>
        <v>2000000</v>
      </c>
      <c r="I42" s="204">
        <f>SUM(I43:I63)-I61-I62-I60</f>
        <v>0</v>
      </c>
      <c r="J42" s="300">
        <f>SUM(J43:J63)-J61-J62-J60</f>
        <v>0</v>
      </c>
      <c r="K42" s="416">
        <f t="shared" si="1"/>
        <v>2000000</v>
      </c>
      <c r="L42" s="67"/>
      <c r="M42" s="68"/>
      <c r="N42" s="68"/>
      <c r="O42" s="68"/>
      <c r="P42" s="68"/>
      <c r="Q42" s="67"/>
      <c r="R42" s="69"/>
      <c r="S42" s="69"/>
      <c r="T42" s="69"/>
      <c r="U42" s="69"/>
      <c r="V42" s="69"/>
      <c r="W42" s="69"/>
      <c r="X42" s="69"/>
      <c r="Y42" s="69"/>
      <c r="Z42" s="69"/>
      <c r="AA42" s="69"/>
      <c r="AB42" s="69"/>
      <c r="AC42" s="69"/>
      <c r="AD42" s="69"/>
      <c r="AE42" s="69"/>
      <c r="AF42" s="69"/>
      <c r="AG42" s="69"/>
      <c r="AH42" s="69"/>
      <c r="AI42" s="69"/>
      <c r="AJ42" s="69"/>
      <c r="AK42" s="69"/>
      <c r="AL42" s="69"/>
      <c r="AM42" s="70"/>
      <c r="AN42" s="70"/>
      <c r="AO42" s="70"/>
      <c r="AP42" s="70"/>
      <c r="AQ42" s="70"/>
      <c r="AR42" s="70"/>
      <c r="AS42" s="70"/>
      <c r="AT42" s="70"/>
      <c r="AU42" s="70"/>
      <c r="AV42" s="70"/>
      <c r="AW42" s="70"/>
      <c r="AX42" s="70"/>
      <c r="AY42" s="70"/>
      <c r="AZ42" s="70"/>
      <c r="BA42" s="70"/>
      <c r="BB42" s="70"/>
      <c r="BC42" s="70"/>
      <c r="BD42" s="70"/>
      <c r="BE42" s="70"/>
      <c r="BF42" s="70"/>
      <c r="BG42" s="70"/>
      <c r="BH42" s="70"/>
    </row>
    <row r="43" spans="1:60" s="78" customFormat="1" ht="23" hidden="1">
      <c r="A43" s="426"/>
      <c r="B43" s="426" t="s">
        <v>962</v>
      </c>
      <c r="C43" s="426"/>
      <c r="D43" s="427" t="s">
        <v>573</v>
      </c>
      <c r="E43" s="413"/>
      <c r="F43" s="413"/>
      <c r="G43" s="428">
        <f t="shared" si="0"/>
        <v>0</v>
      </c>
      <c r="H43" s="428"/>
      <c r="I43" s="428"/>
      <c r="J43" s="415"/>
      <c r="K43" s="416">
        <f t="shared" si="1"/>
        <v>0</v>
      </c>
      <c r="L43" s="67"/>
      <c r="M43" s="68"/>
      <c r="N43" s="68"/>
      <c r="O43" s="68"/>
      <c r="P43" s="68"/>
      <c r="Q43" s="67"/>
      <c r="R43" s="69"/>
      <c r="S43" s="69"/>
      <c r="T43" s="69"/>
      <c r="U43" s="69"/>
      <c r="V43" s="69"/>
      <c r="W43" s="69"/>
      <c r="X43" s="69"/>
      <c r="Y43" s="69"/>
      <c r="Z43" s="69"/>
      <c r="AA43" s="69"/>
      <c r="AB43" s="69"/>
      <c r="AC43" s="69"/>
      <c r="AD43" s="69"/>
      <c r="AE43" s="69"/>
      <c r="AF43" s="69"/>
      <c r="AG43" s="69"/>
      <c r="AH43" s="69"/>
      <c r="AI43" s="69"/>
      <c r="AJ43" s="69"/>
      <c r="AK43" s="69"/>
      <c r="AL43" s="69"/>
      <c r="AM43" s="70"/>
      <c r="AN43" s="70"/>
      <c r="AO43" s="70"/>
      <c r="AP43" s="70"/>
      <c r="AQ43" s="70"/>
      <c r="AR43" s="70"/>
      <c r="AS43" s="70"/>
      <c r="AT43" s="70"/>
      <c r="AU43" s="70"/>
      <c r="AV43" s="70"/>
      <c r="AW43" s="70"/>
      <c r="AX43" s="70"/>
      <c r="AY43" s="70"/>
      <c r="AZ43" s="70"/>
      <c r="BA43" s="70"/>
      <c r="BB43" s="70"/>
      <c r="BC43" s="70"/>
      <c r="BD43" s="70"/>
      <c r="BE43" s="70"/>
      <c r="BF43" s="70"/>
      <c r="BG43" s="70"/>
      <c r="BH43" s="70"/>
    </row>
    <row r="44" spans="1:60" s="78" customFormat="1" ht="15.5" hidden="1">
      <c r="A44" s="140"/>
      <c r="B44" s="140" t="s">
        <v>575</v>
      </c>
      <c r="C44" s="140"/>
      <c r="D44" s="265" t="s">
        <v>454</v>
      </c>
      <c r="E44" s="242"/>
      <c r="F44" s="242"/>
      <c r="G44" s="149">
        <f t="shared" si="0"/>
        <v>0</v>
      </c>
      <c r="H44" s="149"/>
      <c r="I44" s="149"/>
      <c r="J44" s="417"/>
      <c r="K44" s="416">
        <f t="shared" si="1"/>
        <v>0</v>
      </c>
      <c r="L44" s="67"/>
      <c r="M44" s="68"/>
      <c r="N44" s="68"/>
      <c r="O44" s="68"/>
      <c r="P44" s="68"/>
      <c r="Q44" s="67"/>
      <c r="R44" s="69"/>
      <c r="S44" s="69"/>
      <c r="T44" s="69"/>
      <c r="U44" s="69"/>
      <c r="V44" s="69"/>
      <c r="W44" s="69"/>
      <c r="X44" s="69"/>
      <c r="Y44" s="69"/>
      <c r="Z44" s="69"/>
      <c r="AA44" s="69"/>
      <c r="AB44" s="69"/>
      <c r="AC44" s="69"/>
      <c r="AD44" s="69"/>
      <c r="AE44" s="69"/>
      <c r="AF44" s="69"/>
      <c r="AG44" s="69"/>
      <c r="AH44" s="69"/>
      <c r="AI44" s="69"/>
      <c r="AJ44" s="69"/>
      <c r="AK44" s="69"/>
      <c r="AL44" s="69"/>
      <c r="AM44" s="70"/>
      <c r="AN44" s="70"/>
      <c r="AO44" s="70"/>
      <c r="AP44" s="70"/>
      <c r="AQ44" s="70"/>
      <c r="AR44" s="70"/>
      <c r="AS44" s="70"/>
      <c r="AT44" s="70"/>
      <c r="AU44" s="70"/>
      <c r="AV44" s="70"/>
      <c r="AW44" s="70"/>
      <c r="AX44" s="70"/>
      <c r="AY44" s="70"/>
      <c r="AZ44" s="70"/>
      <c r="BA44" s="70"/>
      <c r="BB44" s="70"/>
      <c r="BC44" s="70"/>
      <c r="BD44" s="70"/>
      <c r="BE44" s="70"/>
      <c r="BF44" s="70"/>
      <c r="BG44" s="70"/>
      <c r="BH44" s="70"/>
    </row>
    <row r="45" spans="1:60" s="78" customFormat="1" ht="15.5" hidden="1">
      <c r="A45" s="140"/>
      <c r="B45" s="140" t="s">
        <v>963</v>
      </c>
      <c r="C45" s="140"/>
      <c r="D45" s="265" t="s">
        <v>945</v>
      </c>
      <c r="E45" s="242"/>
      <c r="F45" s="242"/>
      <c r="G45" s="149">
        <f t="shared" si="0"/>
        <v>0</v>
      </c>
      <c r="H45" s="149"/>
      <c r="I45" s="149"/>
      <c r="J45" s="417"/>
      <c r="K45" s="416">
        <f t="shared" si="1"/>
        <v>0</v>
      </c>
      <c r="L45" s="67"/>
      <c r="M45" s="68"/>
      <c r="N45" s="68"/>
      <c r="O45" s="68"/>
      <c r="P45" s="68"/>
      <c r="Q45" s="67"/>
      <c r="R45" s="69"/>
      <c r="S45" s="69"/>
      <c r="T45" s="69"/>
      <c r="U45" s="69"/>
      <c r="V45" s="69"/>
      <c r="W45" s="69"/>
      <c r="X45" s="69"/>
      <c r="Y45" s="69"/>
      <c r="Z45" s="69"/>
      <c r="AA45" s="69"/>
      <c r="AB45" s="69"/>
      <c r="AC45" s="69"/>
      <c r="AD45" s="69"/>
      <c r="AE45" s="69"/>
      <c r="AF45" s="69"/>
      <c r="AG45" s="69"/>
      <c r="AH45" s="69"/>
      <c r="AI45" s="69"/>
      <c r="AJ45" s="69"/>
      <c r="AK45" s="69"/>
      <c r="AL45" s="69"/>
      <c r="AM45" s="70"/>
      <c r="AN45" s="70"/>
      <c r="AO45" s="70"/>
      <c r="AP45" s="70"/>
      <c r="AQ45" s="70"/>
      <c r="AR45" s="70"/>
      <c r="AS45" s="70"/>
      <c r="AT45" s="70"/>
      <c r="AU45" s="70"/>
      <c r="AV45" s="70"/>
      <c r="AW45" s="70"/>
      <c r="AX45" s="70"/>
      <c r="AY45" s="70"/>
      <c r="AZ45" s="70"/>
      <c r="BA45" s="70"/>
      <c r="BB45" s="70"/>
      <c r="BC45" s="70"/>
      <c r="BD45" s="70"/>
      <c r="BE45" s="70"/>
      <c r="BF45" s="70"/>
      <c r="BG45" s="70"/>
      <c r="BH45" s="70"/>
    </row>
    <row r="46" spans="1:60" s="78" customFormat="1" ht="15.5" hidden="1">
      <c r="A46" s="140"/>
      <c r="B46" s="140" t="s">
        <v>512</v>
      </c>
      <c r="C46" s="140"/>
      <c r="D46" s="265" t="s">
        <v>574</v>
      </c>
      <c r="E46" s="242"/>
      <c r="F46" s="242"/>
      <c r="G46" s="149">
        <f t="shared" si="0"/>
        <v>0</v>
      </c>
      <c r="H46" s="149"/>
      <c r="I46" s="149"/>
      <c r="J46" s="417"/>
      <c r="K46" s="416">
        <f t="shared" si="1"/>
        <v>0</v>
      </c>
      <c r="L46" s="67"/>
      <c r="M46" s="68"/>
      <c r="N46" s="68"/>
      <c r="O46" s="68"/>
      <c r="P46" s="68"/>
      <c r="Q46" s="67"/>
      <c r="R46" s="69"/>
      <c r="S46" s="69"/>
      <c r="T46" s="69"/>
      <c r="U46" s="69"/>
      <c r="V46" s="69"/>
      <c r="W46" s="69"/>
      <c r="X46" s="69"/>
      <c r="Y46" s="69"/>
      <c r="Z46" s="69"/>
      <c r="AA46" s="69"/>
      <c r="AB46" s="69"/>
      <c r="AC46" s="69"/>
      <c r="AD46" s="69"/>
      <c r="AE46" s="69"/>
      <c r="AF46" s="69"/>
      <c r="AG46" s="69"/>
      <c r="AH46" s="69"/>
      <c r="AI46" s="69"/>
      <c r="AJ46" s="69"/>
      <c r="AK46" s="69"/>
      <c r="AL46" s="69"/>
      <c r="AM46" s="70"/>
      <c r="AN46" s="70"/>
      <c r="AO46" s="70"/>
      <c r="AP46" s="70"/>
      <c r="AQ46" s="70"/>
      <c r="AR46" s="70"/>
      <c r="AS46" s="70"/>
      <c r="AT46" s="70"/>
      <c r="AU46" s="70"/>
      <c r="AV46" s="70"/>
      <c r="AW46" s="70"/>
      <c r="AX46" s="70"/>
      <c r="AY46" s="70"/>
      <c r="AZ46" s="70"/>
      <c r="BA46" s="70"/>
      <c r="BB46" s="70"/>
      <c r="BC46" s="70"/>
      <c r="BD46" s="70"/>
      <c r="BE46" s="70"/>
      <c r="BF46" s="70"/>
      <c r="BG46" s="70"/>
      <c r="BH46" s="70"/>
    </row>
    <row r="47" spans="1:60" s="78" customFormat="1" ht="54" hidden="1" customHeight="1">
      <c r="A47" s="140"/>
      <c r="B47" s="140" t="s">
        <v>513</v>
      </c>
      <c r="C47" s="140"/>
      <c r="D47" s="265" t="s">
        <v>757</v>
      </c>
      <c r="E47" s="242"/>
      <c r="F47" s="242"/>
      <c r="G47" s="149">
        <f t="shared" si="0"/>
        <v>0</v>
      </c>
      <c r="H47" s="149"/>
      <c r="I47" s="149"/>
      <c r="J47" s="417"/>
      <c r="K47" s="416">
        <f t="shared" si="1"/>
        <v>0</v>
      </c>
      <c r="L47" s="67"/>
      <c r="M47" s="68"/>
      <c r="N47" s="68"/>
      <c r="O47" s="68"/>
      <c r="P47" s="68"/>
      <c r="Q47" s="67"/>
      <c r="R47" s="69"/>
      <c r="S47" s="69"/>
      <c r="T47" s="69"/>
      <c r="U47" s="69"/>
      <c r="V47" s="69"/>
      <c r="W47" s="69"/>
      <c r="X47" s="69"/>
      <c r="Y47" s="69"/>
      <c r="Z47" s="69"/>
      <c r="AA47" s="69"/>
      <c r="AB47" s="69"/>
      <c r="AC47" s="69"/>
      <c r="AD47" s="69"/>
      <c r="AE47" s="69"/>
      <c r="AF47" s="69"/>
      <c r="AG47" s="69"/>
      <c r="AH47" s="69"/>
      <c r="AI47" s="69"/>
      <c r="AJ47" s="69"/>
      <c r="AK47" s="69"/>
      <c r="AL47" s="69"/>
      <c r="AM47" s="70"/>
      <c r="AN47" s="70"/>
      <c r="AO47" s="70"/>
      <c r="AP47" s="70"/>
      <c r="AQ47" s="70"/>
      <c r="AR47" s="70"/>
      <c r="AS47" s="70"/>
      <c r="AT47" s="70"/>
      <c r="AU47" s="70"/>
      <c r="AV47" s="70"/>
      <c r="AW47" s="70"/>
      <c r="AX47" s="70"/>
      <c r="AY47" s="70"/>
      <c r="AZ47" s="70"/>
      <c r="BA47" s="70"/>
      <c r="BB47" s="70"/>
      <c r="BC47" s="70"/>
      <c r="BD47" s="70"/>
      <c r="BE47" s="70"/>
      <c r="BF47" s="70"/>
      <c r="BG47" s="70"/>
      <c r="BH47" s="70"/>
    </row>
    <row r="48" spans="1:60" s="78" customFormat="1" ht="60.65" hidden="1" customHeight="1">
      <c r="A48" s="140"/>
      <c r="B48" s="140" t="s">
        <v>946</v>
      </c>
      <c r="C48" s="140"/>
      <c r="D48" s="265" t="s">
        <v>999</v>
      </c>
      <c r="E48" s="242"/>
      <c r="F48" s="242"/>
      <c r="G48" s="149">
        <f t="shared" si="0"/>
        <v>0</v>
      </c>
      <c r="H48" s="149"/>
      <c r="I48" s="149"/>
      <c r="J48" s="417"/>
      <c r="K48" s="416">
        <f t="shared" si="1"/>
        <v>0</v>
      </c>
      <c r="L48" s="67"/>
      <c r="M48" s="68"/>
      <c r="N48" s="68"/>
      <c r="O48" s="68"/>
      <c r="P48" s="68"/>
      <c r="Q48" s="67"/>
      <c r="R48" s="69"/>
      <c r="S48" s="69"/>
      <c r="T48" s="69"/>
      <c r="U48" s="69"/>
      <c r="V48" s="69"/>
      <c r="W48" s="69"/>
      <c r="X48" s="69"/>
      <c r="Y48" s="69"/>
      <c r="Z48" s="69"/>
      <c r="AA48" s="69"/>
      <c r="AB48" s="69"/>
      <c r="AC48" s="69"/>
      <c r="AD48" s="69"/>
      <c r="AE48" s="69"/>
      <c r="AF48" s="69"/>
      <c r="AG48" s="69"/>
      <c r="AH48" s="69"/>
      <c r="AI48" s="69"/>
      <c r="AJ48" s="69"/>
      <c r="AK48" s="69"/>
      <c r="AL48" s="69"/>
      <c r="AM48" s="70"/>
      <c r="AN48" s="70"/>
      <c r="AO48" s="70"/>
      <c r="AP48" s="70"/>
      <c r="AQ48" s="70"/>
      <c r="AR48" s="70"/>
      <c r="AS48" s="70"/>
      <c r="AT48" s="70"/>
      <c r="AU48" s="70"/>
      <c r="AV48" s="70"/>
      <c r="AW48" s="70"/>
      <c r="AX48" s="70"/>
      <c r="AY48" s="70"/>
      <c r="AZ48" s="70"/>
      <c r="BA48" s="70"/>
      <c r="BB48" s="70"/>
      <c r="BC48" s="70"/>
      <c r="BD48" s="70"/>
      <c r="BE48" s="70"/>
      <c r="BF48" s="70"/>
      <c r="BG48" s="70"/>
      <c r="BH48" s="70"/>
    </row>
    <row r="49" spans="1:60" s="78" customFormat="1" ht="15.5" hidden="1">
      <c r="A49" s="140"/>
      <c r="B49" s="140" t="s">
        <v>679</v>
      </c>
      <c r="C49" s="140"/>
      <c r="D49" s="265" t="s">
        <v>532</v>
      </c>
      <c r="E49" s="242"/>
      <c r="F49" s="242"/>
      <c r="G49" s="149">
        <f t="shared" si="0"/>
        <v>0</v>
      </c>
      <c r="H49" s="149"/>
      <c r="I49" s="149"/>
      <c r="J49" s="417"/>
      <c r="K49" s="416">
        <f t="shared" si="1"/>
        <v>0</v>
      </c>
      <c r="L49" s="67"/>
      <c r="M49" s="68"/>
      <c r="N49" s="68"/>
      <c r="O49" s="68"/>
      <c r="P49" s="68"/>
      <c r="Q49" s="67"/>
      <c r="R49" s="69"/>
      <c r="S49" s="69"/>
      <c r="T49" s="69"/>
      <c r="U49" s="69"/>
      <c r="V49" s="69"/>
      <c r="W49" s="69"/>
      <c r="X49" s="69"/>
      <c r="Y49" s="69"/>
      <c r="Z49" s="69"/>
      <c r="AA49" s="69"/>
      <c r="AB49" s="69"/>
      <c r="AC49" s="69"/>
      <c r="AD49" s="69"/>
      <c r="AE49" s="69"/>
      <c r="AF49" s="69"/>
      <c r="AG49" s="69"/>
      <c r="AH49" s="69"/>
      <c r="AI49" s="69"/>
      <c r="AJ49" s="69"/>
      <c r="AK49" s="69"/>
      <c r="AL49" s="69"/>
      <c r="AM49" s="70"/>
      <c r="AN49" s="70"/>
      <c r="AO49" s="70"/>
      <c r="AP49" s="70"/>
      <c r="AQ49" s="70"/>
      <c r="AR49" s="70"/>
      <c r="AS49" s="70"/>
      <c r="AT49" s="70"/>
      <c r="AU49" s="70"/>
      <c r="AV49" s="70"/>
      <c r="AW49" s="70"/>
      <c r="AX49" s="70"/>
      <c r="AY49" s="70"/>
      <c r="AZ49" s="70"/>
      <c r="BA49" s="70"/>
      <c r="BB49" s="70"/>
      <c r="BC49" s="70"/>
      <c r="BD49" s="70"/>
      <c r="BE49" s="70"/>
      <c r="BF49" s="70"/>
      <c r="BG49" s="70"/>
      <c r="BH49" s="70"/>
    </row>
    <row r="50" spans="1:60" s="78" customFormat="1" ht="15.5" hidden="1">
      <c r="A50" s="140"/>
      <c r="B50" s="140" t="s">
        <v>128</v>
      </c>
      <c r="C50" s="140"/>
      <c r="D50" s="265" t="s">
        <v>1100</v>
      </c>
      <c r="E50" s="242"/>
      <c r="F50" s="242"/>
      <c r="G50" s="149">
        <f t="shared" si="0"/>
        <v>0</v>
      </c>
      <c r="H50" s="149"/>
      <c r="I50" s="149"/>
      <c r="J50" s="417"/>
      <c r="K50" s="416">
        <f t="shared" si="1"/>
        <v>0</v>
      </c>
      <c r="L50" s="67"/>
      <c r="M50" s="68"/>
      <c r="N50" s="68"/>
      <c r="O50" s="68"/>
      <c r="P50" s="68"/>
      <c r="Q50" s="67"/>
      <c r="R50" s="69"/>
      <c r="S50" s="69"/>
      <c r="T50" s="69"/>
      <c r="U50" s="69"/>
      <c r="V50" s="69"/>
      <c r="W50" s="69"/>
      <c r="X50" s="69"/>
      <c r="Y50" s="69"/>
      <c r="Z50" s="69"/>
      <c r="AA50" s="69"/>
      <c r="AB50" s="69"/>
      <c r="AC50" s="69"/>
      <c r="AD50" s="69"/>
      <c r="AE50" s="69"/>
      <c r="AF50" s="69"/>
      <c r="AG50" s="69"/>
      <c r="AH50" s="69"/>
      <c r="AI50" s="69"/>
      <c r="AJ50" s="69"/>
      <c r="AK50" s="69"/>
      <c r="AL50" s="69"/>
      <c r="AM50" s="70"/>
      <c r="AN50" s="70"/>
      <c r="AO50" s="70"/>
      <c r="AP50" s="70"/>
      <c r="AQ50" s="70"/>
      <c r="AR50" s="70"/>
      <c r="AS50" s="70"/>
      <c r="AT50" s="70"/>
      <c r="AU50" s="70"/>
      <c r="AV50" s="70"/>
      <c r="AW50" s="70"/>
      <c r="AX50" s="70"/>
      <c r="AY50" s="70"/>
      <c r="AZ50" s="70"/>
      <c r="BA50" s="70"/>
      <c r="BB50" s="70"/>
      <c r="BC50" s="70"/>
      <c r="BD50" s="70"/>
      <c r="BE50" s="70"/>
      <c r="BF50" s="70"/>
      <c r="BG50" s="70"/>
      <c r="BH50" s="70"/>
    </row>
    <row r="51" spans="1:60" s="78" customFormat="1" ht="46.9" hidden="1" customHeight="1">
      <c r="A51" s="430"/>
      <c r="B51" s="430" t="s">
        <v>226</v>
      </c>
      <c r="C51" s="430"/>
      <c r="D51" s="431" t="s">
        <v>1025</v>
      </c>
      <c r="E51" s="418"/>
      <c r="F51" s="418"/>
      <c r="G51" s="432">
        <f t="shared" si="0"/>
        <v>0</v>
      </c>
      <c r="H51" s="432"/>
      <c r="I51" s="432"/>
      <c r="J51" s="420"/>
      <c r="K51" s="416">
        <f t="shared" si="1"/>
        <v>0</v>
      </c>
      <c r="L51" s="67"/>
      <c r="M51" s="68"/>
      <c r="N51" s="68"/>
      <c r="O51" s="68"/>
      <c r="P51" s="68"/>
      <c r="Q51" s="67"/>
      <c r="R51" s="69"/>
      <c r="S51" s="69"/>
      <c r="T51" s="69"/>
      <c r="U51" s="69"/>
      <c r="V51" s="69"/>
      <c r="W51" s="69"/>
      <c r="X51" s="69"/>
      <c r="Y51" s="69"/>
      <c r="Z51" s="69"/>
      <c r="AA51" s="69"/>
      <c r="AB51" s="69"/>
      <c r="AC51" s="69"/>
      <c r="AD51" s="69"/>
      <c r="AE51" s="69"/>
      <c r="AF51" s="69"/>
      <c r="AG51" s="69"/>
      <c r="AH51" s="69"/>
      <c r="AI51" s="69"/>
      <c r="AJ51" s="69"/>
      <c r="AK51" s="69"/>
      <c r="AL51" s="69"/>
      <c r="AM51" s="70"/>
      <c r="AN51" s="70"/>
      <c r="AO51" s="70"/>
      <c r="AP51" s="70"/>
      <c r="AQ51" s="70"/>
      <c r="AR51" s="70"/>
      <c r="AS51" s="70"/>
      <c r="AT51" s="70"/>
      <c r="AU51" s="70"/>
      <c r="AV51" s="70"/>
      <c r="AW51" s="70"/>
      <c r="AX51" s="70"/>
      <c r="AY51" s="70"/>
      <c r="AZ51" s="70"/>
      <c r="BA51" s="70"/>
      <c r="BB51" s="70"/>
      <c r="BC51" s="70"/>
      <c r="BD51" s="70"/>
      <c r="BE51" s="70"/>
      <c r="BF51" s="70"/>
      <c r="BG51" s="70"/>
      <c r="BH51" s="70"/>
    </row>
    <row r="52" spans="1:60" s="78" customFormat="1" ht="63" hidden="1" customHeight="1">
      <c r="A52" s="556" t="s">
        <v>835</v>
      </c>
      <c r="B52" s="449" t="s">
        <v>555</v>
      </c>
      <c r="C52" s="406" t="s">
        <v>292</v>
      </c>
      <c r="D52" s="406" t="s">
        <v>293</v>
      </c>
      <c r="E52" s="418" t="s">
        <v>340</v>
      </c>
      <c r="F52" s="418"/>
      <c r="G52" s="451">
        <f t="shared" si="0"/>
        <v>0</v>
      </c>
      <c r="H52" s="451"/>
      <c r="I52" s="451"/>
      <c r="J52" s="524"/>
      <c r="K52" s="416">
        <f t="shared" si="1"/>
        <v>0</v>
      </c>
      <c r="L52" s="67"/>
      <c r="M52" s="68"/>
      <c r="N52" s="68"/>
      <c r="O52" s="68"/>
      <c r="P52" s="68"/>
      <c r="Q52" s="67"/>
      <c r="R52" s="69"/>
      <c r="S52" s="69"/>
      <c r="T52" s="69"/>
      <c r="U52" s="69"/>
      <c r="V52" s="69"/>
      <c r="W52" s="69"/>
      <c r="X52" s="69"/>
      <c r="Y52" s="69"/>
      <c r="Z52" s="69"/>
      <c r="AA52" s="69"/>
      <c r="AB52" s="69"/>
      <c r="AC52" s="69"/>
      <c r="AD52" s="69"/>
      <c r="AE52" s="69"/>
      <c r="AF52" s="69"/>
      <c r="AG52" s="69"/>
      <c r="AH52" s="69"/>
      <c r="AI52" s="69"/>
      <c r="AJ52" s="69"/>
      <c r="AK52" s="69"/>
      <c r="AL52" s="69"/>
      <c r="AM52" s="70"/>
      <c r="AN52" s="70"/>
      <c r="AO52" s="70"/>
      <c r="AP52" s="70"/>
      <c r="AQ52" s="70"/>
      <c r="AR52" s="70"/>
      <c r="AS52" s="70"/>
      <c r="AT52" s="70"/>
      <c r="AU52" s="70"/>
      <c r="AV52" s="70"/>
      <c r="AW52" s="70"/>
      <c r="AX52" s="70"/>
      <c r="AY52" s="70"/>
      <c r="AZ52" s="70"/>
      <c r="BA52" s="70"/>
      <c r="BB52" s="70"/>
      <c r="BC52" s="70"/>
      <c r="BD52" s="70"/>
      <c r="BE52" s="70"/>
      <c r="BF52" s="70"/>
      <c r="BG52" s="70"/>
      <c r="BH52" s="70"/>
    </row>
    <row r="53" spans="1:60" s="78" customFormat="1" ht="63" hidden="1" customHeight="1">
      <c r="A53" s="241" t="s">
        <v>835</v>
      </c>
      <c r="B53" s="248" t="s">
        <v>555</v>
      </c>
      <c r="C53" s="115" t="s">
        <v>292</v>
      </c>
      <c r="D53" s="115" t="s">
        <v>293</v>
      </c>
      <c r="E53" s="242" t="s">
        <v>322</v>
      </c>
      <c r="F53" s="242" t="s">
        <v>367</v>
      </c>
      <c r="G53" s="213">
        <f t="shared" si="0"/>
        <v>2000000</v>
      </c>
      <c r="H53" s="213">
        <v>2000000</v>
      </c>
      <c r="I53" s="213"/>
      <c r="J53" s="300"/>
      <c r="K53" s="416">
        <f t="shared" si="1"/>
        <v>2000000</v>
      </c>
      <c r="L53" s="67"/>
      <c r="M53" s="68"/>
      <c r="N53" s="68"/>
      <c r="O53" s="68"/>
      <c r="P53" s="68"/>
      <c r="Q53" s="67"/>
      <c r="R53" s="69"/>
      <c r="S53" s="69"/>
      <c r="T53" s="69"/>
      <c r="U53" s="69"/>
      <c r="V53" s="69"/>
      <c r="W53" s="69"/>
      <c r="X53" s="69"/>
      <c r="Y53" s="69"/>
      <c r="Z53" s="69"/>
      <c r="AA53" s="69"/>
      <c r="AB53" s="69"/>
      <c r="AC53" s="69"/>
      <c r="AD53" s="69"/>
      <c r="AE53" s="69"/>
      <c r="AF53" s="69"/>
      <c r="AG53" s="69"/>
      <c r="AH53" s="69"/>
      <c r="AI53" s="69"/>
      <c r="AJ53" s="69"/>
      <c r="AK53" s="69"/>
      <c r="AL53" s="69"/>
      <c r="AM53" s="70"/>
      <c r="AN53" s="70"/>
      <c r="AO53" s="70"/>
      <c r="AP53" s="70"/>
      <c r="AQ53" s="70"/>
      <c r="AR53" s="70"/>
      <c r="AS53" s="70"/>
      <c r="AT53" s="70"/>
      <c r="AU53" s="70"/>
      <c r="AV53" s="70"/>
      <c r="AW53" s="70"/>
      <c r="AX53" s="70"/>
      <c r="AY53" s="70"/>
      <c r="AZ53" s="70"/>
      <c r="BA53" s="70"/>
      <c r="BB53" s="70"/>
      <c r="BC53" s="70"/>
      <c r="BD53" s="70"/>
      <c r="BE53" s="70"/>
      <c r="BF53" s="70"/>
      <c r="BG53" s="70"/>
      <c r="BH53" s="70"/>
    </row>
    <row r="54" spans="1:60" s="78" customFormat="1" ht="49.9" hidden="1" customHeight="1">
      <c r="A54" s="433" t="s">
        <v>193</v>
      </c>
      <c r="B54" s="434" t="s">
        <v>930</v>
      </c>
      <c r="C54" s="434" t="s">
        <v>898</v>
      </c>
      <c r="D54" s="435" t="s">
        <v>194</v>
      </c>
      <c r="E54" s="413" t="s">
        <v>1178</v>
      </c>
      <c r="F54" s="413"/>
      <c r="G54" s="436">
        <f t="shared" si="0"/>
        <v>0</v>
      </c>
      <c r="H54" s="436"/>
      <c r="I54" s="436"/>
      <c r="J54" s="415"/>
      <c r="K54" s="416">
        <f t="shared" si="1"/>
        <v>0</v>
      </c>
      <c r="L54" s="67"/>
      <c r="M54" s="68"/>
      <c r="N54" s="68"/>
      <c r="O54" s="68"/>
      <c r="P54" s="68"/>
      <c r="Q54" s="67"/>
      <c r="R54" s="69"/>
      <c r="S54" s="69"/>
      <c r="T54" s="69"/>
      <c r="U54" s="69"/>
      <c r="V54" s="69"/>
      <c r="W54" s="69"/>
      <c r="X54" s="69"/>
      <c r="Y54" s="69"/>
      <c r="Z54" s="69"/>
      <c r="AA54" s="69"/>
      <c r="AB54" s="69"/>
      <c r="AC54" s="69"/>
      <c r="AD54" s="69"/>
      <c r="AE54" s="69"/>
      <c r="AF54" s="69"/>
      <c r="AG54" s="69"/>
      <c r="AH54" s="69"/>
      <c r="AI54" s="69"/>
      <c r="AJ54" s="69"/>
      <c r="AK54" s="69"/>
      <c r="AL54" s="69"/>
      <c r="AM54" s="70"/>
      <c r="AN54" s="70"/>
      <c r="AO54" s="70"/>
      <c r="AP54" s="70"/>
      <c r="AQ54" s="70"/>
      <c r="AR54" s="70"/>
      <c r="AS54" s="70"/>
      <c r="AT54" s="70"/>
      <c r="AU54" s="70"/>
      <c r="AV54" s="70"/>
      <c r="AW54" s="70"/>
      <c r="AX54" s="70"/>
      <c r="AY54" s="70"/>
      <c r="AZ54" s="70"/>
      <c r="BA54" s="70"/>
      <c r="BB54" s="70"/>
      <c r="BC54" s="70"/>
      <c r="BD54" s="70"/>
      <c r="BE54" s="70"/>
      <c r="BF54" s="70"/>
      <c r="BG54" s="70"/>
      <c r="BH54" s="70"/>
    </row>
    <row r="55" spans="1:60" s="78" customFormat="1" ht="54" hidden="1">
      <c r="A55" s="140"/>
      <c r="B55" s="137" t="s">
        <v>733</v>
      </c>
      <c r="C55" s="137"/>
      <c r="D55" s="266" t="s">
        <v>582</v>
      </c>
      <c r="E55" s="242"/>
      <c r="F55" s="242"/>
      <c r="G55" s="127">
        <f t="shared" si="0"/>
        <v>0</v>
      </c>
      <c r="H55" s="127"/>
      <c r="I55" s="127"/>
      <c r="J55" s="417"/>
      <c r="K55" s="416">
        <f t="shared" si="1"/>
        <v>0</v>
      </c>
      <c r="L55" s="67"/>
      <c r="M55" s="68"/>
      <c r="N55" s="68"/>
      <c r="O55" s="68"/>
      <c r="P55" s="68"/>
      <c r="Q55" s="67"/>
      <c r="R55" s="69"/>
      <c r="S55" s="69"/>
      <c r="T55" s="69"/>
      <c r="U55" s="69"/>
      <c r="V55" s="69"/>
      <c r="W55" s="69"/>
      <c r="X55" s="69"/>
      <c r="Y55" s="69"/>
      <c r="Z55" s="69"/>
      <c r="AA55" s="69"/>
      <c r="AB55" s="69"/>
      <c r="AC55" s="69"/>
      <c r="AD55" s="69"/>
      <c r="AE55" s="69"/>
      <c r="AF55" s="69"/>
      <c r="AG55" s="69"/>
      <c r="AH55" s="69"/>
      <c r="AI55" s="69"/>
      <c r="AJ55" s="69"/>
      <c r="AK55" s="69"/>
      <c r="AL55" s="69"/>
      <c r="AM55" s="70"/>
      <c r="AN55" s="70"/>
      <c r="AO55" s="70"/>
      <c r="AP55" s="70"/>
      <c r="AQ55" s="70"/>
      <c r="AR55" s="70"/>
      <c r="AS55" s="70"/>
      <c r="AT55" s="70"/>
      <c r="AU55" s="70"/>
      <c r="AV55" s="70"/>
      <c r="AW55" s="70"/>
      <c r="AX55" s="70"/>
      <c r="AY55" s="70"/>
      <c r="AZ55" s="70"/>
      <c r="BA55" s="70"/>
      <c r="BB55" s="70"/>
      <c r="BC55" s="70"/>
      <c r="BD55" s="70"/>
      <c r="BE55" s="70"/>
      <c r="BF55" s="70"/>
      <c r="BG55" s="70"/>
      <c r="BH55" s="70"/>
    </row>
    <row r="56" spans="1:60" s="78" customFormat="1" ht="15.5" hidden="1">
      <c r="A56" s="135" t="s">
        <v>520</v>
      </c>
      <c r="B56" s="139" t="s">
        <v>91</v>
      </c>
      <c r="C56" s="139" t="s">
        <v>90</v>
      </c>
      <c r="D56" s="312" t="s">
        <v>341</v>
      </c>
      <c r="E56" s="242"/>
      <c r="F56" s="242"/>
      <c r="G56" s="120">
        <f t="shared" si="0"/>
        <v>0</v>
      </c>
      <c r="H56" s="120"/>
      <c r="I56" s="120"/>
      <c r="J56" s="417"/>
      <c r="K56" s="416">
        <f t="shared" si="1"/>
        <v>0</v>
      </c>
      <c r="L56" s="67"/>
      <c r="M56" s="68"/>
      <c r="N56" s="68"/>
      <c r="O56" s="68"/>
      <c r="P56" s="68"/>
      <c r="Q56" s="67"/>
      <c r="R56" s="69"/>
      <c r="S56" s="69"/>
      <c r="T56" s="69"/>
      <c r="U56" s="69"/>
      <c r="V56" s="69"/>
      <c r="W56" s="69"/>
      <c r="X56" s="69"/>
      <c r="Y56" s="69"/>
      <c r="Z56" s="69"/>
      <c r="AA56" s="69"/>
      <c r="AB56" s="69"/>
      <c r="AC56" s="69"/>
      <c r="AD56" s="69"/>
      <c r="AE56" s="69"/>
      <c r="AF56" s="69"/>
      <c r="AG56" s="69"/>
      <c r="AH56" s="69"/>
      <c r="AI56" s="69"/>
      <c r="AJ56" s="69"/>
      <c r="AK56" s="69"/>
      <c r="AL56" s="69"/>
      <c r="AM56" s="70"/>
      <c r="AN56" s="70"/>
      <c r="AO56" s="70"/>
      <c r="AP56" s="70"/>
      <c r="AQ56" s="70"/>
      <c r="AR56" s="70"/>
      <c r="AS56" s="70"/>
      <c r="AT56" s="70"/>
      <c r="AU56" s="70"/>
      <c r="AV56" s="70"/>
      <c r="AW56" s="70"/>
      <c r="AX56" s="70"/>
      <c r="AY56" s="70"/>
      <c r="AZ56" s="70"/>
      <c r="BA56" s="70"/>
      <c r="BB56" s="70"/>
      <c r="BC56" s="70"/>
      <c r="BD56" s="70"/>
      <c r="BE56" s="70"/>
      <c r="BF56" s="70"/>
      <c r="BG56" s="70"/>
      <c r="BH56" s="70"/>
    </row>
    <row r="57" spans="1:60" s="78" customFormat="1" ht="54.65" hidden="1" customHeight="1">
      <c r="A57" s="135" t="s">
        <v>522</v>
      </c>
      <c r="B57" s="145" t="s">
        <v>491</v>
      </c>
      <c r="C57" s="145" t="s">
        <v>608</v>
      </c>
      <c r="D57" s="422" t="s">
        <v>849</v>
      </c>
      <c r="E57" s="242" t="s">
        <v>353</v>
      </c>
      <c r="F57" s="242"/>
      <c r="G57" s="213">
        <f t="shared" si="0"/>
        <v>0</v>
      </c>
      <c r="H57" s="213"/>
      <c r="I57" s="213"/>
      <c r="J57" s="417"/>
      <c r="K57" s="416">
        <f t="shared" si="1"/>
        <v>0</v>
      </c>
      <c r="L57" s="67"/>
      <c r="M57" s="68"/>
      <c r="N57" s="68"/>
      <c r="O57" s="68"/>
      <c r="P57" s="68"/>
      <c r="Q57" s="67"/>
      <c r="R57" s="69"/>
      <c r="S57" s="69"/>
      <c r="T57" s="69"/>
      <c r="U57" s="69"/>
      <c r="V57" s="69"/>
      <c r="W57" s="69"/>
      <c r="X57" s="69"/>
      <c r="Y57" s="69"/>
      <c r="Z57" s="69"/>
      <c r="AA57" s="69"/>
      <c r="AB57" s="69"/>
      <c r="AC57" s="69"/>
      <c r="AD57" s="69"/>
      <c r="AE57" s="69"/>
      <c r="AF57" s="69"/>
      <c r="AG57" s="69"/>
      <c r="AH57" s="69"/>
      <c r="AI57" s="69"/>
      <c r="AJ57" s="69"/>
      <c r="AK57" s="69"/>
      <c r="AL57" s="69"/>
      <c r="AM57" s="70"/>
      <c r="AN57" s="70"/>
      <c r="AO57" s="70"/>
      <c r="AP57" s="70"/>
      <c r="AQ57" s="70"/>
      <c r="AR57" s="70"/>
      <c r="AS57" s="70"/>
      <c r="AT57" s="70"/>
      <c r="AU57" s="70"/>
      <c r="AV57" s="70"/>
      <c r="AW57" s="70"/>
      <c r="AX57" s="70"/>
      <c r="AY57" s="70"/>
      <c r="AZ57" s="70"/>
      <c r="BA57" s="70"/>
      <c r="BB57" s="70"/>
      <c r="BC57" s="70"/>
      <c r="BD57" s="70"/>
      <c r="BE57" s="70"/>
      <c r="BF57" s="70"/>
      <c r="BG57" s="70"/>
      <c r="BH57" s="70"/>
    </row>
    <row r="58" spans="1:60" s="78" customFormat="1" ht="79.150000000000006" hidden="1" customHeight="1">
      <c r="A58" s="145" t="s">
        <v>521</v>
      </c>
      <c r="B58" s="145" t="s">
        <v>92</v>
      </c>
      <c r="C58" s="145" t="s">
        <v>197</v>
      </c>
      <c r="D58" s="199" t="s">
        <v>511</v>
      </c>
      <c r="E58" s="242" t="s">
        <v>1179</v>
      </c>
      <c r="F58" s="242"/>
      <c r="G58" s="213">
        <f t="shared" si="0"/>
        <v>0</v>
      </c>
      <c r="H58" s="213"/>
      <c r="I58" s="213"/>
      <c r="J58" s="417"/>
      <c r="K58" s="416">
        <f t="shared" si="1"/>
        <v>0</v>
      </c>
      <c r="L58" s="67"/>
      <c r="M58" s="68"/>
      <c r="N58" s="68"/>
      <c r="O58" s="68"/>
      <c r="P58" s="68"/>
      <c r="Q58" s="67"/>
      <c r="R58" s="69"/>
      <c r="S58" s="69"/>
      <c r="T58" s="69"/>
      <c r="U58" s="69"/>
      <c r="V58" s="69"/>
      <c r="W58" s="69"/>
      <c r="X58" s="69"/>
      <c r="Y58" s="69"/>
      <c r="Z58" s="69"/>
      <c r="AA58" s="69"/>
      <c r="AB58" s="69"/>
      <c r="AC58" s="69"/>
      <c r="AD58" s="69"/>
      <c r="AE58" s="69"/>
      <c r="AF58" s="69"/>
      <c r="AG58" s="69"/>
      <c r="AH58" s="69"/>
      <c r="AI58" s="69"/>
      <c r="AJ58" s="69"/>
      <c r="AK58" s="69"/>
      <c r="AL58" s="69"/>
      <c r="AM58" s="70"/>
      <c r="AN58" s="70"/>
      <c r="AO58" s="70"/>
      <c r="AP58" s="70"/>
      <c r="AQ58" s="70"/>
      <c r="AR58" s="70"/>
      <c r="AS58" s="70"/>
      <c r="AT58" s="70"/>
      <c r="AU58" s="70"/>
      <c r="AV58" s="70"/>
      <c r="AW58" s="70"/>
      <c r="AX58" s="70"/>
      <c r="AY58" s="70"/>
      <c r="AZ58" s="70"/>
      <c r="BA58" s="70"/>
      <c r="BB58" s="70"/>
      <c r="BC58" s="70"/>
      <c r="BD58" s="70"/>
      <c r="BE58" s="70"/>
      <c r="BF58" s="70"/>
      <c r="BG58" s="70"/>
      <c r="BH58" s="70"/>
    </row>
    <row r="59" spans="1:60" s="78" customFormat="1" ht="15.5" hidden="1">
      <c r="A59" s="140"/>
      <c r="B59" s="313"/>
      <c r="C59" s="313"/>
      <c r="D59" s="199" t="s">
        <v>13</v>
      </c>
      <c r="E59" s="242"/>
      <c r="F59" s="242"/>
      <c r="G59" s="120">
        <f t="shared" si="0"/>
        <v>0</v>
      </c>
      <c r="H59" s="120"/>
      <c r="I59" s="120"/>
      <c r="J59" s="417"/>
      <c r="K59" s="416">
        <f t="shared" si="1"/>
        <v>0</v>
      </c>
      <c r="L59" s="67"/>
      <c r="M59" s="68"/>
      <c r="N59" s="68"/>
      <c r="O59" s="68"/>
      <c r="P59" s="68"/>
      <c r="Q59" s="67"/>
      <c r="R59" s="69"/>
      <c r="S59" s="69"/>
      <c r="T59" s="69"/>
      <c r="U59" s="69"/>
      <c r="V59" s="69"/>
      <c r="W59" s="69"/>
      <c r="X59" s="69"/>
      <c r="Y59" s="69"/>
      <c r="Z59" s="69"/>
      <c r="AA59" s="69"/>
      <c r="AB59" s="69"/>
      <c r="AC59" s="69"/>
      <c r="AD59" s="69"/>
      <c r="AE59" s="69"/>
      <c r="AF59" s="69"/>
      <c r="AG59" s="69"/>
      <c r="AH59" s="69"/>
      <c r="AI59" s="69"/>
      <c r="AJ59" s="69"/>
      <c r="AK59" s="69"/>
      <c r="AL59" s="69"/>
      <c r="AM59" s="70"/>
      <c r="AN59" s="70"/>
      <c r="AO59" s="70"/>
      <c r="AP59" s="70"/>
      <c r="AQ59" s="70"/>
      <c r="AR59" s="70"/>
      <c r="AS59" s="70"/>
      <c r="AT59" s="70"/>
      <c r="AU59" s="70"/>
      <c r="AV59" s="70"/>
      <c r="AW59" s="70"/>
      <c r="AX59" s="70"/>
      <c r="AY59" s="70"/>
      <c r="AZ59" s="70"/>
      <c r="BA59" s="70"/>
      <c r="BB59" s="70"/>
      <c r="BC59" s="70"/>
      <c r="BD59" s="70"/>
      <c r="BE59" s="70"/>
      <c r="BF59" s="70"/>
      <c r="BG59" s="70"/>
      <c r="BH59" s="70"/>
    </row>
    <row r="60" spans="1:60" s="78" customFormat="1" ht="70" hidden="1">
      <c r="A60" s="140"/>
      <c r="B60" s="313"/>
      <c r="C60" s="313"/>
      <c r="D60" s="314" t="s">
        <v>1094</v>
      </c>
      <c r="E60" s="242"/>
      <c r="F60" s="242"/>
      <c r="G60" s="117">
        <f t="shared" si="0"/>
        <v>0</v>
      </c>
      <c r="H60" s="117"/>
      <c r="I60" s="117"/>
      <c r="J60" s="417"/>
      <c r="K60" s="416">
        <f t="shared" si="1"/>
        <v>0</v>
      </c>
      <c r="L60" s="67"/>
      <c r="M60" s="68"/>
      <c r="N60" s="68"/>
      <c r="O60" s="68"/>
      <c r="P60" s="68"/>
      <c r="Q60" s="67"/>
      <c r="R60" s="69"/>
      <c r="S60" s="69"/>
      <c r="T60" s="69"/>
      <c r="U60" s="69"/>
      <c r="V60" s="69"/>
      <c r="W60" s="69"/>
      <c r="X60" s="69"/>
      <c r="Y60" s="69"/>
      <c r="Z60" s="69"/>
      <c r="AA60" s="69"/>
      <c r="AB60" s="69"/>
      <c r="AC60" s="69"/>
      <c r="AD60" s="69"/>
      <c r="AE60" s="69"/>
      <c r="AF60" s="69"/>
      <c r="AG60" s="69"/>
      <c r="AH60" s="69"/>
      <c r="AI60" s="69"/>
      <c r="AJ60" s="69"/>
      <c r="AK60" s="69"/>
      <c r="AL60" s="69"/>
      <c r="AM60" s="70"/>
      <c r="AN60" s="70"/>
      <c r="AO60" s="70"/>
      <c r="AP60" s="70"/>
      <c r="AQ60" s="70"/>
      <c r="AR60" s="70"/>
      <c r="AS60" s="70"/>
      <c r="AT60" s="70"/>
      <c r="AU60" s="70"/>
      <c r="AV60" s="70"/>
      <c r="AW60" s="70"/>
      <c r="AX60" s="70"/>
      <c r="AY60" s="70"/>
      <c r="AZ60" s="70"/>
      <c r="BA60" s="70"/>
      <c r="BB60" s="70"/>
      <c r="BC60" s="70"/>
      <c r="BD60" s="70"/>
      <c r="BE60" s="70"/>
      <c r="BF60" s="70"/>
      <c r="BG60" s="70"/>
      <c r="BH60" s="70"/>
    </row>
    <row r="61" spans="1:60" ht="98" hidden="1">
      <c r="A61" s="140"/>
      <c r="B61" s="313"/>
      <c r="C61" s="313"/>
      <c r="D61" s="314" t="s">
        <v>1180</v>
      </c>
      <c r="E61" s="437"/>
      <c r="F61" s="437"/>
      <c r="G61" s="117">
        <f t="shared" si="0"/>
        <v>0</v>
      </c>
      <c r="H61" s="117"/>
      <c r="I61" s="117"/>
      <c r="J61" s="417"/>
      <c r="K61" s="416">
        <f t="shared" si="1"/>
        <v>0</v>
      </c>
      <c r="L61" s="60"/>
      <c r="M61" s="61"/>
      <c r="N61" s="61"/>
      <c r="O61" s="61"/>
      <c r="P61" s="61"/>
    </row>
    <row r="62" spans="1:60" s="80" customFormat="1" ht="51.65" hidden="1" customHeight="1">
      <c r="A62" s="140"/>
      <c r="B62" s="133"/>
      <c r="C62" s="133"/>
      <c r="D62" s="315" t="s">
        <v>126</v>
      </c>
      <c r="E62" s="417"/>
      <c r="F62" s="417"/>
      <c r="G62" s="121">
        <f t="shared" si="0"/>
        <v>0</v>
      </c>
      <c r="H62" s="121"/>
      <c r="I62" s="121"/>
      <c r="J62" s="417"/>
      <c r="K62" s="416">
        <f t="shared" si="1"/>
        <v>0</v>
      </c>
      <c r="L62" s="65"/>
      <c r="M62" s="65"/>
      <c r="N62" s="65"/>
      <c r="O62" s="65"/>
      <c r="P62" s="65"/>
      <c r="Q62" s="65"/>
      <c r="R62" s="66"/>
      <c r="S62" s="66"/>
      <c r="T62" s="66"/>
      <c r="U62" s="66"/>
      <c r="V62" s="66"/>
      <c r="W62" s="66"/>
      <c r="X62" s="66"/>
      <c r="Y62" s="66"/>
      <c r="Z62" s="66"/>
      <c r="AA62" s="66"/>
      <c r="AB62" s="66"/>
      <c r="AC62" s="66"/>
      <c r="AD62" s="66"/>
      <c r="AE62" s="66"/>
      <c r="AF62" s="66"/>
      <c r="AG62" s="66"/>
      <c r="AH62" s="66"/>
      <c r="AI62" s="66"/>
      <c r="AJ62" s="66"/>
      <c r="AK62" s="66"/>
      <c r="AL62" s="66"/>
      <c r="AM62" s="64"/>
      <c r="AN62" s="64"/>
      <c r="AO62" s="64"/>
      <c r="AP62" s="64"/>
      <c r="AQ62" s="64"/>
      <c r="AR62" s="64"/>
      <c r="AS62" s="64"/>
      <c r="AT62" s="64"/>
      <c r="AU62" s="64"/>
      <c r="AV62" s="64"/>
      <c r="AW62" s="64"/>
      <c r="AX62" s="64"/>
      <c r="AY62" s="64"/>
      <c r="AZ62" s="64"/>
      <c r="BA62" s="64"/>
      <c r="BB62" s="64"/>
      <c r="BC62" s="64"/>
      <c r="BD62" s="64"/>
      <c r="BE62" s="64"/>
      <c r="BF62" s="64"/>
      <c r="BG62" s="64"/>
      <c r="BH62" s="64"/>
    </row>
    <row r="63" spans="1:60" s="42" customFormat="1" ht="36" hidden="1" customHeight="1">
      <c r="A63" s="140"/>
      <c r="B63" s="140" t="s">
        <v>452</v>
      </c>
      <c r="C63" s="140"/>
      <c r="D63" s="265" t="s">
        <v>1015</v>
      </c>
      <c r="E63" s="438"/>
      <c r="F63" s="438"/>
      <c r="G63" s="149">
        <f t="shared" si="0"/>
        <v>0</v>
      </c>
      <c r="H63" s="149"/>
      <c r="I63" s="149"/>
      <c r="J63" s="417"/>
      <c r="K63" s="416">
        <f t="shared" si="1"/>
        <v>0</v>
      </c>
      <c r="L63" s="40"/>
      <c r="M63" s="40"/>
      <c r="N63" s="38"/>
      <c r="O63" s="38" t="s">
        <v>1181</v>
      </c>
      <c r="P63" s="40">
        <v>1000</v>
      </c>
      <c r="Q63" s="40">
        <v>1110</v>
      </c>
      <c r="R63" s="40">
        <v>1160</v>
      </c>
      <c r="S63" s="38">
        <v>200</v>
      </c>
      <c r="T63" s="40" t="s">
        <v>1182</v>
      </c>
      <c r="U63" s="40">
        <v>1000</v>
      </c>
      <c r="V63" s="40">
        <v>1110</v>
      </c>
      <c r="W63" s="40">
        <v>1160</v>
      </c>
      <c r="X63" s="38">
        <v>200</v>
      </c>
      <c r="Y63" s="38" t="s">
        <v>1181</v>
      </c>
      <c r="Z63" s="40">
        <v>1000</v>
      </c>
      <c r="AA63" s="40">
        <v>1110</v>
      </c>
      <c r="AB63" s="40">
        <v>1160</v>
      </c>
      <c r="AC63" s="38">
        <v>200</v>
      </c>
      <c r="AD63" s="38"/>
      <c r="AE63" s="38"/>
      <c r="AF63" s="38"/>
      <c r="AG63" s="38"/>
      <c r="AH63" s="38"/>
      <c r="AI63" s="38"/>
      <c r="AJ63" s="38"/>
      <c r="AK63" s="38"/>
      <c r="AL63" s="38"/>
    </row>
    <row r="64" spans="1:60" s="38" customFormat="1" ht="15.5" hidden="1">
      <c r="A64" s="140"/>
      <c r="B64" s="140"/>
      <c r="C64" s="140"/>
      <c r="D64" s="264" t="s">
        <v>583</v>
      </c>
      <c r="E64" s="242"/>
      <c r="F64" s="242"/>
      <c r="G64" s="120">
        <f t="shared" si="0"/>
        <v>0</v>
      </c>
      <c r="H64" s="120"/>
      <c r="I64" s="120"/>
      <c r="J64" s="417"/>
      <c r="K64" s="416">
        <f t="shared" si="1"/>
        <v>0</v>
      </c>
      <c r="L64" s="43"/>
      <c r="M64" s="43"/>
      <c r="N64" s="43"/>
      <c r="O64" s="43"/>
      <c r="P64" s="43"/>
      <c r="Q64" s="43"/>
      <c r="R64" s="43"/>
      <c r="S64" s="43"/>
      <c r="T64" s="43"/>
      <c r="U64" s="40"/>
      <c r="V64" s="40"/>
      <c r="W64" s="40"/>
      <c r="X64" s="40"/>
      <c r="Y64" s="40"/>
      <c r="Z64" s="40"/>
      <c r="AA64" s="40"/>
      <c r="AB64" s="40"/>
      <c r="AC64" s="40"/>
      <c r="AD64" s="688"/>
      <c r="AE64" s="688"/>
      <c r="AF64" s="688"/>
      <c r="AG64" s="688"/>
      <c r="AH64" s="688"/>
      <c r="AI64" s="688"/>
      <c r="AJ64" s="688"/>
      <c r="AK64" s="688"/>
    </row>
    <row r="65" spans="1:38" s="38" customFormat="1" ht="70" hidden="1">
      <c r="A65" s="140"/>
      <c r="B65" s="140"/>
      <c r="C65" s="140"/>
      <c r="D65" s="314" t="s">
        <v>1094</v>
      </c>
      <c r="E65" s="439"/>
      <c r="F65" s="439"/>
      <c r="G65" s="120">
        <f t="shared" si="0"/>
        <v>0</v>
      </c>
      <c r="H65" s="120"/>
      <c r="I65" s="120"/>
      <c r="J65" s="417"/>
      <c r="K65" s="416">
        <f t="shared" si="1"/>
        <v>0</v>
      </c>
      <c r="L65" s="44"/>
      <c r="M65" s="44"/>
      <c r="N65" s="44"/>
      <c r="O65" s="44"/>
      <c r="P65" s="44"/>
      <c r="Q65" s="44"/>
      <c r="R65" s="44"/>
      <c r="S65" s="44"/>
      <c r="T65" s="41"/>
      <c r="U65" s="44"/>
      <c r="V65" s="44"/>
      <c r="W65" s="44"/>
      <c r="X65" s="44"/>
      <c r="Y65" s="44"/>
      <c r="Z65" s="44"/>
      <c r="AA65" s="44"/>
      <c r="AB65" s="44"/>
      <c r="AC65" s="44"/>
      <c r="AD65" s="44"/>
      <c r="AE65" s="44"/>
      <c r="AF65" s="44"/>
      <c r="AG65" s="44"/>
    </row>
    <row r="66" spans="1:38" s="38" customFormat="1" ht="56" hidden="1">
      <c r="A66" s="140"/>
      <c r="B66" s="140"/>
      <c r="C66" s="140"/>
      <c r="D66" s="314" t="s">
        <v>111</v>
      </c>
      <c r="E66" s="417"/>
      <c r="F66" s="417"/>
      <c r="G66" s="120">
        <f t="shared" si="0"/>
        <v>0</v>
      </c>
      <c r="H66" s="120"/>
      <c r="I66" s="120"/>
      <c r="J66" s="417"/>
      <c r="K66" s="416">
        <f t="shared" si="1"/>
        <v>0</v>
      </c>
      <c r="L66" s="45"/>
      <c r="M66" s="45"/>
      <c r="N66" s="45"/>
      <c r="O66" s="45"/>
      <c r="P66" s="45"/>
      <c r="Q66" s="45"/>
      <c r="R66" s="45"/>
      <c r="S66" s="45"/>
      <c r="U66" s="45"/>
      <c r="V66" s="40"/>
      <c r="W66" s="40"/>
      <c r="X66" s="40"/>
      <c r="Y66" s="40"/>
      <c r="Z66" s="40"/>
      <c r="AA66" s="40"/>
      <c r="AB66" s="40"/>
      <c r="AC66" s="40"/>
      <c r="AD66" s="40"/>
    </row>
    <row r="67" spans="1:38" s="38" customFormat="1" ht="42" hidden="1">
      <c r="A67" s="140"/>
      <c r="B67" s="140"/>
      <c r="C67" s="140"/>
      <c r="D67" s="264" t="s">
        <v>1022</v>
      </c>
      <c r="E67" s="417"/>
      <c r="F67" s="417"/>
      <c r="G67" s="120">
        <f t="shared" si="0"/>
        <v>0</v>
      </c>
      <c r="H67" s="120"/>
      <c r="I67" s="120"/>
      <c r="J67" s="417"/>
      <c r="K67" s="416">
        <f t="shared" si="1"/>
        <v>0</v>
      </c>
      <c r="L67" s="45"/>
      <c r="M67" s="45"/>
      <c r="N67" s="45"/>
      <c r="O67" s="45"/>
      <c r="P67" s="45"/>
      <c r="Q67" s="45"/>
      <c r="R67" s="45"/>
      <c r="S67" s="45"/>
      <c r="U67" s="45"/>
      <c r="V67" s="40"/>
      <c r="W67" s="40"/>
      <c r="X67" s="40"/>
      <c r="Y67" s="40"/>
      <c r="Z67" s="40"/>
      <c r="AA67" s="40"/>
      <c r="AB67" s="40"/>
      <c r="AC67" s="40"/>
      <c r="AD67" s="40"/>
    </row>
    <row r="68" spans="1:38" s="41" customFormat="1" ht="55.15" hidden="1" customHeight="1">
      <c r="A68" s="140"/>
      <c r="B68" s="140"/>
      <c r="C68" s="140"/>
      <c r="D68" s="265" t="s">
        <v>358</v>
      </c>
      <c r="E68" s="440"/>
      <c r="F68" s="440"/>
      <c r="G68" s="149">
        <f t="shared" si="0"/>
        <v>0</v>
      </c>
      <c r="H68" s="149"/>
      <c r="I68" s="149"/>
      <c r="J68" s="417"/>
      <c r="K68" s="416">
        <f t="shared" si="1"/>
        <v>0</v>
      </c>
      <c r="L68" s="44"/>
      <c r="M68" s="44"/>
      <c r="N68" s="44"/>
      <c r="O68" s="44"/>
      <c r="P68" s="44"/>
      <c r="Q68" s="44"/>
      <c r="R68" s="44"/>
      <c r="S68" s="44"/>
    </row>
    <row r="69" spans="1:38" s="41" customFormat="1" ht="63" hidden="1" customHeight="1">
      <c r="A69" s="140"/>
      <c r="B69" s="140"/>
      <c r="C69" s="140"/>
      <c r="D69" s="265" t="s">
        <v>273</v>
      </c>
      <c r="E69" s="440"/>
      <c r="F69" s="440"/>
      <c r="G69" s="149">
        <f t="shared" si="0"/>
        <v>0</v>
      </c>
      <c r="H69" s="149"/>
      <c r="I69" s="149"/>
      <c r="J69" s="417"/>
      <c r="K69" s="416">
        <f t="shared" si="1"/>
        <v>0</v>
      </c>
      <c r="L69" s="44"/>
      <c r="M69" s="44"/>
      <c r="N69" s="44"/>
      <c r="O69" s="44"/>
      <c r="P69" s="44"/>
      <c r="Q69" s="44"/>
      <c r="R69" s="44"/>
      <c r="S69" s="44"/>
    </row>
    <row r="70" spans="1:38" s="41" customFormat="1" ht="59.5" hidden="1" customHeight="1">
      <c r="A70" s="140"/>
      <c r="B70" s="140"/>
      <c r="C70" s="140"/>
      <c r="D70" s="265" t="s">
        <v>932</v>
      </c>
      <c r="E70" s="440"/>
      <c r="F70" s="440"/>
      <c r="G70" s="149">
        <f t="shared" si="0"/>
        <v>0</v>
      </c>
      <c r="H70" s="149"/>
      <c r="I70" s="149"/>
      <c r="J70" s="417"/>
      <c r="K70" s="416">
        <f t="shared" si="1"/>
        <v>0</v>
      </c>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row>
    <row r="71" spans="1:38" s="41" customFormat="1" ht="56.5" hidden="1" customHeight="1">
      <c r="A71" s="140"/>
      <c r="B71" s="140"/>
      <c r="C71" s="140"/>
      <c r="D71" s="265" t="s">
        <v>918</v>
      </c>
      <c r="E71" s="440"/>
      <c r="F71" s="440"/>
      <c r="G71" s="149">
        <f t="shared" si="0"/>
        <v>0</v>
      </c>
      <c r="H71" s="149"/>
      <c r="I71" s="149"/>
      <c r="J71" s="417"/>
      <c r="K71" s="416">
        <f t="shared" si="1"/>
        <v>0</v>
      </c>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row>
    <row r="72" spans="1:38" ht="49.9" hidden="1" customHeight="1">
      <c r="A72" s="430"/>
      <c r="B72" s="430"/>
      <c r="C72" s="430"/>
      <c r="D72" s="441" t="s">
        <v>500</v>
      </c>
      <c r="E72" s="442"/>
      <c r="F72" s="442"/>
      <c r="G72" s="432">
        <f t="shared" si="0"/>
        <v>0</v>
      </c>
      <c r="H72" s="432"/>
      <c r="I72" s="432"/>
      <c r="J72" s="420"/>
      <c r="K72" s="416">
        <f t="shared" si="1"/>
        <v>0</v>
      </c>
      <c r="L72" s="109"/>
      <c r="M72" s="109"/>
      <c r="N72" s="109"/>
      <c r="O72" s="109"/>
      <c r="P72" s="109"/>
      <c r="Q72" s="109"/>
      <c r="R72" s="109"/>
      <c r="S72" s="109"/>
      <c r="T72" s="32"/>
      <c r="U72" s="32"/>
      <c r="V72" s="32"/>
      <c r="W72" s="32"/>
      <c r="X72" s="32"/>
      <c r="Y72" s="32"/>
      <c r="Z72" s="32"/>
      <c r="AA72" s="32"/>
      <c r="AB72" s="32"/>
      <c r="AC72" s="32"/>
      <c r="AD72" s="32"/>
      <c r="AE72" s="32"/>
      <c r="AF72" s="32"/>
      <c r="AG72" s="32"/>
      <c r="AH72" s="32"/>
      <c r="AI72" s="32"/>
      <c r="AJ72" s="32"/>
      <c r="AK72" s="31"/>
    </row>
    <row r="73" spans="1:38" s="42" customFormat="1" ht="38.25" hidden="1" customHeight="1">
      <c r="A73" s="302" t="s">
        <v>843</v>
      </c>
      <c r="B73" s="302" t="s">
        <v>844</v>
      </c>
      <c r="C73" s="302"/>
      <c r="D73" s="328" t="s">
        <v>112</v>
      </c>
      <c r="E73" s="443"/>
      <c r="F73" s="443"/>
      <c r="G73" s="204">
        <f t="shared" si="0"/>
        <v>64000000</v>
      </c>
      <c r="H73" s="355">
        <f>SUM(H74:H113)-H84-H87-H75-H76</f>
        <v>64000000</v>
      </c>
      <c r="I73" s="204">
        <f>SUM(I74:I113)-I84-I87-I75-I76</f>
        <v>0</v>
      </c>
      <c r="J73" s="204">
        <f>SUM(J74:J113)-J84-J87-J75-J76</f>
        <v>0</v>
      </c>
      <c r="K73" s="454">
        <f t="shared" si="1"/>
        <v>64000000</v>
      </c>
      <c r="L73" s="48"/>
      <c r="M73" s="48"/>
      <c r="N73" s="48"/>
      <c r="O73" s="48"/>
      <c r="P73" s="48"/>
      <c r="Q73" s="48"/>
      <c r="R73" s="48"/>
      <c r="S73" s="48"/>
      <c r="T73" s="46"/>
      <c r="U73" s="46"/>
      <c r="V73" s="46"/>
      <c r="W73" s="46"/>
      <c r="X73" s="46"/>
      <c r="Y73" s="46"/>
      <c r="Z73" s="46"/>
      <c r="AA73" s="46"/>
      <c r="AB73" s="46"/>
      <c r="AC73" s="46"/>
      <c r="AD73" s="46"/>
      <c r="AE73" s="46"/>
      <c r="AF73" s="46"/>
      <c r="AG73" s="46"/>
      <c r="AH73" s="46"/>
      <c r="AI73" s="46"/>
      <c r="AJ73" s="46"/>
      <c r="AK73" s="38"/>
      <c r="AL73" s="38"/>
    </row>
    <row r="74" spans="1:38" ht="70" hidden="1">
      <c r="A74" s="426" t="s">
        <v>845</v>
      </c>
      <c r="B74" s="426">
        <v>70201</v>
      </c>
      <c r="C74" s="426" t="s">
        <v>505</v>
      </c>
      <c r="D74" s="444" t="s">
        <v>81</v>
      </c>
      <c r="E74" s="445"/>
      <c r="F74" s="445"/>
      <c r="G74" s="428">
        <f t="shared" si="0"/>
        <v>0</v>
      </c>
      <c r="H74" s="428"/>
      <c r="I74" s="428"/>
      <c r="J74" s="415"/>
      <c r="K74" s="416">
        <f t="shared" si="1"/>
        <v>0</v>
      </c>
      <c r="L74" s="92"/>
      <c r="M74" s="92"/>
      <c r="N74" s="92"/>
      <c r="O74" s="92"/>
      <c r="P74" s="92"/>
      <c r="Q74" s="92"/>
      <c r="R74" s="92"/>
      <c r="S74" s="92"/>
      <c r="T74" s="32"/>
      <c r="U74" s="32"/>
      <c r="V74" s="32"/>
      <c r="W74" s="32"/>
      <c r="X74" s="32"/>
      <c r="Y74" s="32"/>
      <c r="Z74" s="32"/>
      <c r="AA74" s="32"/>
      <c r="AB74" s="32"/>
      <c r="AC74" s="32"/>
      <c r="AD74" s="32"/>
      <c r="AE74" s="32"/>
      <c r="AF74" s="32"/>
      <c r="AG74" s="32"/>
      <c r="AH74" s="32"/>
      <c r="AI74" s="32"/>
      <c r="AJ74" s="32"/>
      <c r="AK74" s="31"/>
    </row>
    <row r="75" spans="1:38" s="42" customFormat="1" ht="28" hidden="1">
      <c r="A75" s="140"/>
      <c r="B75" s="140"/>
      <c r="C75" s="139"/>
      <c r="D75" s="271" t="s">
        <v>132</v>
      </c>
      <c r="E75" s="443"/>
      <c r="F75" s="443"/>
      <c r="G75" s="254">
        <f t="shared" si="0"/>
        <v>0</v>
      </c>
      <c r="H75" s="254"/>
      <c r="I75" s="254"/>
      <c r="J75" s="417"/>
      <c r="K75" s="416">
        <f t="shared" si="1"/>
        <v>0</v>
      </c>
      <c r="L75" s="48"/>
      <c r="M75" s="48"/>
      <c r="N75" s="48"/>
      <c r="O75" s="48"/>
      <c r="P75" s="48"/>
      <c r="Q75" s="48"/>
      <c r="R75" s="48"/>
      <c r="S75" s="48"/>
      <c r="T75" s="46"/>
      <c r="U75" s="46"/>
      <c r="V75" s="46"/>
      <c r="W75" s="46"/>
      <c r="X75" s="46"/>
      <c r="Y75" s="46"/>
      <c r="Z75" s="46"/>
      <c r="AA75" s="46"/>
      <c r="AB75" s="46"/>
      <c r="AC75" s="46"/>
      <c r="AD75" s="46"/>
      <c r="AE75" s="46"/>
      <c r="AF75" s="46"/>
      <c r="AG75" s="46"/>
      <c r="AH75" s="46"/>
      <c r="AI75" s="46"/>
      <c r="AJ75" s="46"/>
      <c r="AK75" s="38"/>
      <c r="AL75" s="38"/>
    </row>
    <row r="76" spans="1:38" s="42" customFormat="1" ht="49.5" hidden="1" customHeight="1">
      <c r="A76" s="145"/>
      <c r="B76" s="145" t="s">
        <v>507</v>
      </c>
      <c r="C76" s="139"/>
      <c r="D76" s="269" t="s">
        <v>736</v>
      </c>
      <c r="E76" s="733" t="s">
        <v>55</v>
      </c>
      <c r="F76" s="709" t="s">
        <v>320</v>
      </c>
      <c r="G76" s="213">
        <f t="shared" si="0"/>
        <v>0</v>
      </c>
      <c r="H76" s="213"/>
      <c r="I76" s="254"/>
      <c r="J76" s="417"/>
      <c r="K76" s="416">
        <f t="shared" si="1"/>
        <v>0</v>
      </c>
      <c r="L76" s="48"/>
      <c r="M76" s="48"/>
      <c r="N76" s="48"/>
      <c r="O76" s="48"/>
      <c r="P76" s="48"/>
      <c r="Q76" s="48"/>
      <c r="R76" s="48"/>
      <c r="S76" s="48"/>
      <c r="T76" s="46"/>
      <c r="U76" s="46"/>
      <c r="V76" s="46"/>
      <c r="W76" s="46"/>
      <c r="X76" s="46"/>
      <c r="Y76" s="46"/>
      <c r="Z76" s="46"/>
      <c r="AA76" s="46"/>
      <c r="AB76" s="46"/>
      <c r="AC76" s="46"/>
      <c r="AD76" s="46"/>
      <c r="AE76" s="46"/>
      <c r="AF76" s="46"/>
      <c r="AG76" s="46"/>
      <c r="AH76" s="46"/>
      <c r="AI76" s="46"/>
      <c r="AJ76" s="46"/>
      <c r="AK76" s="38"/>
      <c r="AL76" s="38"/>
    </row>
    <row r="77" spans="1:38" s="42" customFormat="1" ht="89.25" hidden="1" customHeight="1">
      <c r="A77" s="423" t="s">
        <v>109</v>
      </c>
      <c r="B77" s="423" t="s">
        <v>108</v>
      </c>
      <c r="C77" s="423" t="s">
        <v>620</v>
      </c>
      <c r="D77" s="452" t="s">
        <v>621</v>
      </c>
      <c r="E77" s="734"/>
      <c r="F77" s="707"/>
      <c r="G77" s="451">
        <f t="shared" si="0"/>
        <v>0</v>
      </c>
      <c r="H77" s="451"/>
      <c r="I77" s="451"/>
      <c r="J77" s="420"/>
      <c r="K77" s="416">
        <f t="shared" si="1"/>
        <v>0</v>
      </c>
      <c r="L77" s="48"/>
      <c r="M77" s="48"/>
      <c r="N77" s="48"/>
      <c r="O77" s="48"/>
      <c r="P77" s="48"/>
      <c r="Q77" s="48"/>
      <c r="R77" s="48"/>
      <c r="S77" s="48"/>
      <c r="T77" s="46"/>
      <c r="U77" s="46"/>
      <c r="V77" s="46"/>
      <c r="W77" s="46"/>
      <c r="X77" s="46"/>
      <c r="Y77" s="46"/>
      <c r="Z77" s="46"/>
      <c r="AA77" s="46"/>
      <c r="AB77" s="46"/>
      <c r="AC77" s="46"/>
      <c r="AD77" s="46"/>
      <c r="AE77" s="46"/>
      <c r="AF77" s="46"/>
      <c r="AG77" s="46"/>
      <c r="AH77" s="46"/>
      <c r="AI77" s="46"/>
      <c r="AJ77" s="46"/>
      <c r="AK77" s="38"/>
      <c r="AL77" s="38"/>
    </row>
    <row r="78" spans="1:38" s="42" customFormat="1" ht="89.25" hidden="1" customHeight="1">
      <c r="A78" s="145" t="s">
        <v>151</v>
      </c>
      <c r="B78" s="145" t="s">
        <v>152</v>
      </c>
      <c r="C78" s="145" t="s">
        <v>107</v>
      </c>
      <c r="D78" s="269" t="s">
        <v>634</v>
      </c>
      <c r="E78" s="735"/>
      <c r="F78" s="706"/>
      <c r="G78" s="213">
        <f>+H78+I78</f>
        <v>6500000</v>
      </c>
      <c r="H78" s="213">
        <v>6500000</v>
      </c>
      <c r="I78" s="213"/>
      <c r="J78" s="417"/>
      <c r="K78" s="454">
        <f>+G78</f>
        <v>6500000</v>
      </c>
      <c r="L78" s="48"/>
      <c r="M78" s="48"/>
      <c r="N78" s="48"/>
      <c r="O78" s="48"/>
      <c r="P78" s="48"/>
      <c r="Q78" s="48"/>
      <c r="R78" s="48"/>
      <c r="S78" s="48"/>
      <c r="T78" s="46"/>
      <c r="U78" s="46"/>
      <c r="V78" s="46"/>
      <c r="W78" s="46"/>
      <c r="X78" s="46"/>
      <c r="Y78" s="46"/>
      <c r="Z78" s="46"/>
      <c r="AA78" s="46"/>
      <c r="AB78" s="46"/>
      <c r="AC78" s="46"/>
      <c r="AD78" s="46"/>
      <c r="AE78" s="46"/>
      <c r="AF78" s="46"/>
      <c r="AG78" s="46"/>
      <c r="AH78" s="46"/>
      <c r="AI78" s="46"/>
      <c r="AJ78" s="46"/>
      <c r="AK78" s="38"/>
      <c r="AL78" s="38"/>
    </row>
    <row r="79" spans="1:38" s="42" customFormat="1" ht="64.5" hidden="1" customHeight="1">
      <c r="A79" s="247" t="s">
        <v>721</v>
      </c>
      <c r="B79" s="248" t="s">
        <v>722</v>
      </c>
      <c r="C79" s="247" t="s">
        <v>720</v>
      </c>
      <c r="D79" s="14" t="s">
        <v>1009</v>
      </c>
      <c r="E79" s="735"/>
      <c r="F79" s="706"/>
      <c r="G79" s="213">
        <f>+H79+I79</f>
        <v>57500000</v>
      </c>
      <c r="H79" s="213">
        <f>64000000-6500000</f>
        <v>57500000</v>
      </c>
      <c r="I79" s="213"/>
      <c r="J79" s="417"/>
      <c r="K79" s="454">
        <f>+G79</f>
        <v>57500000</v>
      </c>
      <c r="L79" s="48"/>
      <c r="M79" s="48"/>
      <c r="N79" s="48"/>
      <c r="O79" s="48"/>
      <c r="P79" s="48"/>
      <c r="Q79" s="48"/>
      <c r="R79" s="48"/>
      <c r="S79" s="48"/>
      <c r="T79" s="46"/>
      <c r="U79" s="46"/>
      <c r="V79" s="46"/>
      <c r="W79" s="46"/>
      <c r="X79" s="46"/>
      <c r="Y79" s="46"/>
      <c r="Z79" s="46"/>
      <c r="AA79" s="46"/>
      <c r="AB79" s="46"/>
      <c r="AC79" s="46"/>
      <c r="AD79" s="46"/>
      <c r="AE79" s="46"/>
      <c r="AF79" s="46"/>
      <c r="AG79" s="46"/>
      <c r="AH79" s="46"/>
      <c r="AI79" s="46"/>
      <c r="AJ79" s="46"/>
      <c r="AK79" s="38"/>
      <c r="AL79" s="38"/>
    </row>
    <row r="80" spans="1:38" s="42" customFormat="1" ht="66.650000000000006" hidden="1" customHeight="1">
      <c r="A80" s="434" t="s">
        <v>56</v>
      </c>
      <c r="B80" s="434" t="s">
        <v>113</v>
      </c>
      <c r="C80" s="434" t="s">
        <v>57</v>
      </c>
      <c r="D80" s="435" t="s">
        <v>58</v>
      </c>
      <c r="E80" s="734"/>
      <c r="F80" s="707"/>
      <c r="G80" s="436">
        <f t="shared" si="0"/>
        <v>0</v>
      </c>
      <c r="H80" s="436"/>
      <c r="I80" s="436"/>
      <c r="J80" s="415"/>
      <c r="K80" s="416">
        <f t="shared" si="1"/>
        <v>0</v>
      </c>
      <c r="L80" s="48"/>
      <c r="M80" s="48"/>
      <c r="N80" s="48"/>
      <c r="O80" s="48"/>
      <c r="P80" s="48"/>
      <c r="Q80" s="48"/>
      <c r="R80" s="48"/>
      <c r="S80" s="48"/>
      <c r="T80" s="46"/>
      <c r="U80" s="46"/>
      <c r="V80" s="46"/>
      <c r="W80" s="46"/>
      <c r="X80" s="46"/>
      <c r="Y80" s="46"/>
      <c r="Z80" s="46"/>
      <c r="AA80" s="46"/>
      <c r="AB80" s="46"/>
      <c r="AC80" s="46"/>
      <c r="AD80" s="46"/>
      <c r="AE80" s="46"/>
      <c r="AF80" s="46"/>
      <c r="AG80" s="46"/>
      <c r="AH80" s="46"/>
      <c r="AI80" s="46"/>
      <c r="AJ80" s="46"/>
      <c r="AK80" s="38"/>
      <c r="AL80" s="38"/>
    </row>
    <row r="81" spans="1:38" s="42" customFormat="1" ht="60" hidden="1" customHeight="1">
      <c r="A81" s="145" t="s">
        <v>176</v>
      </c>
      <c r="B81" s="145" t="s">
        <v>114</v>
      </c>
      <c r="C81" s="145" t="s">
        <v>866</v>
      </c>
      <c r="D81" s="264" t="s">
        <v>59</v>
      </c>
      <c r="E81" s="734"/>
      <c r="F81" s="707"/>
      <c r="G81" s="120">
        <f t="shared" si="0"/>
        <v>0</v>
      </c>
      <c r="H81" s="120"/>
      <c r="I81" s="120"/>
      <c r="J81" s="417"/>
      <c r="K81" s="416">
        <f t="shared" si="1"/>
        <v>0</v>
      </c>
      <c r="L81" s="48"/>
      <c r="M81" s="48"/>
      <c r="N81" s="48"/>
      <c r="O81" s="48"/>
      <c r="P81" s="48"/>
      <c r="Q81" s="48"/>
      <c r="R81" s="48"/>
      <c r="S81" s="48"/>
      <c r="T81" s="46"/>
      <c r="U81" s="46"/>
      <c r="V81" s="46"/>
      <c r="W81" s="46"/>
      <c r="X81" s="46"/>
      <c r="Y81" s="46"/>
      <c r="Z81" s="46"/>
      <c r="AA81" s="46"/>
      <c r="AB81" s="46"/>
      <c r="AC81" s="46"/>
      <c r="AD81" s="46"/>
      <c r="AE81" s="46"/>
      <c r="AF81" s="46"/>
      <c r="AG81" s="46"/>
      <c r="AH81" s="46"/>
      <c r="AI81" s="46"/>
      <c r="AJ81" s="46"/>
      <c r="AK81" s="38"/>
      <c r="AL81" s="38"/>
    </row>
    <row r="82" spans="1:38" s="42" customFormat="1" ht="60" hidden="1" customHeight="1">
      <c r="A82" s="249" t="s">
        <v>630</v>
      </c>
      <c r="B82" s="250">
        <v>1060</v>
      </c>
      <c r="C82" s="249" t="s">
        <v>1030</v>
      </c>
      <c r="D82" s="272" t="s">
        <v>527</v>
      </c>
      <c r="E82" s="734"/>
      <c r="F82" s="707"/>
      <c r="G82" s="121">
        <f t="shared" si="0"/>
        <v>0</v>
      </c>
      <c r="H82" s="121"/>
      <c r="I82" s="121"/>
      <c r="J82" s="417"/>
      <c r="K82" s="416">
        <f t="shared" si="1"/>
        <v>0</v>
      </c>
      <c r="L82" s="48"/>
      <c r="M82" s="48"/>
      <c r="N82" s="48"/>
      <c r="O82" s="48"/>
      <c r="P82" s="48"/>
      <c r="Q82" s="48"/>
      <c r="R82" s="48"/>
      <c r="S82" s="48"/>
      <c r="T82" s="46"/>
      <c r="U82" s="46"/>
      <c r="V82" s="46"/>
      <c r="W82" s="46"/>
      <c r="X82" s="46"/>
      <c r="Y82" s="46"/>
      <c r="Z82" s="46"/>
      <c r="AA82" s="46"/>
      <c r="AB82" s="46"/>
      <c r="AC82" s="46"/>
      <c r="AD82" s="46"/>
      <c r="AE82" s="46"/>
      <c r="AF82" s="46"/>
      <c r="AG82" s="46"/>
      <c r="AH82" s="46"/>
      <c r="AI82" s="46"/>
      <c r="AJ82" s="46"/>
      <c r="AK82" s="38"/>
      <c r="AL82" s="38"/>
    </row>
    <row r="83" spans="1:38" s="42" customFormat="1" ht="84.75" hidden="1" customHeight="1">
      <c r="A83" s="145" t="s">
        <v>151</v>
      </c>
      <c r="B83" s="145" t="s">
        <v>152</v>
      </c>
      <c r="C83" s="145" t="s">
        <v>620</v>
      </c>
      <c r="D83" s="447" t="s">
        <v>634</v>
      </c>
      <c r="E83" s="734"/>
      <c r="F83" s="707"/>
      <c r="G83" s="213">
        <f t="shared" si="0"/>
        <v>0</v>
      </c>
      <c r="H83" s="213"/>
      <c r="I83" s="120"/>
      <c r="J83" s="417"/>
      <c r="K83" s="416">
        <f t="shared" si="1"/>
        <v>0</v>
      </c>
      <c r="L83" s="48"/>
      <c r="M83" s="48"/>
      <c r="N83" s="48"/>
      <c r="O83" s="48"/>
      <c r="P83" s="48"/>
      <c r="Q83" s="48"/>
      <c r="R83" s="48"/>
      <c r="S83" s="48"/>
      <c r="T83" s="46"/>
      <c r="U83" s="46"/>
      <c r="V83" s="46"/>
      <c r="W83" s="46"/>
      <c r="X83" s="46"/>
      <c r="Y83" s="46"/>
      <c r="Z83" s="46"/>
      <c r="AA83" s="46"/>
      <c r="AB83" s="46"/>
      <c r="AC83" s="46"/>
      <c r="AD83" s="46"/>
      <c r="AE83" s="46"/>
      <c r="AF83" s="46"/>
      <c r="AG83" s="46"/>
      <c r="AH83" s="46"/>
      <c r="AI83" s="46"/>
      <c r="AJ83" s="46"/>
      <c r="AK83" s="38"/>
      <c r="AL83" s="38"/>
    </row>
    <row r="84" spans="1:38" s="42" customFormat="1" ht="41.5" hidden="1" customHeight="1">
      <c r="A84" s="140"/>
      <c r="B84" s="140"/>
      <c r="C84" s="144"/>
      <c r="D84" s="305" t="s">
        <v>47</v>
      </c>
      <c r="E84" s="734"/>
      <c r="F84" s="707"/>
      <c r="G84" s="127">
        <f t="shared" si="0"/>
        <v>0</v>
      </c>
      <c r="H84" s="127"/>
      <c r="I84" s="127"/>
      <c r="J84" s="417"/>
      <c r="K84" s="416">
        <f t="shared" si="1"/>
        <v>0</v>
      </c>
      <c r="L84" s="48"/>
      <c r="M84" s="48"/>
      <c r="N84" s="48"/>
      <c r="O84" s="48"/>
      <c r="P84" s="48"/>
      <c r="Q84" s="48"/>
      <c r="R84" s="48"/>
      <c r="S84" s="48"/>
      <c r="T84" s="46"/>
      <c r="U84" s="46"/>
      <c r="V84" s="46"/>
      <c r="W84" s="46"/>
      <c r="X84" s="46"/>
      <c r="Y84" s="46"/>
      <c r="Z84" s="46"/>
      <c r="AA84" s="46"/>
      <c r="AB84" s="46"/>
      <c r="AC84" s="46"/>
      <c r="AD84" s="46"/>
      <c r="AE84" s="46"/>
      <c r="AF84" s="46"/>
      <c r="AG84" s="46"/>
      <c r="AH84" s="46"/>
      <c r="AI84" s="46"/>
      <c r="AJ84" s="46"/>
      <c r="AK84" s="38"/>
      <c r="AL84" s="38"/>
    </row>
    <row r="85" spans="1:38" s="42" customFormat="1" ht="124.15" hidden="1" customHeight="1">
      <c r="A85" s="145" t="s">
        <v>632</v>
      </c>
      <c r="B85" s="145" t="s">
        <v>1105</v>
      </c>
      <c r="C85" s="145" t="s">
        <v>867</v>
      </c>
      <c r="D85" s="264" t="s">
        <v>311</v>
      </c>
      <c r="E85" s="734"/>
      <c r="F85" s="707"/>
      <c r="G85" s="120">
        <f t="shared" si="0"/>
        <v>0</v>
      </c>
      <c r="H85" s="120"/>
      <c r="I85" s="120"/>
      <c r="J85" s="417"/>
      <c r="K85" s="416">
        <f t="shared" si="1"/>
        <v>0</v>
      </c>
      <c r="L85" s="48"/>
      <c r="M85" s="48"/>
      <c r="N85" s="48"/>
      <c r="O85" s="48"/>
      <c r="P85" s="48"/>
      <c r="Q85" s="48"/>
      <c r="R85" s="48"/>
      <c r="S85" s="48"/>
      <c r="T85" s="46"/>
      <c r="U85" s="46"/>
      <c r="V85" s="46"/>
      <c r="W85" s="46"/>
      <c r="X85" s="46"/>
      <c r="Y85" s="46"/>
      <c r="Z85" s="46"/>
      <c r="AA85" s="46"/>
      <c r="AB85" s="46"/>
      <c r="AC85" s="46"/>
      <c r="AD85" s="46"/>
      <c r="AE85" s="46"/>
      <c r="AF85" s="46"/>
      <c r="AG85" s="46"/>
      <c r="AH85" s="46"/>
      <c r="AI85" s="46"/>
      <c r="AJ85" s="46"/>
      <c r="AK85" s="38"/>
      <c r="AL85" s="38"/>
    </row>
    <row r="86" spans="1:38" s="42" customFormat="1" ht="41.5" hidden="1" customHeight="1">
      <c r="A86" s="145" t="s">
        <v>312</v>
      </c>
      <c r="B86" s="145" t="s">
        <v>313</v>
      </c>
      <c r="C86" s="145" t="s">
        <v>868</v>
      </c>
      <c r="D86" s="250" t="s">
        <v>314</v>
      </c>
      <c r="E86" s="734"/>
      <c r="F86" s="707"/>
      <c r="G86" s="120">
        <f t="shared" si="0"/>
        <v>0</v>
      </c>
      <c r="H86" s="120"/>
      <c r="I86" s="120"/>
      <c r="J86" s="417"/>
      <c r="K86" s="416">
        <f t="shared" si="1"/>
        <v>0</v>
      </c>
      <c r="L86" s="48"/>
      <c r="M86" s="48"/>
      <c r="N86" s="48"/>
      <c r="O86" s="48"/>
      <c r="P86" s="48"/>
      <c r="Q86" s="48"/>
      <c r="R86" s="48"/>
      <c r="S86" s="48"/>
      <c r="T86" s="46"/>
      <c r="U86" s="46"/>
      <c r="V86" s="46"/>
      <c r="W86" s="46"/>
      <c r="X86" s="46"/>
      <c r="Y86" s="46"/>
      <c r="Z86" s="46"/>
      <c r="AA86" s="46"/>
      <c r="AB86" s="46"/>
      <c r="AC86" s="46"/>
      <c r="AD86" s="46"/>
      <c r="AE86" s="46"/>
      <c r="AF86" s="46"/>
      <c r="AG86" s="46"/>
      <c r="AH86" s="46"/>
      <c r="AI86" s="46"/>
      <c r="AJ86" s="46"/>
      <c r="AK86" s="38"/>
      <c r="AL86" s="38"/>
    </row>
    <row r="87" spans="1:38" s="42" customFormat="1" ht="27.65" hidden="1" customHeight="1">
      <c r="A87" s="140"/>
      <c r="B87" s="140"/>
      <c r="C87" s="139"/>
      <c r="D87" s="264" t="s">
        <v>1122</v>
      </c>
      <c r="E87" s="734"/>
      <c r="F87" s="707"/>
      <c r="G87" s="120">
        <f t="shared" si="0"/>
        <v>0</v>
      </c>
      <c r="H87" s="120"/>
      <c r="I87" s="120"/>
      <c r="J87" s="417"/>
      <c r="K87" s="416">
        <f t="shared" si="1"/>
        <v>0</v>
      </c>
      <c r="L87" s="48"/>
      <c r="M87" s="48"/>
      <c r="N87" s="48"/>
      <c r="O87" s="48"/>
      <c r="P87" s="48"/>
      <c r="Q87" s="48"/>
      <c r="R87" s="48"/>
      <c r="S87" s="48"/>
      <c r="T87" s="46"/>
      <c r="U87" s="46"/>
      <c r="V87" s="46"/>
      <c r="W87" s="46"/>
      <c r="X87" s="46"/>
      <c r="Y87" s="46"/>
      <c r="Z87" s="46"/>
      <c r="AA87" s="46"/>
      <c r="AB87" s="46"/>
      <c r="AC87" s="46"/>
      <c r="AD87" s="46"/>
      <c r="AE87" s="46"/>
      <c r="AF87" s="46"/>
      <c r="AG87" s="46"/>
      <c r="AH87" s="46"/>
      <c r="AI87" s="46"/>
      <c r="AJ87" s="46"/>
      <c r="AK87" s="38"/>
      <c r="AL87" s="38"/>
    </row>
    <row r="88" spans="1:38" s="42" customFormat="1" ht="46.9" hidden="1" customHeight="1">
      <c r="A88" s="145" t="s">
        <v>633</v>
      </c>
      <c r="B88" s="145" t="s">
        <v>1031</v>
      </c>
      <c r="C88" s="145" t="s">
        <v>869</v>
      </c>
      <c r="D88" s="425" t="s">
        <v>749</v>
      </c>
      <c r="E88" s="734"/>
      <c r="F88" s="707"/>
      <c r="G88" s="120">
        <f t="shared" si="0"/>
        <v>0</v>
      </c>
      <c r="H88" s="120"/>
      <c r="I88" s="120"/>
      <c r="J88" s="417"/>
      <c r="K88" s="416">
        <f t="shared" si="1"/>
        <v>0</v>
      </c>
      <c r="L88" s="48"/>
      <c r="M88" s="48"/>
      <c r="N88" s="48"/>
      <c r="O88" s="48"/>
      <c r="P88" s="48"/>
      <c r="Q88" s="48"/>
      <c r="R88" s="48"/>
      <c r="S88" s="48"/>
      <c r="T88" s="46"/>
      <c r="U88" s="46"/>
      <c r="V88" s="46"/>
      <c r="W88" s="46"/>
      <c r="X88" s="46"/>
      <c r="Y88" s="46"/>
      <c r="Z88" s="46"/>
      <c r="AA88" s="46"/>
      <c r="AB88" s="46"/>
      <c r="AC88" s="46"/>
      <c r="AD88" s="46"/>
      <c r="AE88" s="46"/>
      <c r="AF88" s="46"/>
      <c r="AG88" s="46"/>
      <c r="AH88" s="46"/>
      <c r="AI88" s="46"/>
      <c r="AJ88" s="46"/>
      <c r="AK88" s="38"/>
      <c r="AL88" s="38"/>
    </row>
    <row r="89" spans="1:38" s="42" customFormat="1" ht="51.65" hidden="1" customHeight="1">
      <c r="A89" s="134"/>
      <c r="B89" s="134" t="s">
        <v>241</v>
      </c>
      <c r="C89" s="134"/>
      <c r="D89" s="266" t="s">
        <v>976</v>
      </c>
      <c r="E89" s="734"/>
      <c r="F89" s="707"/>
      <c r="G89" s="121">
        <f t="shared" ref="G89:G158" si="2">+H89+I89</f>
        <v>0</v>
      </c>
      <c r="H89" s="121"/>
      <c r="I89" s="121"/>
      <c r="J89" s="417"/>
      <c r="K89" s="416">
        <f t="shared" ref="K89:K158" si="3">+G89</f>
        <v>0</v>
      </c>
      <c r="L89" s="48"/>
      <c r="M89" s="48"/>
      <c r="N89" s="48"/>
      <c r="O89" s="48"/>
      <c r="P89" s="48"/>
      <c r="Q89" s="48"/>
      <c r="R89" s="48"/>
      <c r="S89" s="48"/>
      <c r="T89" s="46"/>
      <c r="U89" s="46"/>
      <c r="V89" s="46"/>
      <c r="W89" s="46"/>
      <c r="X89" s="46"/>
      <c r="Y89" s="46"/>
      <c r="Z89" s="46"/>
      <c r="AA89" s="46"/>
      <c r="AB89" s="46"/>
      <c r="AC89" s="46"/>
      <c r="AD89" s="46"/>
      <c r="AE89" s="46"/>
      <c r="AF89" s="46"/>
      <c r="AG89" s="46"/>
      <c r="AH89" s="46"/>
      <c r="AI89" s="46"/>
      <c r="AJ89" s="46"/>
      <c r="AK89" s="38"/>
      <c r="AL89" s="38"/>
    </row>
    <row r="90" spans="1:38" s="42" customFormat="1" ht="72" hidden="1" customHeight="1">
      <c r="A90" s="145" t="s">
        <v>1066</v>
      </c>
      <c r="B90" s="145" t="s">
        <v>929</v>
      </c>
      <c r="C90" s="145" t="s">
        <v>870</v>
      </c>
      <c r="D90" s="269" t="s">
        <v>750</v>
      </c>
      <c r="E90" s="734"/>
      <c r="F90" s="707"/>
      <c r="G90" s="213">
        <f t="shared" si="2"/>
        <v>0</v>
      </c>
      <c r="H90" s="213"/>
      <c r="I90" s="213"/>
      <c r="J90" s="331"/>
      <c r="K90" s="416">
        <f t="shared" si="3"/>
        <v>0</v>
      </c>
      <c r="L90" s="48"/>
      <c r="M90" s="48"/>
      <c r="N90" s="48"/>
      <c r="O90" s="48"/>
      <c r="P90" s="48"/>
      <c r="Q90" s="48"/>
      <c r="R90" s="48"/>
      <c r="S90" s="48"/>
      <c r="T90" s="46"/>
      <c r="U90" s="46"/>
      <c r="V90" s="46"/>
      <c r="W90" s="46"/>
      <c r="X90" s="46"/>
      <c r="Y90" s="46"/>
      <c r="Z90" s="46"/>
      <c r="AA90" s="46"/>
      <c r="AB90" s="46"/>
      <c r="AC90" s="46"/>
      <c r="AD90" s="46"/>
      <c r="AE90" s="46"/>
      <c r="AF90" s="46"/>
      <c r="AG90" s="46"/>
      <c r="AH90" s="46"/>
      <c r="AI90" s="46"/>
      <c r="AJ90" s="46"/>
      <c r="AK90" s="38"/>
      <c r="AL90" s="38"/>
    </row>
    <row r="91" spans="1:38" ht="41.5" hidden="1" customHeight="1">
      <c r="A91" s="133" t="s">
        <v>1067</v>
      </c>
      <c r="B91" s="133" t="s">
        <v>752</v>
      </c>
      <c r="C91" s="133" t="s">
        <v>751</v>
      </c>
      <c r="D91" s="268" t="s">
        <v>315</v>
      </c>
      <c r="E91" s="734"/>
      <c r="F91" s="707"/>
      <c r="G91" s="301">
        <f t="shared" si="2"/>
        <v>0</v>
      </c>
      <c r="H91" s="301"/>
      <c r="I91" s="301"/>
      <c r="J91" s="417"/>
      <c r="K91" s="416">
        <f t="shared" si="3"/>
        <v>0</v>
      </c>
      <c r="L91" s="92"/>
      <c r="M91" s="92"/>
      <c r="N91" s="92"/>
      <c r="O91" s="92"/>
      <c r="P91" s="92"/>
      <c r="Q91" s="92"/>
      <c r="R91" s="92"/>
      <c r="S91" s="92"/>
      <c r="T91" s="32"/>
      <c r="U91" s="32"/>
      <c r="V91" s="32"/>
      <c r="W91" s="32"/>
      <c r="X91" s="32"/>
      <c r="Y91" s="32"/>
      <c r="Z91" s="32"/>
      <c r="AA91" s="32"/>
      <c r="AB91" s="32"/>
      <c r="AC91" s="32"/>
      <c r="AD91" s="32"/>
      <c r="AE91" s="32"/>
      <c r="AF91" s="32"/>
      <c r="AG91" s="32"/>
      <c r="AH91" s="32"/>
      <c r="AI91" s="32"/>
      <c r="AJ91" s="32"/>
      <c r="AK91" s="31"/>
    </row>
    <row r="92" spans="1:38" s="42" customFormat="1" ht="40.15" hidden="1" customHeight="1">
      <c r="A92" s="247" t="s">
        <v>316</v>
      </c>
      <c r="B92" s="248" t="s">
        <v>930</v>
      </c>
      <c r="C92" s="247" t="s">
        <v>898</v>
      </c>
      <c r="D92" s="264" t="s">
        <v>610</v>
      </c>
      <c r="E92" s="734"/>
      <c r="F92" s="707"/>
      <c r="G92" s="213">
        <f t="shared" si="2"/>
        <v>0</v>
      </c>
      <c r="H92" s="213"/>
      <c r="I92" s="213"/>
      <c r="J92" s="417"/>
      <c r="K92" s="416">
        <f t="shared" si="3"/>
        <v>0</v>
      </c>
      <c r="L92" s="48"/>
      <c r="M92" s="48"/>
      <c r="N92" s="48"/>
      <c r="O92" s="48"/>
      <c r="P92" s="48"/>
      <c r="Q92" s="48"/>
      <c r="R92" s="48"/>
      <c r="S92" s="48"/>
      <c r="T92" s="46"/>
      <c r="U92" s="46"/>
      <c r="V92" s="46"/>
      <c r="W92" s="46"/>
      <c r="X92" s="46"/>
      <c r="Y92" s="46"/>
      <c r="Z92" s="46"/>
      <c r="AA92" s="46"/>
      <c r="AB92" s="46"/>
      <c r="AC92" s="46"/>
      <c r="AD92" s="46"/>
      <c r="AE92" s="46"/>
      <c r="AF92" s="46"/>
      <c r="AG92" s="46"/>
      <c r="AH92" s="46"/>
      <c r="AI92" s="46"/>
      <c r="AJ92" s="46"/>
      <c r="AK92" s="38"/>
      <c r="AL92" s="38"/>
    </row>
    <row r="93" spans="1:38" ht="27.65" hidden="1" customHeight="1">
      <c r="A93" s="448" t="s">
        <v>317</v>
      </c>
      <c r="B93" s="449" t="s">
        <v>318</v>
      </c>
      <c r="C93" s="448" t="s">
        <v>319</v>
      </c>
      <c r="D93" s="450" t="s">
        <v>1006</v>
      </c>
      <c r="E93" s="734"/>
      <c r="F93" s="707"/>
      <c r="G93" s="451">
        <f t="shared" si="2"/>
        <v>0</v>
      </c>
      <c r="H93" s="451"/>
      <c r="I93" s="451"/>
      <c r="J93" s="420"/>
      <c r="K93" s="416">
        <f t="shared" si="3"/>
        <v>0</v>
      </c>
      <c r="L93" s="92"/>
      <c r="M93" s="92"/>
      <c r="N93" s="92"/>
      <c r="O93" s="92"/>
      <c r="P93" s="92"/>
      <c r="Q93" s="92"/>
      <c r="R93" s="92"/>
      <c r="S93" s="92"/>
      <c r="T93" s="32"/>
      <c r="U93" s="32"/>
      <c r="V93" s="32"/>
      <c r="W93" s="32"/>
      <c r="X93" s="32"/>
      <c r="Y93" s="32"/>
      <c r="Z93" s="32"/>
      <c r="AA93" s="32"/>
      <c r="AB93" s="32"/>
      <c r="AC93" s="32"/>
      <c r="AD93" s="32"/>
      <c r="AE93" s="32"/>
      <c r="AF93" s="32"/>
      <c r="AG93" s="32"/>
      <c r="AH93" s="32"/>
      <c r="AI93" s="32"/>
      <c r="AJ93" s="32"/>
      <c r="AK93" s="31"/>
    </row>
    <row r="94" spans="1:38" ht="128.25" hidden="1" customHeight="1">
      <c r="A94" s="423" t="s">
        <v>631</v>
      </c>
      <c r="B94" s="423" t="s">
        <v>246</v>
      </c>
      <c r="C94" s="423" t="s">
        <v>1007</v>
      </c>
      <c r="D94" s="452" t="s">
        <v>1008</v>
      </c>
      <c r="E94" s="734"/>
      <c r="F94" s="707"/>
      <c r="G94" s="451">
        <f t="shared" si="2"/>
        <v>0</v>
      </c>
      <c r="H94" s="451"/>
      <c r="I94" s="451"/>
      <c r="J94" s="453">
        <f>+I94</f>
        <v>0</v>
      </c>
      <c r="K94" s="454">
        <f t="shared" si="3"/>
        <v>0</v>
      </c>
      <c r="L94" s="92"/>
      <c r="M94" s="92"/>
      <c r="N94" s="92"/>
      <c r="O94" s="92"/>
      <c r="P94" s="92"/>
      <c r="Q94" s="92"/>
      <c r="R94" s="92"/>
      <c r="S94" s="92"/>
      <c r="T94" s="32"/>
      <c r="U94" s="32"/>
      <c r="V94" s="32"/>
      <c r="W94" s="32"/>
      <c r="X94" s="32"/>
      <c r="Y94" s="32"/>
      <c r="Z94" s="32"/>
      <c r="AA94" s="32"/>
      <c r="AB94" s="32"/>
      <c r="AC94" s="32"/>
      <c r="AD94" s="32"/>
      <c r="AE94" s="32"/>
      <c r="AF94" s="32"/>
      <c r="AG94" s="32"/>
      <c r="AH94" s="32"/>
      <c r="AI94" s="32"/>
      <c r="AJ94" s="32"/>
      <c r="AK94" s="31"/>
    </row>
    <row r="95" spans="1:38" s="42" customFormat="1" ht="82.5" hidden="1" customHeight="1">
      <c r="A95" s="247" t="s">
        <v>721</v>
      </c>
      <c r="B95" s="248" t="s">
        <v>722</v>
      </c>
      <c r="C95" s="247" t="s">
        <v>720</v>
      </c>
      <c r="D95" s="14" t="s">
        <v>1009</v>
      </c>
      <c r="E95" s="735"/>
      <c r="F95" s="706"/>
      <c r="G95" s="213">
        <f t="shared" si="2"/>
        <v>0</v>
      </c>
      <c r="H95" s="213"/>
      <c r="I95" s="213"/>
      <c r="J95" s="331">
        <f>+I95</f>
        <v>0</v>
      </c>
      <c r="K95" s="416">
        <f t="shared" si="3"/>
        <v>0</v>
      </c>
      <c r="L95" s="51"/>
      <c r="M95" s="51"/>
      <c r="N95" s="51"/>
      <c r="O95" s="51"/>
      <c r="P95" s="51"/>
      <c r="Q95" s="51"/>
      <c r="R95" s="51"/>
      <c r="S95" s="51"/>
      <c r="T95" s="51"/>
      <c r="U95" s="51"/>
      <c r="V95" s="51"/>
      <c r="W95" s="51"/>
      <c r="X95" s="51"/>
      <c r="Y95" s="51"/>
      <c r="Z95" s="51"/>
      <c r="AA95" s="51"/>
      <c r="AB95" s="51"/>
      <c r="AC95" s="51"/>
      <c r="AD95" s="51"/>
      <c r="AE95" s="51"/>
      <c r="AF95" s="46"/>
      <c r="AG95" s="46"/>
      <c r="AH95" s="46"/>
      <c r="AI95" s="46"/>
      <c r="AJ95" s="46"/>
      <c r="AK95" s="38"/>
      <c r="AL95" s="38"/>
    </row>
    <row r="96" spans="1:38" s="42" customFormat="1" ht="48.75" hidden="1" customHeight="1">
      <c r="A96" s="145" t="s">
        <v>151</v>
      </c>
      <c r="B96" s="145" t="s">
        <v>152</v>
      </c>
      <c r="C96" s="145" t="s">
        <v>107</v>
      </c>
      <c r="D96" s="269" t="s">
        <v>634</v>
      </c>
      <c r="E96" s="580"/>
      <c r="F96" s="418"/>
      <c r="G96" s="213"/>
      <c r="H96" s="213"/>
      <c r="I96" s="213"/>
      <c r="J96" s="331"/>
      <c r="K96" s="416"/>
      <c r="L96" s="51"/>
      <c r="M96" s="51"/>
      <c r="N96" s="51"/>
      <c r="O96" s="51"/>
      <c r="P96" s="51"/>
      <c r="Q96" s="51"/>
      <c r="R96" s="51"/>
      <c r="S96" s="51"/>
      <c r="T96" s="51"/>
      <c r="U96" s="51"/>
      <c r="V96" s="51"/>
      <c r="W96" s="51"/>
      <c r="X96" s="51"/>
      <c r="Y96" s="51"/>
      <c r="Z96" s="51"/>
      <c r="AA96" s="51"/>
      <c r="AB96" s="51"/>
      <c r="AC96" s="51"/>
      <c r="AD96" s="51"/>
      <c r="AE96" s="51"/>
      <c r="AF96" s="46"/>
      <c r="AG96" s="46"/>
      <c r="AH96" s="46"/>
      <c r="AI96" s="46"/>
      <c r="AJ96" s="46"/>
      <c r="AK96" s="38"/>
      <c r="AL96" s="38"/>
    </row>
    <row r="97" spans="1:60" s="42" customFormat="1" ht="48.75" hidden="1" customHeight="1">
      <c r="A97" s="247" t="s">
        <v>721</v>
      </c>
      <c r="B97" s="248" t="s">
        <v>722</v>
      </c>
      <c r="C97" s="247" t="s">
        <v>720</v>
      </c>
      <c r="D97" s="14" t="s">
        <v>1009</v>
      </c>
      <c r="E97" s="709" t="s">
        <v>382</v>
      </c>
      <c r="F97" s="709" t="s">
        <v>430</v>
      </c>
      <c r="G97" s="213">
        <f>+H97+I97</f>
        <v>0</v>
      </c>
      <c r="H97" s="213"/>
      <c r="I97" s="213"/>
      <c r="J97" s="331">
        <f>+I97</f>
        <v>0</v>
      </c>
      <c r="K97" s="454">
        <f>+G97</f>
        <v>0</v>
      </c>
      <c r="L97" s="51"/>
      <c r="M97" s="51"/>
      <c r="N97" s="51"/>
      <c r="O97" s="51"/>
      <c r="P97" s="51"/>
      <c r="Q97" s="51"/>
      <c r="R97" s="51"/>
      <c r="S97" s="51"/>
      <c r="T97" s="51"/>
      <c r="U97" s="51"/>
      <c r="V97" s="51"/>
      <c r="W97" s="51"/>
      <c r="X97" s="51"/>
      <c r="Y97" s="51"/>
      <c r="Z97" s="51"/>
      <c r="AA97" s="51"/>
      <c r="AB97" s="51"/>
      <c r="AC97" s="51"/>
      <c r="AD97" s="51"/>
      <c r="AE97" s="51"/>
      <c r="AF97" s="46"/>
      <c r="AG97" s="46"/>
      <c r="AH97" s="46"/>
      <c r="AI97" s="46"/>
      <c r="AJ97" s="46"/>
      <c r="AK97" s="38"/>
      <c r="AL97" s="38"/>
    </row>
    <row r="98" spans="1:60" s="42" customFormat="1" ht="63" hidden="1" customHeight="1">
      <c r="A98" s="411" t="s">
        <v>137</v>
      </c>
      <c r="B98" s="412" t="s">
        <v>92</v>
      </c>
      <c r="C98" s="145" t="s">
        <v>197</v>
      </c>
      <c r="D98" s="252" t="s">
        <v>511</v>
      </c>
      <c r="E98" s="708"/>
      <c r="F98" s="707"/>
      <c r="G98" s="213">
        <f>+H98+I98</f>
        <v>0</v>
      </c>
      <c r="H98" s="213"/>
      <c r="I98" s="213"/>
      <c r="J98" s="331">
        <f>+I98</f>
        <v>0</v>
      </c>
      <c r="K98" s="454">
        <f>+G98</f>
        <v>0</v>
      </c>
      <c r="L98" s="51"/>
      <c r="M98" s="51"/>
      <c r="N98" s="51"/>
      <c r="O98" s="51"/>
      <c r="P98" s="51"/>
      <c r="Q98" s="51"/>
      <c r="R98" s="51"/>
      <c r="S98" s="51"/>
      <c r="T98" s="51"/>
      <c r="U98" s="51"/>
      <c r="V98" s="51"/>
      <c r="W98" s="51"/>
      <c r="X98" s="51"/>
      <c r="Y98" s="51"/>
      <c r="Z98" s="51"/>
      <c r="AA98" s="51"/>
      <c r="AB98" s="51"/>
      <c r="AC98" s="51"/>
      <c r="AD98" s="51"/>
      <c r="AE98" s="51"/>
      <c r="AF98" s="46"/>
      <c r="AG98" s="46"/>
      <c r="AH98" s="46"/>
      <c r="AI98" s="46"/>
      <c r="AJ98" s="46"/>
      <c r="AK98" s="38"/>
      <c r="AL98" s="38"/>
    </row>
    <row r="99" spans="1:60" s="42" customFormat="1" ht="15.65" hidden="1" customHeight="1">
      <c r="A99" s="455" t="s">
        <v>278</v>
      </c>
      <c r="B99" s="456" t="s">
        <v>629</v>
      </c>
      <c r="C99" s="455" t="s">
        <v>618</v>
      </c>
      <c r="D99" s="457" t="s">
        <v>1087</v>
      </c>
      <c r="E99" s="458"/>
      <c r="F99" s="458"/>
      <c r="G99" s="459">
        <f t="shared" si="2"/>
        <v>0</v>
      </c>
      <c r="H99" s="459"/>
      <c r="I99" s="459"/>
      <c r="J99" s="415"/>
      <c r="K99" s="416">
        <f t="shared" si="3"/>
        <v>0</v>
      </c>
      <c r="L99" s="52"/>
      <c r="M99" s="54"/>
      <c r="N99" s="54"/>
      <c r="O99" s="54"/>
      <c r="P99" s="54"/>
      <c r="Q99" s="54"/>
      <c r="R99" s="54"/>
      <c r="S99" s="54"/>
      <c r="T99" s="54"/>
      <c r="U99" s="52"/>
      <c r="V99" s="53"/>
      <c r="W99" s="52"/>
      <c r="X99" s="53"/>
      <c r="Y99" s="52"/>
      <c r="Z99" s="53"/>
      <c r="AA99" s="52"/>
      <c r="AB99" s="53"/>
      <c r="AC99" s="52"/>
      <c r="AD99" s="38"/>
      <c r="AE99" s="38"/>
      <c r="AF99" s="38"/>
      <c r="AG99" s="38"/>
      <c r="AH99" s="38"/>
      <c r="AI99" s="38"/>
      <c r="AJ99" s="38"/>
      <c r="AK99" s="38"/>
      <c r="AL99" s="38"/>
    </row>
    <row r="100" spans="1:60" s="42" customFormat="1" ht="61.15" hidden="1" customHeight="1">
      <c r="A100" s="249" t="s">
        <v>279</v>
      </c>
      <c r="B100" s="138" t="s">
        <v>1169</v>
      </c>
      <c r="C100" s="249" t="s">
        <v>10</v>
      </c>
      <c r="D100" s="250" t="s">
        <v>691</v>
      </c>
      <c r="E100" s="740"/>
      <c r="F100" s="460"/>
      <c r="G100" s="120">
        <f t="shared" si="2"/>
        <v>0</v>
      </c>
      <c r="H100" s="120"/>
      <c r="I100" s="120"/>
      <c r="J100" s="417"/>
      <c r="K100" s="416">
        <f t="shared" si="3"/>
        <v>0</v>
      </c>
      <c r="L100" s="54"/>
      <c r="M100" s="54"/>
      <c r="N100" s="54"/>
      <c r="O100" s="54"/>
      <c r="P100" s="54"/>
      <c r="Q100" s="54"/>
      <c r="R100" s="54"/>
      <c r="S100" s="54"/>
      <c r="T100" s="54"/>
      <c r="U100" s="54"/>
      <c r="V100" s="49"/>
      <c r="W100" s="54"/>
      <c r="X100" s="49"/>
      <c r="Y100" s="54"/>
      <c r="Z100" s="49"/>
      <c r="AA100" s="54"/>
      <c r="AB100" s="49"/>
      <c r="AC100" s="54"/>
      <c r="AD100" s="38"/>
      <c r="AE100" s="38"/>
      <c r="AF100" s="38"/>
      <c r="AG100" s="38"/>
      <c r="AH100" s="38"/>
      <c r="AI100" s="38"/>
      <c r="AJ100" s="38"/>
      <c r="AK100" s="38"/>
      <c r="AL100" s="38"/>
    </row>
    <row r="101" spans="1:60" s="42" customFormat="1" ht="48.65" hidden="1" customHeight="1">
      <c r="A101" s="249" t="s">
        <v>280</v>
      </c>
      <c r="B101" s="138" t="s">
        <v>195</v>
      </c>
      <c r="C101" s="249" t="s">
        <v>900</v>
      </c>
      <c r="D101" s="250" t="s">
        <v>88</v>
      </c>
      <c r="E101" s="741"/>
      <c r="F101" s="461"/>
      <c r="G101" s="120">
        <f t="shared" si="2"/>
        <v>0</v>
      </c>
      <c r="H101" s="120"/>
      <c r="I101" s="120"/>
      <c r="J101" s="417"/>
      <c r="K101" s="416">
        <f t="shared" si="3"/>
        <v>0</v>
      </c>
      <c r="L101" s="38"/>
      <c r="M101" s="38"/>
      <c r="N101" s="38"/>
      <c r="O101" s="38"/>
      <c r="P101" s="38"/>
      <c r="Q101" s="38"/>
      <c r="R101" s="38"/>
      <c r="S101" s="38"/>
      <c r="T101" s="38"/>
      <c r="U101" s="38"/>
      <c r="V101" s="38"/>
      <c r="W101" s="38"/>
      <c r="X101" s="38"/>
      <c r="Y101" s="38"/>
      <c r="Z101" s="38"/>
      <c r="AA101" s="38"/>
      <c r="AB101" s="38"/>
      <c r="AC101" s="38"/>
      <c r="AD101" s="38"/>
      <c r="AE101" s="38"/>
      <c r="AF101" s="38"/>
      <c r="AG101" s="38"/>
      <c r="AH101" s="38"/>
      <c r="AI101" s="38"/>
      <c r="AJ101" s="38"/>
      <c r="AK101" s="38"/>
      <c r="AL101" s="38"/>
    </row>
    <row r="102" spans="1:60" s="42" customFormat="1" ht="48" hidden="1" customHeight="1">
      <c r="A102" s="139" t="s">
        <v>282</v>
      </c>
      <c r="B102" s="139" t="s">
        <v>89</v>
      </c>
      <c r="C102" s="139" t="s">
        <v>11</v>
      </c>
      <c r="D102" s="264" t="s">
        <v>785</v>
      </c>
      <c r="E102" s="741"/>
      <c r="F102" s="461"/>
      <c r="G102" s="120">
        <f t="shared" si="2"/>
        <v>0</v>
      </c>
      <c r="H102" s="120"/>
      <c r="I102" s="120"/>
      <c r="J102" s="417"/>
      <c r="K102" s="416">
        <f t="shared" si="3"/>
        <v>0</v>
      </c>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row>
    <row r="103" spans="1:60" s="42" customFormat="1" ht="82.9" hidden="1" customHeight="1">
      <c r="A103" s="139" t="s">
        <v>281</v>
      </c>
      <c r="B103" s="139" t="s">
        <v>973</v>
      </c>
      <c r="C103" s="139" t="s">
        <v>899</v>
      </c>
      <c r="D103" s="264" t="s">
        <v>1072</v>
      </c>
      <c r="E103" s="741"/>
      <c r="F103" s="461"/>
      <c r="G103" s="120">
        <f t="shared" si="2"/>
        <v>0</v>
      </c>
      <c r="H103" s="120"/>
      <c r="I103" s="120"/>
      <c r="J103" s="417"/>
      <c r="K103" s="416">
        <f t="shared" si="3"/>
        <v>0</v>
      </c>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c r="AK103" s="38"/>
      <c r="AL103" s="38"/>
    </row>
    <row r="104" spans="1:60" s="38" customFormat="1" ht="58.15" hidden="1" customHeight="1">
      <c r="A104" s="145" t="s">
        <v>283</v>
      </c>
      <c r="B104" s="145" t="s">
        <v>413</v>
      </c>
      <c r="C104" s="145" t="s">
        <v>914</v>
      </c>
      <c r="D104" s="264" t="s">
        <v>706</v>
      </c>
      <c r="E104" s="741"/>
      <c r="F104" s="461"/>
      <c r="G104" s="120">
        <f t="shared" si="2"/>
        <v>0</v>
      </c>
      <c r="H104" s="120"/>
      <c r="I104" s="120"/>
      <c r="J104" s="417"/>
      <c r="K104" s="416">
        <f t="shared" si="3"/>
        <v>0</v>
      </c>
    </row>
    <row r="105" spans="1:60" s="38" customFormat="1" ht="28" hidden="1">
      <c r="A105" s="139" t="s">
        <v>284</v>
      </c>
      <c r="B105" s="139" t="s">
        <v>1013</v>
      </c>
      <c r="C105" s="139" t="s">
        <v>215</v>
      </c>
      <c r="D105" s="264" t="s">
        <v>895</v>
      </c>
      <c r="E105" s="242"/>
      <c r="F105" s="242"/>
      <c r="G105" s="120">
        <f t="shared" si="2"/>
        <v>0</v>
      </c>
      <c r="H105" s="120"/>
      <c r="I105" s="120"/>
      <c r="J105" s="417"/>
      <c r="K105" s="416">
        <f t="shared" si="3"/>
        <v>0</v>
      </c>
      <c r="R105" s="27"/>
      <c r="S105" s="27"/>
      <c r="T105" s="27"/>
      <c r="U105" s="27"/>
      <c r="V105" s="27"/>
      <c r="W105" s="27"/>
      <c r="X105" s="27"/>
      <c r="Y105" s="27"/>
      <c r="Z105" s="27"/>
      <c r="AA105" s="27"/>
      <c r="AB105" s="27"/>
      <c r="AC105" s="27"/>
      <c r="AD105" s="27"/>
      <c r="AE105" s="27"/>
      <c r="AF105" s="27"/>
      <c r="AG105" s="27"/>
      <c r="AH105" s="27"/>
      <c r="AI105" s="27"/>
      <c r="AJ105" s="27"/>
      <c r="AK105" s="27"/>
      <c r="AL105" s="27"/>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row>
    <row r="106" spans="1:60" s="38" customFormat="1" ht="42" hidden="1">
      <c r="A106" s="133" t="s">
        <v>285</v>
      </c>
      <c r="B106" s="133" t="s">
        <v>421</v>
      </c>
      <c r="C106" s="133" t="s">
        <v>218</v>
      </c>
      <c r="D106" s="268" t="s">
        <v>423</v>
      </c>
      <c r="E106" s="242"/>
      <c r="F106" s="242"/>
      <c r="G106" s="149">
        <f t="shared" si="2"/>
        <v>0</v>
      </c>
      <c r="H106" s="149"/>
      <c r="I106" s="149"/>
      <c r="J106" s="417"/>
      <c r="K106" s="416">
        <f t="shared" si="3"/>
        <v>0</v>
      </c>
      <c r="R106" s="27"/>
      <c r="S106" s="27"/>
      <c r="T106" s="27"/>
      <c r="U106" s="27"/>
      <c r="V106" s="27"/>
      <c r="W106" s="27"/>
      <c r="X106" s="27"/>
      <c r="Y106" s="27"/>
      <c r="Z106" s="27"/>
      <c r="AA106" s="27"/>
      <c r="AB106" s="27"/>
      <c r="AC106" s="27"/>
      <c r="AD106" s="27"/>
      <c r="AE106" s="27"/>
      <c r="AF106" s="27"/>
      <c r="AG106" s="27"/>
      <c r="AH106" s="27"/>
      <c r="AI106" s="27"/>
      <c r="AJ106" s="27"/>
      <c r="AK106" s="27"/>
      <c r="AL106" s="27"/>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row>
    <row r="107" spans="1:60" s="38" customFormat="1" ht="15.5" hidden="1">
      <c r="A107" s="133" t="s">
        <v>286</v>
      </c>
      <c r="B107" s="133" t="s">
        <v>707</v>
      </c>
      <c r="C107" s="133" t="s">
        <v>935</v>
      </c>
      <c r="D107" s="274" t="s">
        <v>708</v>
      </c>
      <c r="E107" s="242"/>
      <c r="F107" s="242"/>
      <c r="G107" s="121">
        <f t="shared" si="2"/>
        <v>0</v>
      </c>
      <c r="H107" s="121"/>
      <c r="I107" s="121"/>
      <c r="J107" s="417"/>
      <c r="K107" s="416">
        <f t="shared" si="3"/>
        <v>0</v>
      </c>
      <c r="R107" s="27"/>
      <c r="S107" s="27"/>
      <c r="T107" s="27"/>
      <c r="U107" s="27"/>
      <c r="V107" s="27"/>
      <c r="W107" s="27"/>
      <c r="X107" s="27"/>
      <c r="Y107" s="27"/>
      <c r="Z107" s="27"/>
      <c r="AA107" s="27"/>
      <c r="AB107" s="27"/>
      <c r="AC107" s="27"/>
      <c r="AD107" s="27"/>
      <c r="AE107" s="27"/>
      <c r="AF107" s="27"/>
      <c r="AG107" s="27"/>
      <c r="AH107" s="27"/>
      <c r="AI107" s="27"/>
      <c r="AJ107" s="27"/>
      <c r="AK107" s="27"/>
      <c r="AL107" s="27"/>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row>
    <row r="108" spans="1:60" s="38" customFormat="1" ht="15.5" hidden="1">
      <c r="A108" s="249" t="s">
        <v>287</v>
      </c>
      <c r="B108" s="200">
        <v>7321</v>
      </c>
      <c r="C108" s="249" t="s">
        <v>799</v>
      </c>
      <c r="D108" s="275" t="s">
        <v>800</v>
      </c>
      <c r="E108" s="242"/>
      <c r="F108" s="242"/>
      <c r="G108" s="121">
        <f t="shared" si="2"/>
        <v>0</v>
      </c>
      <c r="H108" s="121"/>
      <c r="I108" s="121"/>
      <c r="J108" s="417"/>
      <c r="K108" s="416">
        <f t="shared" si="3"/>
        <v>0</v>
      </c>
      <c r="R108" s="27"/>
      <c r="S108" s="27"/>
      <c r="T108" s="27"/>
      <c r="U108" s="27"/>
      <c r="V108" s="27"/>
      <c r="W108" s="27"/>
      <c r="X108" s="27"/>
      <c r="Y108" s="27"/>
      <c r="Z108" s="27"/>
      <c r="AA108" s="27"/>
      <c r="AB108" s="27"/>
      <c r="AC108" s="27"/>
      <c r="AD108" s="27"/>
      <c r="AE108" s="27"/>
      <c r="AF108" s="27"/>
      <c r="AG108" s="27"/>
      <c r="AH108" s="27"/>
      <c r="AI108" s="27"/>
      <c r="AJ108" s="27"/>
      <c r="AK108" s="27"/>
      <c r="AL108" s="27"/>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row>
    <row r="109" spans="1:60" s="38" customFormat="1" ht="112.5" hidden="1" customHeight="1">
      <c r="A109" s="138" t="s">
        <v>304</v>
      </c>
      <c r="B109" s="138" t="s">
        <v>491</v>
      </c>
      <c r="C109" s="139" t="s">
        <v>305</v>
      </c>
      <c r="D109" s="312" t="s">
        <v>110</v>
      </c>
      <c r="E109" s="242" t="s">
        <v>591</v>
      </c>
      <c r="F109" s="242"/>
      <c r="G109" s="121">
        <f t="shared" si="2"/>
        <v>0</v>
      </c>
      <c r="H109" s="121"/>
      <c r="I109" s="121"/>
      <c r="J109" s="417"/>
      <c r="K109" s="416">
        <f t="shared" si="3"/>
        <v>0</v>
      </c>
      <c r="R109" s="27"/>
      <c r="S109" s="27"/>
      <c r="T109" s="27"/>
      <c r="U109" s="27"/>
      <c r="V109" s="27"/>
      <c r="W109" s="27"/>
      <c r="X109" s="27"/>
      <c r="Y109" s="27"/>
      <c r="Z109" s="27"/>
      <c r="AA109" s="27"/>
      <c r="AB109" s="27"/>
      <c r="AC109" s="27"/>
      <c r="AD109" s="27"/>
      <c r="AE109" s="27"/>
      <c r="AF109" s="27"/>
      <c r="AG109" s="27"/>
      <c r="AH109" s="27"/>
      <c r="AI109" s="27"/>
      <c r="AJ109" s="27"/>
      <c r="AK109" s="27"/>
      <c r="AL109" s="27"/>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row>
    <row r="110" spans="1:60" s="38" customFormat="1" ht="15.5" hidden="1">
      <c r="A110" s="138" t="s">
        <v>290</v>
      </c>
      <c r="B110" s="138" t="s">
        <v>1086</v>
      </c>
      <c r="C110" s="138" t="s">
        <v>864</v>
      </c>
      <c r="D110" s="251" t="s">
        <v>640</v>
      </c>
      <c r="E110" s="242"/>
      <c r="F110" s="242"/>
      <c r="G110" s="121">
        <f t="shared" si="2"/>
        <v>0</v>
      </c>
      <c r="H110" s="121"/>
      <c r="I110" s="121"/>
      <c r="J110" s="417"/>
      <c r="K110" s="416">
        <f t="shared" si="3"/>
        <v>0</v>
      </c>
      <c r="R110" s="27"/>
      <c r="S110" s="27"/>
      <c r="T110" s="27"/>
      <c r="U110" s="27"/>
      <c r="V110" s="27"/>
      <c r="W110" s="27"/>
      <c r="X110" s="27"/>
      <c r="Y110" s="27"/>
      <c r="Z110" s="27"/>
      <c r="AA110" s="27"/>
      <c r="AB110" s="27"/>
      <c r="AC110" s="27"/>
      <c r="AD110" s="27"/>
      <c r="AE110" s="27"/>
      <c r="AF110" s="27"/>
      <c r="AG110" s="27"/>
      <c r="AH110" s="27"/>
      <c r="AI110" s="27"/>
      <c r="AJ110" s="27"/>
      <c r="AK110" s="27"/>
      <c r="AL110" s="27"/>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row>
    <row r="111" spans="1:60" s="38" customFormat="1" ht="58.9" hidden="1" customHeight="1">
      <c r="A111" s="133" t="s">
        <v>288</v>
      </c>
      <c r="B111" s="133" t="s">
        <v>802</v>
      </c>
      <c r="C111" s="133" t="s">
        <v>801</v>
      </c>
      <c r="D111" s="274" t="s">
        <v>683</v>
      </c>
      <c r="E111" s="242"/>
      <c r="F111" s="242"/>
      <c r="G111" s="121">
        <f t="shared" si="2"/>
        <v>0</v>
      </c>
      <c r="H111" s="121"/>
      <c r="I111" s="121"/>
      <c r="J111" s="417"/>
      <c r="K111" s="416">
        <f t="shared" si="3"/>
        <v>0</v>
      </c>
      <c r="R111" s="27"/>
      <c r="S111" s="27"/>
      <c r="T111" s="27"/>
      <c r="U111" s="27"/>
      <c r="V111" s="27"/>
      <c r="W111" s="27"/>
      <c r="X111" s="27"/>
      <c r="Y111" s="27"/>
      <c r="Z111" s="27"/>
      <c r="AA111" s="27"/>
      <c r="AB111" s="27"/>
      <c r="AC111" s="27"/>
      <c r="AD111" s="27"/>
      <c r="AE111" s="27"/>
      <c r="AF111" s="27"/>
      <c r="AG111" s="27"/>
      <c r="AH111" s="27"/>
      <c r="AI111" s="27"/>
      <c r="AJ111" s="27"/>
      <c r="AK111" s="27"/>
      <c r="AL111" s="27"/>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row>
    <row r="112" spans="1:60" s="38" customFormat="1" ht="54.65" hidden="1" customHeight="1">
      <c r="A112" s="133" t="s">
        <v>289</v>
      </c>
      <c r="B112" s="133" t="s">
        <v>229</v>
      </c>
      <c r="C112" s="133" t="s">
        <v>803</v>
      </c>
      <c r="D112" s="276" t="s">
        <v>1085</v>
      </c>
      <c r="E112" s="242"/>
      <c r="F112" s="242"/>
      <c r="G112" s="121">
        <f t="shared" si="2"/>
        <v>0</v>
      </c>
      <c r="H112" s="121"/>
      <c r="I112" s="121"/>
      <c r="J112" s="417"/>
      <c r="K112" s="416">
        <f t="shared" si="3"/>
        <v>0</v>
      </c>
      <c r="R112" s="27"/>
      <c r="S112" s="27"/>
      <c r="T112" s="27"/>
      <c r="U112" s="27"/>
      <c r="V112" s="27"/>
      <c r="W112" s="27"/>
      <c r="X112" s="27"/>
      <c r="Y112" s="27"/>
      <c r="Z112" s="27"/>
      <c r="AA112" s="27"/>
      <c r="AB112" s="27"/>
      <c r="AC112" s="27"/>
      <c r="AD112" s="27"/>
      <c r="AE112" s="27"/>
      <c r="AF112" s="27"/>
      <c r="AG112" s="27"/>
      <c r="AH112" s="27"/>
      <c r="AI112" s="27"/>
      <c r="AJ112" s="27"/>
      <c r="AK112" s="27"/>
      <c r="AL112" s="27"/>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row>
    <row r="113" spans="1:60" s="38" customFormat="1" ht="54.65" hidden="1" customHeight="1">
      <c r="A113" s="462" t="s">
        <v>989</v>
      </c>
      <c r="B113" s="462" t="s">
        <v>1166</v>
      </c>
      <c r="C113" s="462" t="s">
        <v>934</v>
      </c>
      <c r="D113" s="450" t="s">
        <v>402</v>
      </c>
      <c r="E113" s="418"/>
      <c r="F113" s="418"/>
      <c r="G113" s="463">
        <f t="shared" si="2"/>
        <v>0</v>
      </c>
      <c r="H113" s="463"/>
      <c r="I113" s="463"/>
      <c r="J113" s="420"/>
      <c r="K113" s="416">
        <f t="shared" si="3"/>
        <v>0</v>
      </c>
      <c r="R113" s="27"/>
      <c r="S113" s="27"/>
      <c r="T113" s="27"/>
      <c r="U113" s="27"/>
      <c r="V113" s="27"/>
      <c r="W113" s="27"/>
      <c r="X113" s="27"/>
      <c r="Y113" s="27"/>
      <c r="Z113" s="27"/>
      <c r="AA113" s="27"/>
      <c r="AB113" s="27"/>
      <c r="AC113" s="27"/>
      <c r="AD113" s="27"/>
      <c r="AE113" s="27"/>
      <c r="AF113" s="27"/>
      <c r="AG113" s="27"/>
      <c r="AH113" s="27"/>
      <c r="AI113" s="27"/>
      <c r="AJ113" s="27"/>
      <c r="AK113" s="27"/>
      <c r="AL113" s="27"/>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row>
    <row r="114" spans="1:60" s="38" customFormat="1" ht="39.65" hidden="1" customHeight="1">
      <c r="A114" s="302" t="s">
        <v>890</v>
      </c>
      <c r="B114" s="302" t="s">
        <v>891</v>
      </c>
      <c r="C114" s="302"/>
      <c r="D114" s="328" t="s">
        <v>1145</v>
      </c>
      <c r="E114" s="242"/>
      <c r="F114" s="242"/>
      <c r="G114" s="355">
        <f t="shared" si="2"/>
        <v>858954000</v>
      </c>
      <c r="H114" s="204">
        <f>SUM(H115:H170)-H118-H120-H121-H126-H127-H131-H141-H119-H128-H129-H130-H154-H137-H139-H140-H144-H155-H156-H157-H158-H159</f>
        <v>728954000</v>
      </c>
      <c r="I114" s="204">
        <f>SUM(I115:I170)-I118-I120-I121-I126-I127-I131-I141-I119-I128-I129-I130-I154-I137-I139-I140-I144-I155-I156-I157-I158-I159</f>
        <v>130000000</v>
      </c>
      <c r="J114" s="204">
        <f>SUM(J115:J170)-J118-J120-J121-J126-J127-J131-J141-J119-J128-J129-J130-J154-J137-J139-J140-J144-J155-J156-J157-J158-J159</f>
        <v>130000000</v>
      </c>
      <c r="K114" s="454">
        <f t="shared" si="3"/>
        <v>858954000</v>
      </c>
      <c r="R114" s="27"/>
      <c r="S114" s="27"/>
      <c r="T114" s="27"/>
      <c r="U114" s="27"/>
      <c r="V114" s="27"/>
      <c r="W114" s="27"/>
      <c r="X114" s="27"/>
      <c r="Y114" s="27"/>
      <c r="Z114" s="27"/>
      <c r="AA114" s="27"/>
      <c r="AB114" s="27"/>
      <c r="AC114" s="27"/>
      <c r="AD114" s="27"/>
      <c r="AE114" s="27"/>
      <c r="AF114" s="27"/>
      <c r="AG114" s="27"/>
      <c r="AH114" s="27"/>
      <c r="AI114" s="27"/>
      <c r="AJ114" s="27"/>
      <c r="AK114" s="27"/>
      <c r="AL114" s="27"/>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row>
    <row r="115" spans="1:60" s="38" customFormat="1" ht="42" hidden="1">
      <c r="A115" s="434" t="s">
        <v>892</v>
      </c>
      <c r="B115" s="434" t="s">
        <v>929</v>
      </c>
      <c r="C115" s="434" t="s">
        <v>870</v>
      </c>
      <c r="D115" s="390" t="s">
        <v>750</v>
      </c>
      <c r="E115" s="413"/>
      <c r="F115" s="413"/>
      <c r="G115" s="459">
        <f t="shared" si="2"/>
        <v>0</v>
      </c>
      <c r="H115" s="459"/>
      <c r="I115" s="459"/>
      <c r="J115" s="415"/>
      <c r="K115" s="416">
        <f t="shared" si="3"/>
        <v>0</v>
      </c>
      <c r="R115" s="27"/>
      <c r="S115" s="27"/>
      <c r="T115" s="27"/>
      <c r="U115" s="27"/>
      <c r="V115" s="27"/>
      <c r="W115" s="27"/>
      <c r="X115" s="27"/>
      <c r="Y115" s="27"/>
      <c r="Z115" s="27"/>
      <c r="AA115" s="27"/>
      <c r="AB115" s="27"/>
      <c r="AC115" s="27"/>
      <c r="AD115" s="27"/>
      <c r="AE115" s="27"/>
      <c r="AF115" s="27"/>
      <c r="AG115" s="27"/>
      <c r="AH115" s="27"/>
      <c r="AI115" s="27"/>
      <c r="AJ115" s="27"/>
      <c r="AK115" s="27"/>
      <c r="AL115" s="27"/>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row>
    <row r="116" spans="1:60" s="38" customFormat="1" ht="54" hidden="1" customHeight="1">
      <c r="A116" s="423" t="s">
        <v>592</v>
      </c>
      <c r="B116" s="423" t="s">
        <v>930</v>
      </c>
      <c r="C116" s="423" t="s">
        <v>898</v>
      </c>
      <c r="D116" s="452" t="s">
        <v>194</v>
      </c>
      <c r="E116" s="418" t="s">
        <v>1178</v>
      </c>
      <c r="F116" s="418"/>
      <c r="G116" s="451">
        <f t="shared" si="2"/>
        <v>0</v>
      </c>
      <c r="H116" s="451"/>
      <c r="I116" s="451"/>
      <c r="J116" s="420"/>
      <c r="K116" s="416">
        <f t="shared" si="3"/>
        <v>0</v>
      </c>
      <c r="R116" s="27"/>
      <c r="S116" s="27"/>
      <c r="T116" s="27"/>
      <c r="U116" s="27"/>
      <c r="V116" s="27"/>
      <c r="W116" s="27"/>
      <c r="X116" s="27"/>
      <c r="Y116" s="27"/>
      <c r="Z116" s="27"/>
      <c r="AA116" s="27"/>
      <c r="AB116" s="27"/>
      <c r="AC116" s="27"/>
      <c r="AD116" s="27"/>
      <c r="AE116" s="27"/>
      <c r="AF116" s="27"/>
      <c r="AG116" s="27"/>
      <c r="AH116" s="27"/>
      <c r="AI116" s="27"/>
      <c r="AJ116" s="27"/>
      <c r="AK116" s="27"/>
      <c r="AL116" s="27"/>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row>
    <row r="117" spans="1:60" s="38" customFormat="1" ht="42.75" hidden="1" customHeight="1">
      <c r="A117" s="145" t="s">
        <v>893</v>
      </c>
      <c r="B117" s="145" t="s">
        <v>119</v>
      </c>
      <c r="C117" s="145" t="s">
        <v>118</v>
      </c>
      <c r="D117" s="269" t="s">
        <v>120</v>
      </c>
      <c r="E117" s="710" t="s">
        <v>328</v>
      </c>
      <c r="F117" s="738" t="s">
        <v>403</v>
      </c>
      <c r="G117" s="213">
        <f t="shared" si="2"/>
        <v>51730450</v>
      </c>
      <c r="H117" s="213">
        <v>51730450</v>
      </c>
      <c r="I117" s="213"/>
      <c r="J117" s="331">
        <f>+I117</f>
        <v>0</v>
      </c>
      <c r="K117" s="454">
        <f t="shared" si="3"/>
        <v>51730450</v>
      </c>
      <c r="R117" s="27"/>
      <c r="S117" s="27"/>
      <c r="T117" s="27"/>
      <c r="U117" s="27"/>
      <c r="V117" s="27"/>
      <c r="W117" s="27"/>
      <c r="X117" s="27"/>
      <c r="Y117" s="27"/>
      <c r="Z117" s="27"/>
      <c r="AA117" s="27"/>
      <c r="AB117" s="27"/>
      <c r="AC117" s="27"/>
      <c r="AD117" s="27"/>
      <c r="AE117" s="27"/>
      <c r="AF117" s="27"/>
      <c r="AG117" s="27"/>
      <c r="AH117" s="27"/>
      <c r="AI117" s="27"/>
      <c r="AJ117" s="27"/>
      <c r="AK117" s="27"/>
      <c r="AL117" s="27"/>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row>
    <row r="118" spans="1:60" s="38" customFormat="1" ht="38.25" hidden="1" customHeight="1">
      <c r="A118" s="426"/>
      <c r="B118" s="426"/>
      <c r="C118" s="464"/>
      <c r="D118" s="465" t="s">
        <v>523</v>
      </c>
      <c r="E118" s="707"/>
      <c r="F118" s="739"/>
      <c r="G118" s="428">
        <f t="shared" si="2"/>
        <v>0</v>
      </c>
      <c r="H118" s="428"/>
      <c r="I118" s="428"/>
      <c r="J118" s="415"/>
      <c r="K118" s="416">
        <f t="shared" si="3"/>
        <v>0</v>
      </c>
      <c r="R118" s="27"/>
      <c r="S118" s="27"/>
      <c r="T118" s="27"/>
      <c r="U118" s="27"/>
      <c r="V118" s="27"/>
      <c r="W118" s="27"/>
      <c r="X118" s="27"/>
      <c r="Y118" s="27"/>
      <c r="Z118" s="27"/>
      <c r="AA118" s="27"/>
      <c r="AB118" s="27"/>
      <c r="AC118" s="27"/>
      <c r="AD118" s="27"/>
      <c r="AE118" s="27"/>
      <c r="AF118" s="27"/>
      <c r="AG118" s="27"/>
      <c r="AH118" s="27"/>
      <c r="AI118" s="27"/>
      <c r="AJ118" s="27"/>
      <c r="AK118" s="27"/>
      <c r="AL118" s="27"/>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row>
    <row r="119" spans="1:60" s="38" customFormat="1" ht="25.5" hidden="1" customHeight="1">
      <c r="A119" s="140"/>
      <c r="B119" s="140"/>
      <c r="C119" s="146"/>
      <c r="D119" s="273" t="s">
        <v>876</v>
      </c>
      <c r="E119" s="707"/>
      <c r="F119" s="739"/>
      <c r="G119" s="149">
        <f t="shared" si="2"/>
        <v>0</v>
      </c>
      <c r="H119" s="149"/>
      <c r="I119" s="149"/>
      <c r="J119" s="417"/>
      <c r="K119" s="416">
        <f t="shared" si="3"/>
        <v>0</v>
      </c>
      <c r="R119" s="27"/>
      <c r="S119" s="27"/>
      <c r="T119" s="27"/>
      <c r="U119" s="27"/>
      <c r="V119" s="27"/>
      <c r="W119" s="27"/>
      <c r="X119" s="27"/>
      <c r="Y119" s="27"/>
      <c r="Z119" s="27"/>
      <c r="AA119" s="27"/>
      <c r="AB119" s="27"/>
      <c r="AC119" s="27"/>
      <c r="AD119" s="27"/>
      <c r="AE119" s="27"/>
      <c r="AF119" s="27"/>
      <c r="AG119" s="27"/>
      <c r="AH119" s="27"/>
      <c r="AI119" s="27"/>
      <c r="AJ119" s="27"/>
      <c r="AK119" s="27"/>
      <c r="AL119" s="27"/>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row>
    <row r="120" spans="1:60" s="38" customFormat="1" ht="38.25" hidden="1" customHeight="1">
      <c r="A120" s="140"/>
      <c r="B120" s="140"/>
      <c r="C120" s="146"/>
      <c r="D120" s="273" t="s">
        <v>807</v>
      </c>
      <c r="E120" s="707"/>
      <c r="F120" s="739"/>
      <c r="G120" s="149">
        <f t="shared" si="2"/>
        <v>0</v>
      </c>
      <c r="H120" s="149"/>
      <c r="I120" s="149"/>
      <c r="J120" s="417"/>
      <c r="K120" s="416">
        <f t="shared" si="3"/>
        <v>0</v>
      </c>
      <c r="R120" s="27"/>
      <c r="S120" s="27"/>
      <c r="T120" s="27"/>
      <c r="U120" s="27"/>
      <c r="V120" s="27"/>
      <c r="W120" s="27"/>
      <c r="X120" s="27"/>
      <c r="Y120" s="27"/>
      <c r="Z120" s="27"/>
      <c r="AA120" s="27"/>
      <c r="AB120" s="27"/>
      <c r="AC120" s="27"/>
      <c r="AD120" s="27"/>
      <c r="AE120" s="27"/>
      <c r="AF120" s="27"/>
      <c r="AG120" s="27"/>
      <c r="AH120" s="27"/>
      <c r="AI120" s="27"/>
      <c r="AJ120" s="27"/>
      <c r="AK120" s="27"/>
      <c r="AL120" s="27"/>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row>
    <row r="121" spans="1:60" s="38" customFormat="1" ht="38.25" hidden="1" customHeight="1">
      <c r="A121" s="140"/>
      <c r="B121" s="140"/>
      <c r="C121" s="146"/>
      <c r="D121" s="273" t="s">
        <v>794</v>
      </c>
      <c r="E121" s="707"/>
      <c r="F121" s="739"/>
      <c r="G121" s="149">
        <f t="shared" si="2"/>
        <v>0</v>
      </c>
      <c r="H121" s="149"/>
      <c r="I121" s="149"/>
      <c r="J121" s="417"/>
      <c r="K121" s="416">
        <f t="shared" si="3"/>
        <v>0</v>
      </c>
      <c r="R121" s="27"/>
      <c r="S121" s="27"/>
      <c r="T121" s="27"/>
      <c r="U121" s="27"/>
      <c r="V121" s="27"/>
      <c r="W121" s="27"/>
      <c r="X121" s="27"/>
      <c r="Y121" s="27"/>
      <c r="Z121" s="27"/>
      <c r="AA121" s="27"/>
      <c r="AB121" s="27"/>
      <c r="AC121" s="27"/>
      <c r="AD121" s="27"/>
      <c r="AE121" s="27"/>
      <c r="AF121" s="27"/>
      <c r="AG121" s="27"/>
      <c r="AH121" s="27"/>
      <c r="AI121" s="27"/>
      <c r="AJ121" s="27"/>
      <c r="AK121" s="27"/>
      <c r="AL121" s="27"/>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row>
    <row r="122" spans="1:60" s="38" customFormat="1" ht="15.75" hidden="1" customHeight="1">
      <c r="A122" s="430"/>
      <c r="B122" s="430"/>
      <c r="C122" s="466"/>
      <c r="D122" s="467"/>
      <c r="E122" s="707"/>
      <c r="F122" s="739"/>
      <c r="G122" s="468">
        <f t="shared" si="2"/>
        <v>0</v>
      </c>
      <c r="H122" s="468"/>
      <c r="I122" s="468"/>
      <c r="J122" s="420"/>
      <c r="K122" s="416">
        <f t="shared" si="3"/>
        <v>0</v>
      </c>
    </row>
    <row r="123" spans="1:60" s="38" customFormat="1" ht="55.5" hidden="1" customHeight="1">
      <c r="A123" s="145" t="s">
        <v>1125</v>
      </c>
      <c r="B123" s="145" t="s">
        <v>982</v>
      </c>
      <c r="C123" s="145" t="s">
        <v>116</v>
      </c>
      <c r="D123" s="269" t="s">
        <v>122</v>
      </c>
      <c r="E123" s="710"/>
      <c r="F123" s="738"/>
      <c r="G123" s="213">
        <f t="shared" si="2"/>
        <v>226203977</v>
      </c>
      <c r="H123" s="213">
        <v>226203977</v>
      </c>
      <c r="I123" s="213"/>
      <c r="J123" s="331">
        <f>+I123</f>
        <v>0</v>
      </c>
      <c r="K123" s="416">
        <f>+G123</f>
        <v>226203977</v>
      </c>
    </row>
    <row r="124" spans="1:60" s="38" customFormat="1" ht="15.75" hidden="1" customHeight="1">
      <c r="A124" s="469"/>
      <c r="B124" s="469"/>
      <c r="C124" s="469"/>
      <c r="D124" s="390" t="s">
        <v>444</v>
      </c>
      <c r="E124" s="707"/>
      <c r="F124" s="739"/>
      <c r="G124" s="470">
        <f t="shared" si="2"/>
        <v>0</v>
      </c>
      <c r="H124" s="470"/>
      <c r="I124" s="470"/>
      <c r="J124" s="415"/>
      <c r="K124" s="416">
        <f t="shared" si="3"/>
        <v>0</v>
      </c>
    </row>
    <row r="125" spans="1:60" s="38" customFormat="1" ht="45" hidden="1" customHeight="1">
      <c r="A125" s="145" t="s">
        <v>1194</v>
      </c>
      <c r="B125" s="145" t="s">
        <v>1196</v>
      </c>
      <c r="C125" s="145" t="s">
        <v>117</v>
      </c>
      <c r="D125" s="14" t="s">
        <v>457</v>
      </c>
      <c r="E125" s="707"/>
      <c r="F125" s="739"/>
      <c r="G125" s="213">
        <f>+H125+I125</f>
        <v>0</v>
      </c>
      <c r="H125" s="213"/>
      <c r="I125" s="213"/>
      <c r="J125" s="331">
        <f>+I125</f>
        <v>0</v>
      </c>
      <c r="K125" s="416">
        <f>+G125</f>
        <v>0</v>
      </c>
    </row>
    <row r="126" spans="1:60" s="38" customFormat="1" ht="38.25" hidden="1" customHeight="1">
      <c r="A126" s="140"/>
      <c r="B126" s="140"/>
      <c r="C126" s="146"/>
      <c r="D126" s="273" t="s">
        <v>303</v>
      </c>
      <c r="E126" s="707"/>
      <c r="F126" s="739"/>
      <c r="G126" s="149">
        <f t="shared" si="2"/>
        <v>0</v>
      </c>
      <c r="H126" s="149"/>
      <c r="I126" s="149"/>
      <c r="J126" s="417"/>
      <c r="K126" s="416">
        <f t="shared" si="3"/>
        <v>0</v>
      </c>
    </row>
    <row r="127" spans="1:60" s="38" customFormat="1" ht="24" hidden="1" customHeight="1">
      <c r="A127" s="140"/>
      <c r="B127" s="140"/>
      <c r="C127" s="140"/>
      <c r="D127" s="265" t="s">
        <v>219</v>
      </c>
      <c r="E127" s="707"/>
      <c r="F127" s="739"/>
      <c r="G127" s="149">
        <f t="shared" si="2"/>
        <v>0</v>
      </c>
      <c r="H127" s="149"/>
      <c r="I127" s="149"/>
      <c r="J127" s="417"/>
      <c r="K127" s="416">
        <f t="shared" si="3"/>
        <v>0</v>
      </c>
    </row>
    <row r="128" spans="1:60" s="42" customFormat="1" ht="25.5" hidden="1" customHeight="1">
      <c r="A128" s="140"/>
      <c r="B128" s="140"/>
      <c r="C128" s="146"/>
      <c r="D128" s="273" t="s">
        <v>1019</v>
      </c>
      <c r="E128" s="707"/>
      <c r="F128" s="739"/>
      <c r="G128" s="149">
        <f t="shared" si="2"/>
        <v>0</v>
      </c>
      <c r="H128" s="149"/>
      <c r="I128" s="149"/>
      <c r="J128" s="417"/>
      <c r="K128" s="416">
        <f t="shared" si="3"/>
        <v>0</v>
      </c>
      <c r="L128" s="38"/>
      <c r="M128" s="38"/>
      <c r="N128" s="38"/>
      <c r="O128" s="38"/>
      <c r="P128" s="38"/>
      <c r="Q128" s="38"/>
      <c r="R128" s="38"/>
      <c r="S128" s="38"/>
      <c r="T128" s="38"/>
      <c r="U128" s="38"/>
      <c r="V128" s="38"/>
      <c r="W128" s="38"/>
      <c r="X128" s="38"/>
      <c r="Y128" s="38"/>
      <c r="Z128" s="38"/>
      <c r="AA128" s="38"/>
      <c r="AB128" s="38"/>
      <c r="AC128" s="38"/>
      <c r="AD128" s="38"/>
      <c r="AE128" s="38"/>
      <c r="AF128" s="38"/>
      <c r="AG128" s="38"/>
      <c r="AH128" s="38"/>
      <c r="AI128" s="38"/>
      <c r="AJ128" s="38"/>
      <c r="AK128" s="38"/>
      <c r="AL128" s="38"/>
    </row>
    <row r="129" spans="1:38" s="42" customFormat="1" ht="24" hidden="1" customHeight="1">
      <c r="A129" s="140"/>
      <c r="B129" s="140"/>
      <c r="C129" s="140"/>
      <c r="D129" s="265" t="s">
        <v>1124</v>
      </c>
      <c r="E129" s="707"/>
      <c r="F129" s="739"/>
      <c r="G129" s="149">
        <f t="shared" si="2"/>
        <v>0</v>
      </c>
      <c r="H129" s="149"/>
      <c r="I129" s="149"/>
      <c r="J129" s="417"/>
      <c r="K129" s="416">
        <f t="shared" si="3"/>
        <v>0</v>
      </c>
      <c r="L129" s="38"/>
      <c r="M129" s="38"/>
      <c r="N129" s="38"/>
      <c r="O129" s="38"/>
      <c r="P129" s="38"/>
      <c r="Q129" s="38"/>
      <c r="R129" s="38"/>
      <c r="S129" s="38"/>
      <c r="T129" s="38"/>
      <c r="U129" s="38"/>
      <c r="V129" s="38"/>
      <c r="W129" s="38"/>
      <c r="X129" s="38"/>
      <c r="Y129" s="38"/>
      <c r="Z129" s="38"/>
      <c r="AA129" s="38"/>
      <c r="AB129" s="38"/>
      <c r="AC129" s="38"/>
      <c r="AD129" s="38"/>
      <c r="AE129" s="38"/>
      <c r="AF129" s="38"/>
      <c r="AG129" s="38"/>
      <c r="AH129" s="38"/>
      <c r="AI129" s="38"/>
      <c r="AJ129" s="38"/>
      <c r="AK129" s="38"/>
      <c r="AL129" s="38"/>
    </row>
    <row r="130" spans="1:38" s="42" customFormat="1" ht="38.25" hidden="1" customHeight="1">
      <c r="A130" s="140"/>
      <c r="B130" s="140"/>
      <c r="C130" s="146"/>
      <c r="D130" s="273" t="s">
        <v>364</v>
      </c>
      <c r="E130" s="707"/>
      <c r="F130" s="739"/>
      <c r="G130" s="149">
        <f t="shared" si="2"/>
        <v>0</v>
      </c>
      <c r="H130" s="149"/>
      <c r="I130" s="149"/>
      <c r="J130" s="417"/>
      <c r="K130" s="416">
        <f t="shared" si="3"/>
        <v>0</v>
      </c>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row>
    <row r="131" spans="1:38" s="42" customFormat="1" ht="15.75" hidden="1" customHeight="1">
      <c r="A131" s="430"/>
      <c r="B131" s="430"/>
      <c r="C131" s="430"/>
      <c r="D131" s="431"/>
      <c r="E131" s="707"/>
      <c r="F131" s="739"/>
      <c r="G131" s="432">
        <f t="shared" si="2"/>
        <v>0</v>
      </c>
      <c r="H131" s="432"/>
      <c r="I131" s="432"/>
      <c r="J131" s="420"/>
      <c r="K131" s="416">
        <f t="shared" si="3"/>
        <v>0</v>
      </c>
      <c r="L131" s="38"/>
      <c r="M131" s="38"/>
      <c r="N131" s="38"/>
      <c r="O131" s="38"/>
      <c r="P131" s="38"/>
      <c r="Q131" s="38"/>
      <c r="R131" s="38"/>
      <c r="S131" s="38"/>
      <c r="T131" s="38"/>
      <c r="U131" s="38"/>
      <c r="V131" s="38"/>
      <c r="W131" s="38"/>
      <c r="X131" s="38"/>
      <c r="Y131" s="38"/>
      <c r="Z131" s="38"/>
      <c r="AA131" s="38"/>
      <c r="AB131" s="38"/>
      <c r="AC131" s="38"/>
      <c r="AD131" s="38"/>
      <c r="AE131" s="38"/>
      <c r="AF131" s="38"/>
      <c r="AG131" s="38"/>
      <c r="AH131" s="38"/>
      <c r="AI131" s="38"/>
      <c r="AJ131" s="38"/>
      <c r="AK131" s="38"/>
      <c r="AL131" s="38"/>
    </row>
    <row r="132" spans="1:38" s="42" customFormat="1" ht="57.75" hidden="1" customHeight="1">
      <c r="A132" s="145" t="s">
        <v>1126</v>
      </c>
      <c r="B132" s="145" t="s">
        <v>121</v>
      </c>
      <c r="C132" s="145" t="s">
        <v>1202</v>
      </c>
      <c r="D132" s="336" t="s">
        <v>124</v>
      </c>
      <c r="E132" s="710"/>
      <c r="F132" s="738"/>
      <c r="G132" s="120">
        <f t="shared" si="2"/>
        <v>19757000</v>
      </c>
      <c r="H132" s="120">
        <v>19757000</v>
      </c>
      <c r="I132" s="120"/>
      <c r="J132" s="417"/>
      <c r="K132" s="454">
        <f t="shared" si="3"/>
        <v>19757000</v>
      </c>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row>
    <row r="133" spans="1:38" s="42" customFormat="1" ht="44.25" hidden="1" customHeight="1">
      <c r="A133" s="516" t="s">
        <v>1127</v>
      </c>
      <c r="B133" s="516" t="s">
        <v>984</v>
      </c>
      <c r="C133" s="516" t="s">
        <v>983</v>
      </c>
      <c r="D133" s="517" t="s">
        <v>545</v>
      </c>
      <c r="E133" s="481"/>
      <c r="F133" s="587"/>
      <c r="G133" s="535">
        <f t="shared" si="2"/>
        <v>0</v>
      </c>
      <c r="H133" s="535"/>
      <c r="I133" s="535"/>
      <c r="J133" s="536"/>
      <c r="K133" s="416">
        <f t="shared" si="3"/>
        <v>0</v>
      </c>
      <c r="L133" s="38"/>
      <c r="M133" s="38"/>
      <c r="N133" s="38"/>
      <c r="O133" s="38"/>
      <c r="P133" s="38"/>
      <c r="Q133" s="38"/>
      <c r="R133" s="38"/>
      <c r="S133" s="38"/>
      <c r="T133" s="38"/>
      <c r="U133" s="38"/>
      <c r="V133" s="38"/>
      <c r="W133" s="38"/>
      <c r="X133" s="38"/>
      <c r="Y133" s="38"/>
      <c r="Z133" s="38"/>
      <c r="AA133" s="38"/>
      <c r="AB133" s="38"/>
      <c r="AC133" s="38"/>
      <c r="AD133" s="38"/>
      <c r="AE133" s="38"/>
      <c r="AF133" s="38"/>
      <c r="AG133" s="38"/>
      <c r="AH133" s="38"/>
      <c r="AI133" s="38"/>
      <c r="AJ133" s="38"/>
      <c r="AK133" s="38"/>
      <c r="AL133" s="38"/>
    </row>
    <row r="134" spans="1:38" s="42" customFormat="1" ht="70.5" hidden="1" customHeight="1">
      <c r="A134" s="145" t="s">
        <v>1128</v>
      </c>
      <c r="B134" s="145" t="s">
        <v>123</v>
      </c>
      <c r="C134" s="145" t="s">
        <v>352</v>
      </c>
      <c r="D134" s="252" t="s">
        <v>787</v>
      </c>
      <c r="E134" s="706" t="s">
        <v>329</v>
      </c>
      <c r="F134" s="742" t="s">
        <v>403</v>
      </c>
      <c r="G134" s="120">
        <f t="shared" si="2"/>
        <v>60257086</v>
      </c>
      <c r="H134" s="120">
        <v>60257086</v>
      </c>
      <c r="I134" s="120"/>
      <c r="J134" s="417"/>
      <c r="K134" s="454">
        <f t="shared" si="3"/>
        <v>60257086</v>
      </c>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c r="AI134" s="38"/>
      <c r="AJ134" s="38"/>
      <c r="AK134" s="38"/>
      <c r="AL134" s="38"/>
    </row>
    <row r="135" spans="1:38" s="42" customFormat="1" ht="51.75" hidden="1" customHeight="1">
      <c r="A135" s="145" t="s">
        <v>1129</v>
      </c>
      <c r="B135" s="145" t="s">
        <v>125</v>
      </c>
      <c r="C135" s="145" t="s">
        <v>468</v>
      </c>
      <c r="D135" s="269" t="s">
        <v>788</v>
      </c>
      <c r="E135" s="706"/>
      <c r="F135" s="742"/>
      <c r="G135" s="120">
        <f t="shared" si="2"/>
        <v>54771240</v>
      </c>
      <c r="H135" s="120">
        <v>54771240</v>
      </c>
      <c r="I135" s="120"/>
      <c r="J135" s="417"/>
      <c r="K135" s="454">
        <f t="shared" si="3"/>
        <v>54771240</v>
      </c>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row>
    <row r="136" spans="1:38" s="42" customFormat="1" ht="45.75" hidden="1" customHeight="1">
      <c r="A136" s="145" t="s">
        <v>1130</v>
      </c>
      <c r="B136" s="145" t="s">
        <v>1091</v>
      </c>
      <c r="C136" s="145" t="s">
        <v>469</v>
      </c>
      <c r="D136" s="336" t="s">
        <v>623</v>
      </c>
      <c r="E136" s="706"/>
      <c r="F136" s="742"/>
      <c r="G136" s="213">
        <f t="shared" si="2"/>
        <v>13038492</v>
      </c>
      <c r="H136" s="213">
        <v>13038492</v>
      </c>
      <c r="I136" s="213"/>
      <c r="J136" s="417"/>
      <c r="K136" s="454">
        <f t="shared" si="3"/>
        <v>13038492</v>
      </c>
      <c r="L136" s="38"/>
      <c r="M136" s="38"/>
      <c r="N136" s="38"/>
      <c r="O136" s="38"/>
      <c r="P136" s="38"/>
      <c r="Q136" s="38"/>
      <c r="R136" s="38"/>
      <c r="S136" s="38"/>
      <c r="T136" s="38"/>
      <c r="U136" s="38"/>
      <c r="V136" s="38"/>
      <c r="W136" s="38"/>
      <c r="X136" s="38"/>
      <c r="Y136" s="38"/>
      <c r="Z136" s="38"/>
      <c r="AA136" s="38"/>
      <c r="AB136" s="38"/>
      <c r="AC136" s="38"/>
      <c r="AD136" s="38"/>
      <c r="AE136" s="38"/>
      <c r="AF136" s="38"/>
      <c r="AG136" s="38"/>
      <c r="AH136" s="38"/>
      <c r="AI136" s="38"/>
      <c r="AJ136" s="38"/>
      <c r="AK136" s="38"/>
      <c r="AL136" s="38"/>
    </row>
    <row r="137" spans="1:38" s="42" customFormat="1" ht="51" hidden="1" customHeight="1">
      <c r="A137" s="547"/>
      <c r="B137" s="547"/>
      <c r="C137" s="591"/>
      <c r="D137" s="592" t="s">
        <v>906</v>
      </c>
      <c r="E137" s="707"/>
      <c r="F137" s="739"/>
      <c r="G137" s="563">
        <f t="shared" si="2"/>
        <v>0</v>
      </c>
      <c r="H137" s="563"/>
      <c r="I137" s="563"/>
      <c r="J137" s="536"/>
      <c r="K137" s="416">
        <f t="shared" si="3"/>
        <v>0</v>
      </c>
      <c r="L137" s="38"/>
      <c r="M137" s="38"/>
      <c r="N137" s="38"/>
      <c r="O137" s="38"/>
      <c r="P137" s="38"/>
      <c r="Q137" s="38"/>
      <c r="R137" s="38"/>
      <c r="S137" s="38"/>
      <c r="T137" s="38"/>
      <c r="U137" s="38"/>
      <c r="V137" s="38"/>
      <c r="W137" s="38"/>
      <c r="X137" s="38"/>
      <c r="Y137" s="38"/>
      <c r="Z137" s="38"/>
      <c r="AA137" s="38"/>
      <c r="AB137" s="38"/>
      <c r="AC137" s="38"/>
      <c r="AD137" s="38"/>
      <c r="AE137" s="38"/>
      <c r="AF137" s="38"/>
      <c r="AG137" s="38"/>
      <c r="AH137" s="38"/>
      <c r="AI137" s="38"/>
      <c r="AJ137" s="38"/>
      <c r="AK137" s="38"/>
      <c r="AL137" s="38"/>
    </row>
    <row r="138" spans="1:38" s="42" customFormat="1" ht="50.25" hidden="1" customHeight="1">
      <c r="A138" s="145" t="s">
        <v>1131</v>
      </c>
      <c r="B138" s="145" t="s">
        <v>504</v>
      </c>
      <c r="C138" s="145" t="s">
        <v>248</v>
      </c>
      <c r="D138" s="269" t="s">
        <v>755</v>
      </c>
      <c r="E138" s="706"/>
      <c r="F138" s="742"/>
      <c r="G138" s="120">
        <f t="shared" si="2"/>
        <v>9960196</v>
      </c>
      <c r="H138" s="120">
        <v>9960196</v>
      </c>
      <c r="I138" s="120"/>
      <c r="J138" s="417"/>
      <c r="K138" s="454">
        <f t="shared" si="3"/>
        <v>9960196</v>
      </c>
      <c r="L138" s="38"/>
      <c r="M138" s="38"/>
      <c r="N138" s="38"/>
      <c r="O138" s="38"/>
      <c r="P138" s="38"/>
      <c r="Q138" s="38"/>
      <c r="R138" s="38"/>
      <c r="S138" s="38"/>
      <c r="T138" s="38"/>
      <c r="U138" s="38"/>
      <c r="V138" s="38"/>
      <c r="W138" s="38"/>
      <c r="X138" s="38"/>
      <c r="Y138" s="38"/>
      <c r="Z138" s="38"/>
      <c r="AA138" s="38"/>
      <c r="AB138" s="38"/>
      <c r="AC138" s="38"/>
      <c r="AD138" s="38"/>
      <c r="AE138" s="38"/>
      <c r="AF138" s="38"/>
      <c r="AG138" s="38"/>
      <c r="AH138" s="38"/>
      <c r="AI138" s="38"/>
      <c r="AJ138" s="38"/>
      <c r="AK138" s="38"/>
      <c r="AL138" s="38"/>
    </row>
    <row r="139" spans="1:38" s="42" customFormat="1" ht="15.75" hidden="1" customHeight="1">
      <c r="A139" s="426"/>
      <c r="B139" s="426"/>
      <c r="C139" s="464"/>
      <c r="D139" s="465" t="s">
        <v>32</v>
      </c>
      <c r="E139" s="707"/>
      <c r="F139" s="739"/>
      <c r="G139" s="428">
        <f t="shared" si="2"/>
        <v>0</v>
      </c>
      <c r="H139" s="428"/>
      <c r="I139" s="428"/>
      <c r="J139" s="415"/>
      <c r="K139" s="416">
        <f t="shared" si="3"/>
        <v>0</v>
      </c>
      <c r="L139" s="38"/>
      <c r="M139" s="38"/>
      <c r="N139" s="38"/>
      <c r="O139" s="38"/>
      <c r="P139" s="38"/>
      <c r="Q139" s="38"/>
      <c r="R139" s="38"/>
      <c r="S139" s="38"/>
      <c r="T139" s="38"/>
      <c r="U139" s="38"/>
      <c r="V139" s="38"/>
      <c r="W139" s="38"/>
      <c r="X139" s="38"/>
      <c r="Y139" s="38"/>
      <c r="Z139" s="38"/>
      <c r="AA139" s="38"/>
      <c r="AB139" s="38"/>
      <c r="AC139" s="38"/>
      <c r="AD139" s="38"/>
      <c r="AE139" s="38"/>
      <c r="AF139" s="38"/>
      <c r="AG139" s="38"/>
      <c r="AH139" s="38"/>
      <c r="AI139" s="38"/>
      <c r="AJ139" s="38"/>
      <c r="AK139" s="38"/>
      <c r="AL139" s="38"/>
    </row>
    <row r="140" spans="1:38" s="42" customFormat="1" ht="51" hidden="1" customHeight="1">
      <c r="A140" s="140"/>
      <c r="B140" s="140"/>
      <c r="C140" s="146"/>
      <c r="D140" s="273" t="s">
        <v>612</v>
      </c>
      <c r="E140" s="707"/>
      <c r="F140" s="739"/>
      <c r="G140" s="149">
        <f t="shared" si="2"/>
        <v>0</v>
      </c>
      <c r="H140" s="149"/>
      <c r="I140" s="149"/>
      <c r="J140" s="417"/>
      <c r="K140" s="416">
        <f t="shared" si="3"/>
        <v>0</v>
      </c>
      <c r="L140" s="38"/>
      <c r="M140" s="38"/>
      <c r="N140" s="38"/>
      <c r="O140" s="38"/>
      <c r="P140" s="38"/>
      <c r="Q140" s="38"/>
      <c r="R140" s="38"/>
      <c r="S140" s="38"/>
      <c r="T140" s="38"/>
      <c r="U140" s="38"/>
      <c r="V140" s="38"/>
      <c r="W140" s="38"/>
      <c r="X140" s="38"/>
      <c r="Y140" s="38"/>
      <c r="Z140" s="38"/>
      <c r="AA140" s="38"/>
      <c r="AB140" s="38"/>
      <c r="AC140" s="38"/>
      <c r="AD140" s="38"/>
      <c r="AE140" s="38"/>
      <c r="AF140" s="38"/>
      <c r="AG140" s="38"/>
      <c r="AH140" s="38"/>
      <c r="AI140" s="38"/>
      <c r="AJ140" s="38"/>
      <c r="AK140" s="38"/>
      <c r="AL140" s="38"/>
    </row>
    <row r="141" spans="1:38" s="42" customFormat="1" ht="51" hidden="1" customHeight="1">
      <c r="A141" s="140"/>
      <c r="B141" s="140"/>
      <c r="C141" s="146"/>
      <c r="D141" s="273" t="s">
        <v>906</v>
      </c>
      <c r="E141" s="707"/>
      <c r="F141" s="739"/>
      <c r="G141" s="149">
        <f t="shared" si="2"/>
        <v>0</v>
      </c>
      <c r="H141" s="149"/>
      <c r="I141" s="149"/>
      <c r="J141" s="417"/>
      <c r="K141" s="416">
        <f t="shared" si="3"/>
        <v>0</v>
      </c>
      <c r="L141" s="38"/>
      <c r="M141" s="38"/>
      <c r="N141" s="38"/>
      <c r="O141" s="38"/>
      <c r="P141" s="38"/>
      <c r="Q141" s="38"/>
      <c r="R141" s="38"/>
      <c r="S141" s="38"/>
      <c r="T141" s="38"/>
      <c r="U141" s="38"/>
      <c r="V141" s="38"/>
      <c r="W141" s="38"/>
      <c r="X141" s="38"/>
      <c r="Y141" s="38"/>
      <c r="Z141" s="38"/>
      <c r="AA141" s="38"/>
      <c r="AB141" s="38"/>
      <c r="AC141" s="38"/>
      <c r="AD141" s="38"/>
      <c r="AE141" s="38"/>
      <c r="AF141" s="38"/>
      <c r="AG141" s="38"/>
      <c r="AH141" s="38"/>
      <c r="AI141" s="38"/>
      <c r="AJ141" s="38"/>
      <c r="AK141" s="38"/>
      <c r="AL141" s="38"/>
    </row>
    <row r="142" spans="1:38" s="42" customFormat="1" ht="30" hidden="1" customHeight="1">
      <c r="A142" s="139"/>
      <c r="B142" s="139" t="s">
        <v>961</v>
      </c>
      <c r="C142" s="139"/>
      <c r="D142" s="264" t="s">
        <v>797</v>
      </c>
      <c r="E142" s="707"/>
      <c r="F142" s="739"/>
      <c r="G142" s="120">
        <f t="shared" si="2"/>
        <v>0</v>
      </c>
      <c r="H142" s="120"/>
      <c r="I142" s="120"/>
      <c r="J142" s="417"/>
      <c r="K142" s="416">
        <f t="shared" si="3"/>
        <v>0</v>
      </c>
      <c r="L142" s="38"/>
      <c r="M142" s="38"/>
      <c r="N142" s="38"/>
      <c r="O142" s="38"/>
      <c r="P142" s="38"/>
      <c r="Q142" s="38"/>
      <c r="R142" s="38"/>
      <c r="S142" s="38"/>
      <c r="T142" s="38"/>
      <c r="U142" s="38"/>
      <c r="V142" s="38"/>
      <c r="W142" s="38"/>
      <c r="X142" s="38"/>
      <c r="Y142" s="38"/>
      <c r="Z142" s="38"/>
      <c r="AA142" s="38"/>
      <c r="AB142" s="38"/>
      <c r="AC142" s="38"/>
      <c r="AD142" s="38"/>
      <c r="AE142" s="38"/>
      <c r="AF142" s="38"/>
      <c r="AG142" s="38"/>
      <c r="AH142" s="38"/>
      <c r="AI142" s="38"/>
      <c r="AJ142" s="38"/>
      <c r="AK142" s="38"/>
      <c r="AL142" s="38"/>
    </row>
    <row r="143" spans="1:38" s="42" customFormat="1" ht="30" hidden="1" customHeight="1">
      <c r="A143" s="145" t="s">
        <v>1132</v>
      </c>
      <c r="B143" s="145" t="s">
        <v>1033</v>
      </c>
      <c r="C143" s="145" t="s">
        <v>470</v>
      </c>
      <c r="D143" s="264" t="s">
        <v>597</v>
      </c>
      <c r="E143" s="707"/>
      <c r="F143" s="739"/>
      <c r="G143" s="120">
        <f t="shared" si="2"/>
        <v>0</v>
      </c>
      <c r="H143" s="120"/>
      <c r="I143" s="120"/>
      <c r="J143" s="417"/>
      <c r="K143" s="416">
        <f t="shared" si="3"/>
        <v>0</v>
      </c>
      <c r="L143" s="38"/>
      <c r="M143" s="38"/>
      <c r="N143" s="38"/>
      <c r="O143" s="38"/>
      <c r="P143" s="38"/>
      <c r="Q143" s="38"/>
      <c r="R143" s="38"/>
      <c r="S143" s="38"/>
      <c r="T143" s="38"/>
      <c r="U143" s="38"/>
      <c r="V143" s="38"/>
      <c r="W143" s="38"/>
      <c r="X143" s="38"/>
      <c r="Y143" s="38"/>
      <c r="Z143" s="38"/>
      <c r="AA143" s="38"/>
      <c r="AB143" s="38"/>
      <c r="AC143" s="38"/>
      <c r="AD143" s="38"/>
      <c r="AE143" s="38"/>
      <c r="AF143" s="38"/>
      <c r="AG143" s="38"/>
      <c r="AH143" s="38"/>
      <c r="AI143" s="38"/>
      <c r="AJ143" s="38"/>
      <c r="AK143" s="38"/>
      <c r="AL143" s="38"/>
    </row>
    <row r="144" spans="1:38" s="42" customFormat="1" ht="51" hidden="1" customHeight="1">
      <c r="A144" s="430"/>
      <c r="B144" s="430"/>
      <c r="C144" s="593"/>
      <c r="D144" s="594" t="s">
        <v>906</v>
      </c>
      <c r="E144" s="707"/>
      <c r="F144" s="739"/>
      <c r="G144" s="432">
        <f t="shared" si="2"/>
        <v>0</v>
      </c>
      <c r="H144" s="432"/>
      <c r="I144" s="432"/>
      <c r="J144" s="420"/>
      <c r="K144" s="416">
        <f t="shared" si="3"/>
        <v>0</v>
      </c>
      <c r="L144" s="38"/>
      <c r="M144" s="38"/>
      <c r="N144" s="38"/>
      <c r="O144" s="38"/>
      <c r="P144" s="38"/>
      <c r="Q144" s="38"/>
      <c r="R144" s="38"/>
      <c r="S144" s="38"/>
      <c r="T144" s="38"/>
      <c r="U144" s="38"/>
      <c r="V144" s="38"/>
      <c r="W144" s="38"/>
      <c r="X144" s="38"/>
      <c r="Y144" s="38"/>
      <c r="Z144" s="38"/>
      <c r="AA144" s="38"/>
      <c r="AB144" s="38"/>
      <c r="AC144" s="38"/>
      <c r="AD144" s="38"/>
      <c r="AE144" s="38"/>
      <c r="AF144" s="38"/>
      <c r="AG144" s="38"/>
      <c r="AH144" s="38"/>
      <c r="AI144" s="38"/>
      <c r="AJ144" s="38"/>
      <c r="AK144" s="38"/>
      <c r="AL144" s="38"/>
    </row>
    <row r="145" spans="1:38" s="42" customFormat="1" ht="61.5" hidden="1" customHeight="1">
      <c r="A145" s="145" t="s">
        <v>974</v>
      </c>
      <c r="B145" s="145" t="s">
        <v>754</v>
      </c>
      <c r="C145" s="145" t="s">
        <v>613</v>
      </c>
      <c r="D145" s="269" t="s">
        <v>598</v>
      </c>
      <c r="E145" s="706"/>
      <c r="F145" s="742"/>
      <c r="G145" s="120">
        <f t="shared" si="2"/>
        <v>48431904</v>
      </c>
      <c r="H145" s="120">
        <v>48431904</v>
      </c>
      <c r="I145" s="120"/>
      <c r="J145" s="417"/>
      <c r="K145" s="454">
        <f t="shared" si="3"/>
        <v>48431904</v>
      </c>
      <c r="L145" s="38"/>
      <c r="M145" s="38"/>
      <c r="N145" s="38"/>
      <c r="O145" s="38"/>
      <c r="P145" s="38"/>
      <c r="Q145" s="38"/>
      <c r="R145" s="38"/>
      <c r="S145" s="38"/>
      <c r="T145" s="38"/>
      <c r="U145" s="38"/>
      <c r="V145" s="38"/>
      <c r="W145" s="38"/>
      <c r="X145" s="38"/>
      <c r="Y145" s="38"/>
      <c r="Z145" s="38"/>
      <c r="AA145" s="38"/>
      <c r="AB145" s="38"/>
      <c r="AC145" s="38"/>
      <c r="AD145" s="38"/>
      <c r="AE145" s="38"/>
      <c r="AF145" s="38"/>
      <c r="AG145" s="38"/>
      <c r="AH145" s="38"/>
      <c r="AI145" s="38"/>
      <c r="AJ145" s="38"/>
      <c r="AK145" s="38"/>
      <c r="AL145" s="38"/>
    </row>
    <row r="146" spans="1:38" s="42" customFormat="1" ht="47.25" hidden="1" customHeight="1">
      <c r="A146" s="516" t="s">
        <v>975</v>
      </c>
      <c r="B146" s="516" t="s">
        <v>1034</v>
      </c>
      <c r="C146" s="516" t="s">
        <v>614</v>
      </c>
      <c r="D146" s="554" t="s">
        <v>1038</v>
      </c>
      <c r="E146" s="707"/>
      <c r="F146" s="739"/>
      <c r="G146" s="535">
        <f t="shared" si="2"/>
        <v>0</v>
      </c>
      <c r="H146" s="535"/>
      <c r="I146" s="535"/>
      <c r="J146" s="536"/>
      <c r="K146" s="416">
        <f t="shared" si="3"/>
        <v>0</v>
      </c>
      <c r="L146" s="38"/>
      <c r="M146" s="38"/>
      <c r="N146" s="38"/>
      <c r="O146" s="38"/>
      <c r="P146" s="38"/>
      <c r="Q146" s="38"/>
      <c r="R146" s="38"/>
      <c r="S146" s="38"/>
      <c r="T146" s="38"/>
      <c r="U146" s="38"/>
      <c r="V146" s="38"/>
      <c r="W146" s="38"/>
      <c r="X146" s="38"/>
      <c r="Y146" s="38"/>
      <c r="Z146" s="38"/>
      <c r="AA146" s="38"/>
      <c r="AB146" s="38"/>
      <c r="AC146" s="38"/>
      <c r="AD146" s="38"/>
      <c r="AE146" s="38"/>
      <c r="AF146" s="38"/>
      <c r="AG146" s="38"/>
      <c r="AH146" s="38"/>
      <c r="AI146" s="38"/>
      <c r="AJ146" s="38"/>
      <c r="AK146" s="38"/>
      <c r="AL146" s="38"/>
    </row>
    <row r="147" spans="1:38" s="42" customFormat="1" ht="75" hidden="1" customHeight="1">
      <c r="A147" s="145" t="s">
        <v>1193</v>
      </c>
      <c r="B147" s="145" t="s">
        <v>1195</v>
      </c>
      <c r="C147" s="145" t="s">
        <v>117</v>
      </c>
      <c r="D147" s="14" t="s">
        <v>1146</v>
      </c>
      <c r="E147" s="706"/>
      <c r="F147" s="742"/>
      <c r="G147" s="213">
        <f t="shared" si="2"/>
        <v>81856655</v>
      </c>
      <c r="H147" s="213">
        <v>81856655</v>
      </c>
      <c r="I147" s="213"/>
      <c r="J147" s="331">
        <f t="shared" ref="J147:J152" si="4">+I147</f>
        <v>0</v>
      </c>
      <c r="K147" s="454">
        <f t="shared" si="3"/>
        <v>81856655</v>
      </c>
      <c r="L147" s="38"/>
      <c r="M147" s="38"/>
      <c r="N147" s="38"/>
      <c r="O147" s="38"/>
      <c r="P147" s="38"/>
      <c r="Q147" s="38"/>
      <c r="R147" s="38"/>
      <c r="S147" s="38"/>
      <c r="T147" s="38"/>
      <c r="U147" s="38"/>
      <c r="V147" s="38"/>
      <c r="W147" s="38"/>
      <c r="X147" s="38"/>
      <c r="Y147" s="38"/>
      <c r="Z147" s="38"/>
      <c r="AA147" s="38"/>
      <c r="AB147" s="38"/>
      <c r="AC147" s="38"/>
      <c r="AD147" s="38"/>
      <c r="AE147" s="38"/>
      <c r="AF147" s="38"/>
      <c r="AG147" s="38"/>
      <c r="AH147" s="38"/>
      <c r="AI147" s="38"/>
      <c r="AJ147" s="38"/>
      <c r="AK147" s="38"/>
      <c r="AL147" s="38"/>
    </row>
    <row r="148" spans="1:38" s="37" customFormat="1" ht="85.5" hidden="1" customHeight="1">
      <c r="A148" s="145" t="s">
        <v>1194</v>
      </c>
      <c r="B148" s="145" t="s">
        <v>1196</v>
      </c>
      <c r="C148" s="145" t="s">
        <v>117</v>
      </c>
      <c r="D148" s="14" t="s">
        <v>457</v>
      </c>
      <c r="E148" s="706"/>
      <c r="F148" s="742"/>
      <c r="G148" s="213">
        <f t="shared" si="2"/>
        <v>291877000</v>
      </c>
      <c r="H148" s="213">
        <f>158947000-970000+4000000</f>
        <v>161977000</v>
      </c>
      <c r="I148" s="213">
        <v>129900000</v>
      </c>
      <c r="J148" s="331">
        <f t="shared" si="4"/>
        <v>129900000</v>
      </c>
      <c r="K148" s="416">
        <f t="shared" si="3"/>
        <v>291877000</v>
      </c>
      <c r="L148" s="38"/>
      <c r="M148" s="38"/>
      <c r="N148" s="38"/>
      <c r="O148" s="38"/>
      <c r="P148" s="38"/>
      <c r="Q148" s="38"/>
      <c r="R148" s="36"/>
      <c r="S148" s="36"/>
      <c r="T148" s="36"/>
      <c r="U148" s="36"/>
      <c r="V148" s="36"/>
      <c r="W148" s="36"/>
      <c r="X148" s="36"/>
      <c r="Y148" s="36"/>
      <c r="Z148" s="36"/>
      <c r="AA148" s="36"/>
      <c r="AB148" s="36"/>
      <c r="AC148" s="36"/>
      <c r="AD148" s="36"/>
      <c r="AE148" s="36"/>
      <c r="AF148" s="36"/>
      <c r="AG148" s="36"/>
      <c r="AH148" s="36"/>
      <c r="AI148" s="36"/>
      <c r="AJ148" s="36"/>
      <c r="AK148" s="36"/>
      <c r="AL148" s="36"/>
    </row>
    <row r="149" spans="1:38" s="37" customFormat="1" ht="85.5" hidden="1" customHeight="1">
      <c r="A149" s="434" t="s">
        <v>396</v>
      </c>
      <c r="B149" s="434" t="s">
        <v>871</v>
      </c>
      <c r="C149" s="433" t="s">
        <v>297</v>
      </c>
      <c r="D149" s="405" t="s">
        <v>84</v>
      </c>
      <c r="E149" s="707"/>
      <c r="F149" s="739"/>
      <c r="G149" s="436">
        <f t="shared" si="2"/>
        <v>0</v>
      </c>
      <c r="H149" s="436"/>
      <c r="I149" s="436"/>
      <c r="J149" s="473">
        <f t="shared" si="4"/>
        <v>0</v>
      </c>
      <c r="K149" s="416">
        <f>+G149</f>
        <v>0</v>
      </c>
      <c r="L149" s="38"/>
      <c r="M149" s="38"/>
      <c r="N149" s="38"/>
      <c r="O149" s="38"/>
      <c r="P149" s="38"/>
      <c r="Q149" s="38"/>
      <c r="R149" s="36"/>
      <c r="S149" s="36"/>
      <c r="T149" s="36"/>
      <c r="U149" s="36"/>
      <c r="V149" s="36"/>
      <c r="W149" s="36"/>
      <c r="X149" s="36"/>
      <c r="Y149" s="36"/>
      <c r="Z149" s="36"/>
      <c r="AA149" s="36"/>
      <c r="AB149" s="36"/>
      <c r="AC149" s="36"/>
      <c r="AD149" s="36"/>
      <c r="AE149" s="36"/>
      <c r="AF149" s="36"/>
      <c r="AG149" s="36"/>
      <c r="AH149" s="36"/>
      <c r="AI149" s="36"/>
      <c r="AJ149" s="36"/>
      <c r="AK149" s="36"/>
      <c r="AL149" s="36"/>
    </row>
    <row r="150" spans="1:38" s="37" customFormat="1" ht="85.5" hidden="1" customHeight="1">
      <c r="A150" s="408" t="s">
        <v>18</v>
      </c>
      <c r="B150" s="408" t="s">
        <v>1041</v>
      </c>
      <c r="C150" s="408" t="s">
        <v>615</v>
      </c>
      <c r="D150" s="595" t="s">
        <v>593</v>
      </c>
      <c r="E150" s="707"/>
      <c r="F150" s="739"/>
      <c r="G150" s="451">
        <f t="shared" si="2"/>
        <v>0</v>
      </c>
      <c r="H150" s="518">
        <f>4000000-4000000</f>
        <v>0</v>
      </c>
      <c r="I150" s="518"/>
      <c r="J150" s="526">
        <f t="shared" si="4"/>
        <v>0</v>
      </c>
      <c r="K150" s="416">
        <f t="shared" si="3"/>
        <v>0</v>
      </c>
      <c r="L150" s="38"/>
      <c r="M150" s="38"/>
      <c r="N150" s="38"/>
      <c r="O150" s="38"/>
      <c r="P150" s="38"/>
      <c r="Q150" s="38"/>
      <c r="R150" s="36"/>
      <c r="S150" s="36"/>
      <c r="T150" s="36"/>
      <c r="U150" s="36"/>
      <c r="V150" s="36"/>
      <c r="W150" s="36"/>
      <c r="X150" s="36"/>
      <c r="Y150" s="36"/>
      <c r="Z150" s="36"/>
      <c r="AA150" s="36"/>
      <c r="AB150" s="36"/>
      <c r="AC150" s="36"/>
      <c r="AD150" s="36"/>
      <c r="AE150" s="36"/>
      <c r="AF150" s="36"/>
      <c r="AG150" s="36"/>
      <c r="AH150" s="36"/>
      <c r="AI150" s="36"/>
      <c r="AJ150" s="36"/>
      <c r="AK150" s="36"/>
      <c r="AL150" s="36"/>
    </row>
    <row r="151" spans="1:38" s="37" customFormat="1" ht="85.5" hidden="1" customHeight="1">
      <c r="A151" s="482" t="s">
        <v>20</v>
      </c>
      <c r="B151" s="145" t="s">
        <v>1166</v>
      </c>
      <c r="C151" s="482" t="s">
        <v>767</v>
      </c>
      <c r="D151" s="351" t="s">
        <v>402</v>
      </c>
      <c r="E151" s="706"/>
      <c r="F151" s="742"/>
      <c r="G151" s="213">
        <f>+H151+I151</f>
        <v>970000</v>
      </c>
      <c r="H151" s="213">
        <v>970000</v>
      </c>
      <c r="I151" s="213"/>
      <c r="J151" s="331">
        <f t="shared" si="4"/>
        <v>0</v>
      </c>
      <c r="K151" s="416">
        <f>+G151</f>
        <v>970000</v>
      </c>
      <c r="L151" s="38"/>
      <c r="M151" s="38"/>
      <c r="N151" s="38"/>
      <c r="O151" s="38"/>
      <c r="P151" s="38"/>
      <c r="Q151" s="38"/>
      <c r="R151" s="36"/>
      <c r="S151" s="36"/>
      <c r="T151" s="36"/>
      <c r="U151" s="36"/>
      <c r="V151" s="36"/>
      <c r="W151" s="36"/>
      <c r="X151" s="36"/>
      <c r="Y151" s="36"/>
      <c r="Z151" s="36"/>
      <c r="AA151" s="36"/>
      <c r="AB151" s="36"/>
      <c r="AC151" s="36"/>
      <c r="AD151" s="36"/>
      <c r="AE151" s="36"/>
      <c r="AF151" s="36"/>
      <c r="AG151" s="36"/>
      <c r="AH151" s="36"/>
      <c r="AI151" s="36"/>
      <c r="AJ151" s="36"/>
      <c r="AK151" s="36"/>
      <c r="AL151" s="36"/>
    </row>
    <row r="152" spans="1:38" s="37" customFormat="1" ht="85.5" hidden="1" customHeight="1">
      <c r="A152" s="433" t="s">
        <v>142</v>
      </c>
      <c r="B152" s="433" t="s">
        <v>92</v>
      </c>
      <c r="C152" s="433" t="s">
        <v>197</v>
      </c>
      <c r="D152" s="601" t="s">
        <v>685</v>
      </c>
      <c r="E152" s="708"/>
      <c r="F152" s="586"/>
      <c r="G152" s="436">
        <f>+H152+I152</f>
        <v>0</v>
      </c>
      <c r="H152" s="436"/>
      <c r="I152" s="436"/>
      <c r="J152" s="473">
        <f t="shared" si="4"/>
        <v>0</v>
      </c>
      <c r="K152" s="454">
        <f>+G152</f>
        <v>0</v>
      </c>
      <c r="L152" s="38"/>
      <c r="M152" s="38"/>
      <c r="N152" s="38"/>
      <c r="O152" s="38"/>
      <c r="P152" s="38"/>
      <c r="Q152" s="38"/>
      <c r="R152" s="36"/>
      <c r="S152" s="36"/>
      <c r="T152" s="36"/>
      <c r="U152" s="36"/>
      <c r="V152" s="36"/>
      <c r="W152" s="36"/>
      <c r="X152" s="36"/>
      <c r="Y152" s="36"/>
      <c r="Z152" s="36"/>
      <c r="AA152" s="36"/>
      <c r="AB152" s="36"/>
      <c r="AC152" s="36"/>
      <c r="AD152" s="36"/>
      <c r="AE152" s="36"/>
      <c r="AF152" s="36"/>
      <c r="AG152" s="36"/>
      <c r="AH152" s="36"/>
      <c r="AI152" s="36"/>
      <c r="AJ152" s="36"/>
      <c r="AK152" s="36"/>
      <c r="AL152" s="36"/>
    </row>
    <row r="153" spans="1:38" s="37" customFormat="1" ht="93.75" hidden="1" customHeight="1">
      <c r="A153" s="433" t="s">
        <v>30</v>
      </c>
      <c r="B153" s="433" t="s">
        <v>31</v>
      </c>
      <c r="C153" s="433" t="s">
        <v>728</v>
      </c>
      <c r="D153" s="474" t="s">
        <v>1191</v>
      </c>
      <c r="E153" s="413"/>
      <c r="F153" s="475"/>
      <c r="G153" s="436">
        <f t="shared" si="2"/>
        <v>0</v>
      </c>
      <c r="H153" s="436"/>
      <c r="I153" s="476"/>
      <c r="J153" s="477"/>
      <c r="K153" s="410">
        <f t="shared" si="3"/>
        <v>0</v>
      </c>
      <c r="L153" s="31"/>
      <c r="M153" s="38"/>
      <c r="N153" s="38"/>
      <c r="O153" s="38"/>
      <c r="P153" s="38"/>
      <c r="Q153" s="38"/>
      <c r="R153" s="36"/>
      <c r="S153" s="36"/>
      <c r="T153" s="36"/>
      <c r="U153" s="36"/>
      <c r="V153" s="36"/>
      <c r="W153" s="36"/>
      <c r="X153" s="36"/>
      <c r="Y153" s="36"/>
      <c r="Z153" s="36"/>
      <c r="AA153" s="36"/>
      <c r="AB153" s="36"/>
      <c r="AC153" s="36"/>
      <c r="AD153" s="36"/>
      <c r="AE153" s="36"/>
      <c r="AF153" s="36"/>
      <c r="AG153" s="36"/>
      <c r="AH153" s="36"/>
      <c r="AI153" s="36"/>
      <c r="AJ153" s="36"/>
      <c r="AK153" s="36"/>
      <c r="AL153" s="36"/>
    </row>
    <row r="154" spans="1:38" s="37" customFormat="1" ht="45" hidden="1" customHeight="1">
      <c r="A154" s="145" t="s">
        <v>1194</v>
      </c>
      <c r="B154" s="145" t="s">
        <v>1196</v>
      </c>
      <c r="C154" s="145" t="s">
        <v>117</v>
      </c>
      <c r="D154" s="250" t="s">
        <v>457</v>
      </c>
      <c r="E154" s="736" t="s">
        <v>766</v>
      </c>
      <c r="F154" s="478"/>
      <c r="G154" s="479">
        <f t="shared" si="2"/>
        <v>0</v>
      </c>
      <c r="H154" s="479"/>
      <c r="I154" s="479"/>
      <c r="J154" s="480"/>
      <c r="K154" s="416">
        <f t="shared" si="3"/>
        <v>0</v>
      </c>
      <c r="L154" s="38"/>
      <c r="M154" s="38"/>
      <c r="N154" s="38"/>
      <c r="O154" s="38"/>
      <c r="P154" s="38"/>
      <c r="Q154" s="38"/>
      <c r="R154" s="36"/>
      <c r="S154" s="36"/>
      <c r="T154" s="36"/>
      <c r="U154" s="36"/>
      <c r="V154" s="36"/>
      <c r="W154" s="36"/>
      <c r="X154" s="36"/>
      <c r="Y154" s="36"/>
      <c r="Z154" s="36"/>
      <c r="AA154" s="36"/>
      <c r="AB154" s="36"/>
      <c r="AC154" s="36"/>
      <c r="AD154" s="36"/>
      <c r="AE154" s="36"/>
      <c r="AF154" s="36"/>
      <c r="AG154" s="36"/>
      <c r="AH154" s="36"/>
      <c r="AI154" s="36"/>
      <c r="AJ154" s="36"/>
      <c r="AK154" s="36"/>
      <c r="AL154" s="36"/>
    </row>
    <row r="155" spans="1:38" s="37" customFormat="1" ht="70.150000000000006" hidden="1" customHeight="1">
      <c r="A155" s="145" t="s">
        <v>1194</v>
      </c>
      <c r="B155" s="145" t="s">
        <v>1196</v>
      </c>
      <c r="C155" s="145" t="s">
        <v>117</v>
      </c>
      <c r="D155" s="250" t="s">
        <v>457</v>
      </c>
      <c r="E155" s="745"/>
      <c r="F155" s="481"/>
      <c r="G155" s="479">
        <f t="shared" si="2"/>
        <v>0</v>
      </c>
      <c r="H155" s="479"/>
      <c r="I155" s="479"/>
      <c r="J155" s="480"/>
      <c r="K155" s="416">
        <f t="shared" si="3"/>
        <v>0</v>
      </c>
      <c r="L155" s="38"/>
      <c r="M155" s="38"/>
      <c r="N155" s="38"/>
      <c r="O155" s="38"/>
      <c r="P155" s="38"/>
      <c r="Q155" s="38"/>
      <c r="R155" s="36"/>
      <c r="S155" s="36"/>
      <c r="T155" s="36"/>
      <c r="U155" s="36"/>
      <c r="V155" s="36"/>
      <c r="W155" s="36"/>
      <c r="X155" s="36"/>
      <c r="Y155" s="36"/>
      <c r="Z155" s="36"/>
      <c r="AA155" s="36"/>
      <c r="AB155" s="36"/>
      <c r="AC155" s="36"/>
      <c r="AD155" s="36"/>
      <c r="AE155" s="36"/>
      <c r="AF155" s="36"/>
      <c r="AG155" s="36"/>
      <c r="AH155" s="36"/>
      <c r="AI155" s="36"/>
      <c r="AJ155" s="36"/>
      <c r="AK155" s="36"/>
      <c r="AL155" s="36"/>
    </row>
    <row r="156" spans="1:38" s="37" customFormat="1" ht="69" hidden="1" customHeight="1">
      <c r="A156" s="482" t="s">
        <v>20</v>
      </c>
      <c r="B156" s="145" t="s">
        <v>1166</v>
      </c>
      <c r="C156" s="482" t="s">
        <v>767</v>
      </c>
      <c r="D156" s="318" t="s">
        <v>402</v>
      </c>
      <c r="E156" s="746"/>
      <c r="F156" s="483"/>
      <c r="G156" s="484">
        <f t="shared" si="2"/>
        <v>0</v>
      </c>
      <c r="H156" s="484"/>
      <c r="I156" s="484"/>
      <c r="J156" s="480"/>
      <c r="K156" s="416">
        <f t="shared" si="3"/>
        <v>0</v>
      </c>
      <c r="L156" s="38"/>
      <c r="M156" s="38"/>
      <c r="N156" s="38"/>
      <c r="O156" s="38"/>
      <c r="P156" s="38"/>
      <c r="Q156" s="38"/>
      <c r="R156" s="36"/>
      <c r="S156" s="36"/>
      <c r="T156" s="36"/>
      <c r="U156" s="36"/>
      <c r="V156" s="36"/>
      <c r="W156" s="36"/>
      <c r="X156" s="36"/>
      <c r="Y156" s="36"/>
      <c r="Z156" s="36"/>
      <c r="AA156" s="36"/>
      <c r="AB156" s="36"/>
      <c r="AC156" s="36"/>
      <c r="AD156" s="36"/>
      <c r="AE156" s="36"/>
      <c r="AF156" s="36"/>
      <c r="AG156" s="36"/>
      <c r="AH156" s="36"/>
      <c r="AI156" s="36"/>
      <c r="AJ156" s="36"/>
      <c r="AK156" s="36"/>
      <c r="AL156" s="36"/>
    </row>
    <row r="157" spans="1:38" s="37" customFormat="1" ht="69" hidden="1" customHeight="1">
      <c r="A157" s="145" t="s">
        <v>1194</v>
      </c>
      <c r="B157" s="145" t="s">
        <v>1196</v>
      </c>
      <c r="C157" s="145" t="s">
        <v>117</v>
      </c>
      <c r="D157" s="250" t="s">
        <v>457</v>
      </c>
      <c r="E157" s="485" t="s">
        <v>768</v>
      </c>
      <c r="F157" s="485"/>
      <c r="G157" s="484">
        <f t="shared" si="2"/>
        <v>0</v>
      </c>
      <c r="H157" s="484"/>
      <c r="I157" s="484"/>
      <c r="J157" s="480"/>
      <c r="K157" s="416">
        <f t="shared" si="3"/>
        <v>0</v>
      </c>
      <c r="L157" s="38"/>
      <c r="M157" s="38"/>
      <c r="N157" s="38"/>
      <c r="O157" s="38"/>
      <c r="P157" s="38"/>
      <c r="Q157" s="38"/>
      <c r="R157" s="36"/>
      <c r="S157" s="36"/>
      <c r="T157" s="36"/>
      <c r="U157" s="36"/>
      <c r="V157" s="36"/>
      <c r="W157" s="36"/>
      <c r="X157" s="36"/>
      <c r="Y157" s="36"/>
      <c r="Z157" s="36"/>
      <c r="AA157" s="36"/>
      <c r="AB157" s="36"/>
      <c r="AC157" s="36"/>
      <c r="AD157" s="36"/>
      <c r="AE157" s="36"/>
      <c r="AF157" s="36"/>
      <c r="AG157" s="36"/>
      <c r="AH157" s="36"/>
      <c r="AI157" s="36"/>
      <c r="AJ157" s="36"/>
      <c r="AK157" s="36"/>
      <c r="AL157" s="36"/>
    </row>
    <row r="158" spans="1:38" s="37" customFormat="1" ht="51" hidden="1" customHeight="1">
      <c r="A158" s="145"/>
      <c r="B158" s="145"/>
      <c r="C158" s="145"/>
      <c r="D158" s="14"/>
      <c r="E158" s="485" t="s">
        <v>769</v>
      </c>
      <c r="F158" s="485"/>
      <c r="G158" s="484">
        <f t="shared" si="2"/>
        <v>0</v>
      </c>
      <c r="H158" s="484"/>
      <c r="I158" s="484"/>
      <c r="J158" s="480"/>
      <c r="K158" s="416">
        <f t="shared" si="3"/>
        <v>0</v>
      </c>
      <c r="L158" s="38"/>
      <c r="M158" s="38"/>
      <c r="N158" s="38"/>
      <c r="O158" s="38"/>
      <c r="P158" s="38"/>
      <c r="Q158" s="38"/>
      <c r="R158" s="36"/>
      <c r="S158" s="36"/>
      <c r="T158" s="36"/>
      <c r="U158" s="36"/>
      <c r="V158" s="36"/>
      <c r="W158" s="36"/>
      <c r="X158" s="36"/>
      <c r="Y158" s="36"/>
      <c r="Z158" s="36"/>
      <c r="AA158" s="36"/>
      <c r="AB158" s="36"/>
      <c r="AC158" s="36"/>
      <c r="AD158" s="36"/>
      <c r="AE158" s="36"/>
      <c r="AF158" s="36"/>
      <c r="AG158" s="36"/>
      <c r="AH158" s="36"/>
      <c r="AI158" s="36"/>
      <c r="AJ158" s="36"/>
      <c r="AK158" s="36"/>
      <c r="AL158" s="36"/>
    </row>
    <row r="159" spans="1:38" s="37" customFormat="1" ht="15.5" hidden="1">
      <c r="A159" s="145"/>
      <c r="B159" s="145"/>
      <c r="C159" s="145"/>
      <c r="D159" s="14"/>
      <c r="E159" s="485"/>
      <c r="F159" s="485"/>
      <c r="G159" s="484">
        <f t="shared" ref="G159:G227" si="5">+H159+I159</f>
        <v>0</v>
      </c>
      <c r="H159" s="484"/>
      <c r="I159" s="484"/>
      <c r="J159" s="480"/>
      <c r="K159" s="416">
        <f t="shared" ref="K159:K227" si="6">+G159</f>
        <v>0</v>
      </c>
      <c r="L159" s="38"/>
      <c r="M159" s="38"/>
      <c r="N159" s="38"/>
      <c r="O159" s="38"/>
      <c r="P159" s="38"/>
      <c r="Q159" s="38"/>
      <c r="R159" s="36"/>
      <c r="S159" s="36"/>
      <c r="T159" s="36"/>
      <c r="U159" s="36"/>
      <c r="V159" s="36"/>
      <c r="W159" s="36"/>
      <c r="X159" s="36"/>
      <c r="Y159" s="36"/>
      <c r="Z159" s="36"/>
      <c r="AA159" s="36"/>
      <c r="AB159" s="36"/>
      <c r="AC159" s="36"/>
      <c r="AD159" s="36"/>
      <c r="AE159" s="36"/>
      <c r="AF159" s="36"/>
      <c r="AG159" s="36"/>
      <c r="AH159" s="36"/>
      <c r="AI159" s="36"/>
      <c r="AJ159" s="36"/>
      <c r="AK159" s="36"/>
      <c r="AL159" s="36"/>
    </row>
    <row r="160" spans="1:38" s="37" customFormat="1" ht="15.5" hidden="1">
      <c r="A160" s="145" t="s">
        <v>14</v>
      </c>
      <c r="B160" s="145" t="s">
        <v>413</v>
      </c>
      <c r="C160" s="145" t="s">
        <v>914</v>
      </c>
      <c r="D160" s="264" t="s">
        <v>706</v>
      </c>
      <c r="E160" s="242"/>
      <c r="F160" s="242"/>
      <c r="G160" s="120">
        <f t="shared" si="5"/>
        <v>0</v>
      </c>
      <c r="H160" s="120"/>
      <c r="I160" s="120"/>
      <c r="J160" s="417"/>
      <c r="K160" s="416">
        <f t="shared" si="6"/>
        <v>0</v>
      </c>
      <c r="L160" s="38"/>
      <c r="M160" s="38"/>
      <c r="N160" s="38"/>
      <c r="O160" s="38"/>
      <c r="P160" s="38"/>
      <c r="Q160" s="38"/>
      <c r="R160" s="36"/>
      <c r="S160" s="36"/>
      <c r="T160" s="36"/>
      <c r="U160" s="36"/>
      <c r="V160" s="36"/>
      <c r="W160" s="36"/>
      <c r="X160" s="36"/>
      <c r="Y160" s="36"/>
      <c r="Z160" s="36"/>
      <c r="AA160" s="36"/>
      <c r="AB160" s="36"/>
      <c r="AC160" s="36"/>
      <c r="AD160" s="36"/>
      <c r="AE160" s="36"/>
      <c r="AF160" s="36"/>
      <c r="AG160" s="36"/>
      <c r="AH160" s="36"/>
      <c r="AI160" s="36"/>
      <c r="AJ160" s="36"/>
      <c r="AK160" s="36"/>
      <c r="AL160" s="36"/>
    </row>
    <row r="161" spans="1:38" s="37" customFormat="1" ht="15.5" hidden="1">
      <c r="A161" s="133" t="s">
        <v>15</v>
      </c>
      <c r="B161" s="133" t="s">
        <v>707</v>
      </c>
      <c r="C161" s="133" t="s">
        <v>935</v>
      </c>
      <c r="D161" s="268" t="s">
        <v>708</v>
      </c>
      <c r="E161" s="242"/>
      <c r="F161" s="242"/>
      <c r="G161" s="149">
        <f t="shared" si="5"/>
        <v>0</v>
      </c>
      <c r="H161" s="149"/>
      <c r="I161" s="149"/>
      <c r="J161" s="417"/>
      <c r="K161" s="416">
        <f t="shared" si="6"/>
        <v>0</v>
      </c>
      <c r="L161" s="38"/>
      <c r="M161" s="38"/>
      <c r="N161" s="38"/>
      <c r="O161" s="38"/>
      <c r="P161" s="38"/>
      <c r="Q161" s="38"/>
      <c r="R161" s="36"/>
      <c r="S161" s="36"/>
      <c r="T161" s="36"/>
      <c r="U161" s="36"/>
      <c r="V161" s="36"/>
      <c r="W161" s="36"/>
      <c r="X161" s="36"/>
      <c r="Y161" s="36"/>
      <c r="Z161" s="36"/>
      <c r="AA161" s="36"/>
      <c r="AB161" s="36"/>
      <c r="AC161" s="36"/>
      <c r="AD161" s="36"/>
      <c r="AE161" s="36"/>
      <c r="AF161" s="36"/>
      <c r="AG161" s="36"/>
      <c r="AH161" s="36"/>
      <c r="AI161" s="36"/>
      <c r="AJ161" s="36"/>
      <c r="AK161" s="36"/>
      <c r="AL161" s="36"/>
    </row>
    <row r="162" spans="1:38" s="37" customFormat="1" ht="15.5" hidden="1">
      <c r="A162" s="133" t="s">
        <v>16</v>
      </c>
      <c r="B162" s="133" t="s">
        <v>1039</v>
      </c>
      <c r="C162" s="133" t="s">
        <v>770</v>
      </c>
      <c r="D162" s="268" t="s">
        <v>1040</v>
      </c>
      <c r="E162" s="242"/>
      <c r="F162" s="242"/>
      <c r="G162" s="121">
        <f t="shared" si="5"/>
        <v>0</v>
      </c>
      <c r="H162" s="121"/>
      <c r="I162" s="121"/>
      <c r="J162" s="417"/>
      <c r="K162" s="416">
        <f t="shared" si="6"/>
        <v>0</v>
      </c>
      <c r="L162" s="38"/>
      <c r="M162" s="38"/>
      <c r="N162" s="38"/>
      <c r="O162" s="38"/>
      <c r="P162" s="38"/>
      <c r="Q162" s="38"/>
      <c r="R162" s="36"/>
      <c r="S162" s="36"/>
      <c r="T162" s="36"/>
      <c r="U162" s="36"/>
      <c r="V162" s="36"/>
      <c r="W162" s="36"/>
      <c r="X162" s="36"/>
      <c r="Y162" s="36"/>
      <c r="Z162" s="36"/>
      <c r="AA162" s="36"/>
      <c r="AB162" s="36"/>
      <c r="AC162" s="36"/>
      <c r="AD162" s="36"/>
      <c r="AE162" s="36"/>
      <c r="AF162" s="36"/>
      <c r="AG162" s="36"/>
      <c r="AH162" s="36"/>
      <c r="AI162" s="36"/>
      <c r="AJ162" s="36"/>
      <c r="AK162" s="36"/>
      <c r="AL162" s="36"/>
    </row>
    <row r="163" spans="1:38" s="37" customFormat="1" ht="110.25" hidden="1" customHeight="1">
      <c r="A163" s="138" t="s">
        <v>306</v>
      </c>
      <c r="B163" s="138" t="s">
        <v>491</v>
      </c>
      <c r="C163" s="139" t="s">
        <v>305</v>
      </c>
      <c r="D163" s="312" t="s">
        <v>110</v>
      </c>
      <c r="E163" s="242" t="s">
        <v>591</v>
      </c>
      <c r="F163" s="242"/>
      <c r="G163" s="120">
        <f t="shared" si="5"/>
        <v>0</v>
      </c>
      <c r="H163" s="120"/>
      <c r="I163" s="120"/>
      <c r="J163" s="417"/>
      <c r="K163" s="416">
        <f t="shared" si="6"/>
        <v>0</v>
      </c>
      <c r="L163" s="38"/>
      <c r="M163" s="38"/>
      <c r="N163" s="38"/>
      <c r="O163" s="38"/>
      <c r="P163" s="38"/>
      <c r="Q163" s="38"/>
      <c r="R163" s="36"/>
      <c r="S163" s="36"/>
      <c r="T163" s="36"/>
      <c r="U163" s="36"/>
      <c r="V163" s="36"/>
      <c r="W163" s="36"/>
      <c r="X163" s="36"/>
      <c r="Y163" s="36"/>
      <c r="Z163" s="36"/>
      <c r="AA163" s="36"/>
      <c r="AB163" s="36"/>
      <c r="AC163" s="36"/>
      <c r="AD163" s="36"/>
      <c r="AE163" s="36"/>
      <c r="AF163" s="36"/>
      <c r="AG163" s="36"/>
      <c r="AH163" s="36"/>
      <c r="AI163" s="36"/>
      <c r="AJ163" s="36"/>
      <c r="AK163" s="36"/>
      <c r="AL163" s="36"/>
    </row>
    <row r="164" spans="1:38" s="37" customFormat="1" ht="28" hidden="1">
      <c r="A164" s="462" t="s">
        <v>17</v>
      </c>
      <c r="B164" s="462" t="s">
        <v>791</v>
      </c>
      <c r="C164" s="462" t="s">
        <v>790</v>
      </c>
      <c r="D164" s="486" t="s">
        <v>902</v>
      </c>
      <c r="E164" s="418"/>
      <c r="F164" s="418"/>
      <c r="G164" s="471">
        <f t="shared" si="5"/>
        <v>0</v>
      </c>
      <c r="H164" s="471"/>
      <c r="I164" s="471"/>
      <c r="J164" s="420"/>
      <c r="K164" s="416">
        <f t="shared" si="6"/>
        <v>0</v>
      </c>
      <c r="L164" s="38"/>
      <c r="M164" s="38"/>
      <c r="N164" s="38"/>
      <c r="O164" s="38"/>
      <c r="P164" s="38"/>
      <c r="Q164" s="38"/>
      <c r="R164" s="36"/>
      <c r="S164" s="36"/>
      <c r="T164" s="36"/>
      <c r="U164" s="36"/>
      <c r="V164" s="36"/>
      <c r="W164" s="36"/>
      <c r="X164" s="36"/>
      <c r="Y164" s="36"/>
      <c r="Z164" s="36"/>
      <c r="AA164" s="36"/>
      <c r="AB164" s="36"/>
      <c r="AC164" s="36"/>
      <c r="AD164" s="36"/>
      <c r="AE164" s="36"/>
      <c r="AF164" s="36"/>
      <c r="AG164" s="36"/>
      <c r="AH164" s="36"/>
      <c r="AI164" s="36"/>
      <c r="AJ164" s="36"/>
      <c r="AK164" s="36"/>
      <c r="AL164" s="36"/>
    </row>
    <row r="165" spans="1:38" s="37" customFormat="1" ht="75" hidden="1" customHeight="1">
      <c r="A165" s="135" t="s">
        <v>201</v>
      </c>
      <c r="B165" s="248" t="s">
        <v>1086</v>
      </c>
      <c r="C165" s="248" t="s">
        <v>864</v>
      </c>
      <c r="D165" s="330" t="s">
        <v>640</v>
      </c>
      <c r="E165" s="242" t="s">
        <v>642</v>
      </c>
      <c r="F165" s="242" t="s">
        <v>380</v>
      </c>
      <c r="G165" s="301">
        <f>+H165+I165</f>
        <v>0</v>
      </c>
      <c r="H165" s="301"/>
      <c r="I165" s="301"/>
      <c r="J165" s="331">
        <f>+I165</f>
        <v>0</v>
      </c>
      <c r="K165" s="487">
        <f>+G165</f>
        <v>0</v>
      </c>
      <c r="L165" s="38"/>
      <c r="M165" s="38"/>
      <c r="N165" s="38"/>
      <c r="O165" s="38"/>
      <c r="P165" s="38"/>
      <c r="Q165" s="38"/>
      <c r="R165" s="36"/>
      <c r="S165" s="36"/>
      <c r="T165" s="36"/>
      <c r="U165" s="36"/>
      <c r="V165" s="36"/>
      <c r="W165" s="36"/>
      <c r="X165" s="36"/>
      <c r="Y165" s="36"/>
      <c r="Z165" s="36"/>
      <c r="AA165" s="36"/>
      <c r="AB165" s="36"/>
      <c r="AC165" s="36"/>
      <c r="AD165" s="36"/>
      <c r="AE165" s="36"/>
      <c r="AF165" s="36"/>
      <c r="AG165" s="36"/>
      <c r="AH165" s="36"/>
      <c r="AI165" s="36"/>
      <c r="AJ165" s="36"/>
      <c r="AK165" s="36"/>
      <c r="AL165" s="36"/>
    </row>
    <row r="166" spans="1:38" s="37" customFormat="1" ht="65.25" hidden="1" customHeight="1">
      <c r="A166" s="408" t="s">
        <v>16</v>
      </c>
      <c r="B166" s="449" t="s">
        <v>1039</v>
      </c>
      <c r="C166" s="408" t="s">
        <v>770</v>
      </c>
      <c r="D166" s="595" t="s">
        <v>1040</v>
      </c>
      <c r="E166" s="418" t="s">
        <v>382</v>
      </c>
      <c r="F166" s="418" t="s">
        <v>430</v>
      </c>
      <c r="G166" s="419">
        <f>+H166+I166</f>
        <v>0</v>
      </c>
      <c r="H166" s="419"/>
      <c r="I166" s="419"/>
      <c r="J166" s="453">
        <f>+I166</f>
        <v>0</v>
      </c>
      <c r="K166" s="487">
        <f>+G166</f>
        <v>0</v>
      </c>
      <c r="L166" s="38"/>
      <c r="M166" s="38"/>
      <c r="N166" s="38"/>
      <c r="O166" s="38"/>
      <c r="P166" s="38"/>
      <c r="Q166" s="38"/>
      <c r="R166" s="36"/>
      <c r="S166" s="36"/>
      <c r="T166" s="36"/>
      <c r="U166" s="36"/>
      <c r="V166" s="36"/>
      <c r="W166" s="36"/>
      <c r="X166" s="36"/>
      <c r="Y166" s="36"/>
      <c r="Z166" s="36"/>
      <c r="AA166" s="36"/>
      <c r="AB166" s="36"/>
      <c r="AC166" s="36"/>
      <c r="AD166" s="36"/>
      <c r="AE166" s="36"/>
      <c r="AF166" s="36"/>
      <c r="AG166" s="36"/>
      <c r="AH166" s="36"/>
      <c r="AI166" s="36"/>
      <c r="AJ166" s="36"/>
      <c r="AK166" s="36"/>
      <c r="AL166" s="36"/>
    </row>
    <row r="167" spans="1:38" s="37" customFormat="1" ht="71.25" hidden="1" customHeight="1">
      <c r="A167" s="135" t="s">
        <v>396</v>
      </c>
      <c r="B167" s="135" t="s">
        <v>871</v>
      </c>
      <c r="C167" s="135" t="s">
        <v>297</v>
      </c>
      <c r="D167" s="115" t="s">
        <v>84</v>
      </c>
      <c r="E167" s="242" t="s">
        <v>730</v>
      </c>
      <c r="F167" s="242" t="s">
        <v>771</v>
      </c>
      <c r="G167" s="301">
        <f t="shared" si="5"/>
        <v>100000</v>
      </c>
      <c r="H167" s="301"/>
      <c r="I167" s="301">
        <v>100000</v>
      </c>
      <c r="J167" s="331">
        <f>+I167</f>
        <v>100000</v>
      </c>
      <c r="K167" s="487">
        <f t="shared" si="6"/>
        <v>100000</v>
      </c>
      <c r="L167" s="38"/>
      <c r="M167" s="38"/>
      <c r="N167" s="38"/>
      <c r="O167" s="38"/>
      <c r="P167" s="38"/>
      <c r="Q167" s="38"/>
      <c r="R167" s="36"/>
      <c r="S167" s="36"/>
      <c r="T167" s="36"/>
      <c r="U167" s="36"/>
      <c r="V167" s="36"/>
      <c r="W167" s="36"/>
      <c r="X167" s="36"/>
      <c r="Y167" s="36"/>
      <c r="Z167" s="36"/>
      <c r="AA167" s="36"/>
      <c r="AB167" s="36"/>
      <c r="AC167" s="36"/>
      <c r="AD167" s="36"/>
      <c r="AE167" s="36"/>
      <c r="AF167" s="36"/>
      <c r="AG167" s="36"/>
      <c r="AH167" s="36"/>
      <c r="AI167" s="36"/>
      <c r="AJ167" s="36"/>
      <c r="AK167" s="36"/>
      <c r="AL167" s="36"/>
    </row>
    <row r="168" spans="1:38" s="37" customFormat="1" ht="56" hidden="1">
      <c r="A168" s="433" t="s">
        <v>19</v>
      </c>
      <c r="B168" s="433" t="s">
        <v>1042</v>
      </c>
      <c r="C168" s="433" t="s">
        <v>501</v>
      </c>
      <c r="D168" s="488" t="s">
        <v>653</v>
      </c>
      <c r="E168" s="413"/>
      <c r="F168" s="413"/>
      <c r="G168" s="489">
        <f t="shared" si="5"/>
        <v>0</v>
      </c>
      <c r="H168" s="489"/>
      <c r="I168" s="489"/>
      <c r="J168" s="415"/>
      <c r="K168" s="416">
        <f t="shared" si="6"/>
        <v>0</v>
      </c>
      <c r="L168" s="38"/>
      <c r="M168" s="38"/>
      <c r="N168" s="38"/>
      <c r="O168" s="38"/>
      <c r="P168" s="38"/>
      <c r="Q168" s="38"/>
      <c r="R168" s="36"/>
      <c r="S168" s="36"/>
      <c r="T168" s="36"/>
      <c r="U168" s="36"/>
      <c r="V168" s="36"/>
      <c r="W168" s="36"/>
      <c r="X168" s="36"/>
      <c r="Y168" s="36"/>
      <c r="Z168" s="36"/>
      <c r="AA168" s="36"/>
      <c r="AB168" s="36"/>
      <c r="AC168" s="36"/>
      <c r="AD168" s="36"/>
      <c r="AE168" s="36"/>
      <c r="AF168" s="36"/>
      <c r="AG168" s="36"/>
      <c r="AH168" s="36"/>
      <c r="AI168" s="36"/>
      <c r="AJ168" s="36"/>
      <c r="AK168" s="36"/>
      <c r="AL168" s="36"/>
    </row>
    <row r="169" spans="1:38" s="37" customFormat="1" ht="56" hidden="1">
      <c r="A169" s="135" t="s">
        <v>18</v>
      </c>
      <c r="B169" s="135" t="s">
        <v>1041</v>
      </c>
      <c r="C169" s="135" t="s">
        <v>615</v>
      </c>
      <c r="D169" s="268" t="s">
        <v>593</v>
      </c>
      <c r="E169" s="242"/>
      <c r="F169" s="242"/>
      <c r="G169" s="121">
        <f t="shared" si="5"/>
        <v>0</v>
      </c>
      <c r="H169" s="121"/>
      <c r="I169" s="121"/>
      <c r="J169" s="417"/>
      <c r="K169" s="416">
        <f t="shared" si="6"/>
        <v>0</v>
      </c>
      <c r="L169" s="38"/>
      <c r="M169" s="38"/>
      <c r="N169" s="38"/>
      <c r="O169" s="38"/>
      <c r="P169" s="38"/>
      <c r="Q169" s="38"/>
      <c r="R169" s="36"/>
      <c r="S169" s="36"/>
      <c r="T169" s="36"/>
      <c r="U169" s="36"/>
      <c r="V169" s="36"/>
      <c r="W169" s="36"/>
      <c r="X169" s="36"/>
      <c r="Y169" s="36"/>
      <c r="Z169" s="36"/>
      <c r="AA169" s="36"/>
      <c r="AB169" s="36"/>
      <c r="AC169" s="36"/>
      <c r="AD169" s="36"/>
      <c r="AE169" s="36"/>
      <c r="AF169" s="36"/>
      <c r="AG169" s="36"/>
      <c r="AH169" s="36"/>
      <c r="AI169" s="36"/>
      <c r="AJ169" s="36"/>
      <c r="AK169" s="36"/>
      <c r="AL169" s="36"/>
    </row>
    <row r="170" spans="1:38" s="37" customFormat="1" ht="15.5" hidden="1">
      <c r="A170" s="462" t="s">
        <v>20</v>
      </c>
      <c r="B170" s="408" t="s">
        <v>1166</v>
      </c>
      <c r="C170" s="462" t="s">
        <v>934</v>
      </c>
      <c r="D170" s="450" t="s">
        <v>402</v>
      </c>
      <c r="E170" s="418"/>
      <c r="F170" s="418"/>
      <c r="G170" s="471">
        <f t="shared" si="5"/>
        <v>0</v>
      </c>
      <c r="H170" s="471">
        <f>200000-200000</f>
        <v>0</v>
      </c>
      <c r="I170" s="471">
        <f>200000-200000</f>
        <v>0</v>
      </c>
      <c r="J170" s="420">
        <f>200000-200000</f>
        <v>0</v>
      </c>
      <c r="K170" s="416">
        <f t="shared" si="6"/>
        <v>0</v>
      </c>
      <c r="L170" s="38"/>
      <c r="M170" s="38"/>
      <c r="N170" s="38"/>
      <c r="O170" s="38"/>
      <c r="P170" s="38"/>
      <c r="Q170" s="38"/>
      <c r="R170" s="36"/>
      <c r="S170" s="36"/>
      <c r="T170" s="36"/>
      <c r="U170" s="36"/>
      <c r="V170" s="36"/>
      <c r="W170" s="36"/>
      <c r="X170" s="36"/>
      <c r="Y170" s="36"/>
      <c r="Z170" s="36"/>
      <c r="AA170" s="36"/>
      <c r="AB170" s="36"/>
      <c r="AC170" s="36"/>
      <c r="AD170" s="36"/>
      <c r="AE170" s="36"/>
      <c r="AF170" s="36"/>
      <c r="AG170" s="36"/>
      <c r="AH170" s="36"/>
      <c r="AI170" s="36"/>
      <c r="AJ170" s="36"/>
      <c r="AK170" s="36"/>
      <c r="AL170" s="36"/>
    </row>
    <row r="171" spans="1:38" s="37" customFormat="1" ht="47.5" hidden="1" customHeight="1">
      <c r="A171" s="302" t="s">
        <v>130</v>
      </c>
      <c r="B171" s="302" t="s">
        <v>772</v>
      </c>
      <c r="C171" s="302"/>
      <c r="D171" s="328" t="s">
        <v>272</v>
      </c>
      <c r="E171" s="242"/>
      <c r="F171" s="242"/>
      <c r="G171" s="355">
        <f t="shared" si="5"/>
        <v>135831505</v>
      </c>
      <c r="H171" s="204">
        <f>+H183+H184+H185+H186+H205+H206+H179+H181+H200+H218+H219+H182</f>
        <v>135831505</v>
      </c>
      <c r="I171" s="204">
        <f>+I183+I184+I185+I186+I205+I206+I179+I181+I200+I218+I219+I182</f>
        <v>0</v>
      </c>
      <c r="J171" s="204">
        <f>+J183+J184+J185+J186+J205+J206+J179+J181+J200+J218+J219+J182</f>
        <v>0</v>
      </c>
      <c r="K171" s="454">
        <f t="shared" si="6"/>
        <v>135831505</v>
      </c>
      <c r="L171" s="31"/>
      <c r="M171" s="38"/>
      <c r="N171" s="38"/>
      <c r="O171" s="38"/>
      <c r="P171" s="38"/>
      <c r="Q171" s="38"/>
      <c r="R171" s="36"/>
      <c r="S171" s="36"/>
      <c r="T171" s="36"/>
      <c r="U171" s="36"/>
      <c r="V171" s="36"/>
      <c r="W171" s="36"/>
      <c r="X171" s="36"/>
      <c r="Y171" s="36"/>
      <c r="Z171" s="36"/>
      <c r="AA171" s="36"/>
      <c r="AB171" s="36"/>
      <c r="AC171" s="36"/>
      <c r="AD171" s="36"/>
      <c r="AE171" s="36"/>
      <c r="AF171" s="36"/>
      <c r="AG171" s="36"/>
      <c r="AH171" s="36"/>
      <c r="AI171" s="36"/>
      <c r="AJ171" s="36"/>
      <c r="AK171" s="36"/>
      <c r="AL171" s="36"/>
    </row>
    <row r="172" spans="1:38" s="37" customFormat="1" ht="28" hidden="1">
      <c r="A172" s="490"/>
      <c r="B172" s="490"/>
      <c r="C172" s="490"/>
      <c r="D172" s="491" t="s">
        <v>455</v>
      </c>
      <c r="E172" s="413"/>
      <c r="F172" s="413"/>
      <c r="G172" s="492">
        <f t="shared" si="5"/>
        <v>0</v>
      </c>
      <c r="H172" s="492"/>
      <c r="I172" s="492"/>
      <c r="J172" s="415"/>
      <c r="K172" s="416">
        <f t="shared" si="6"/>
        <v>0</v>
      </c>
      <c r="L172" s="38"/>
      <c r="M172" s="38"/>
      <c r="N172" s="38"/>
      <c r="O172" s="38"/>
      <c r="P172" s="38"/>
      <c r="Q172" s="38"/>
      <c r="R172" s="36"/>
      <c r="S172" s="36"/>
      <c r="T172" s="36"/>
      <c r="U172" s="36"/>
      <c r="V172" s="36"/>
      <c r="W172" s="36"/>
      <c r="X172" s="36"/>
      <c r="Y172" s="36"/>
      <c r="Z172" s="36"/>
      <c r="AA172" s="36"/>
      <c r="AB172" s="36"/>
      <c r="AC172" s="36"/>
      <c r="AD172" s="36"/>
      <c r="AE172" s="36"/>
      <c r="AF172" s="36"/>
      <c r="AG172" s="36"/>
      <c r="AH172" s="36"/>
      <c r="AI172" s="36"/>
      <c r="AJ172" s="36"/>
      <c r="AK172" s="36"/>
      <c r="AL172" s="36"/>
    </row>
    <row r="173" spans="1:38" s="37" customFormat="1" ht="42" hidden="1">
      <c r="A173" s="248" t="s">
        <v>473</v>
      </c>
      <c r="B173" s="248" t="s">
        <v>1029</v>
      </c>
      <c r="C173" s="248" t="s">
        <v>616</v>
      </c>
      <c r="D173" s="251" t="s">
        <v>967</v>
      </c>
      <c r="E173" s="242"/>
      <c r="F173" s="242"/>
      <c r="G173" s="120">
        <f t="shared" si="5"/>
        <v>0</v>
      </c>
      <c r="H173" s="120"/>
      <c r="I173" s="120"/>
      <c r="J173" s="417"/>
      <c r="K173" s="416">
        <f t="shared" si="6"/>
        <v>0</v>
      </c>
      <c r="L173" s="38"/>
      <c r="M173" s="38"/>
      <c r="N173" s="38"/>
      <c r="O173" s="38"/>
      <c r="P173" s="38"/>
      <c r="Q173" s="38"/>
      <c r="R173" s="36"/>
      <c r="S173" s="36"/>
      <c r="T173" s="36"/>
      <c r="U173" s="36"/>
      <c r="V173" s="36"/>
      <c r="W173" s="36"/>
      <c r="X173" s="36"/>
      <c r="Y173" s="36"/>
      <c r="Z173" s="36"/>
      <c r="AA173" s="36"/>
      <c r="AB173" s="36"/>
      <c r="AC173" s="36"/>
      <c r="AD173" s="36"/>
      <c r="AE173" s="36"/>
      <c r="AF173" s="36"/>
      <c r="AG173" s="36"/>
      <c r="AH173" s="36"/>
      <c r="AI173" s="36"/>
      <c r="AJ173" s="36"/>
      <c r="AK173" s="36"/>
      <c r="AL173" s="36"/>
    </row>
    <row r="174" spans="1:38" s="37" customFormat="1" ht="51.65" hidden="1" customHeight="1">
      <c r="A174" s="248" t="s">
        <v>393</v>
      </c>
      <c r="B174" s="248" t="s">
        <v>346</v>
      </c>
      <c r="C174" s="248" t="s">
        <v>662</v>
      </c>
      <c r="D174" s="14" t="s">
        <v>105</v>
      </c>
      <c r="E174" s="709" t="s">
        <v>773</v>
      </c>
      <c r="F174" s="418"/>
      <c r="G174" s="260">
        <f t="shared" si="5"/>
        <v>0</v>
      </c>
      <c r="H174" s="260"/>
      <c r="I174" s="260"/>
      <c r="J174" s="417"/>
      <c r="K174" s="416">
        <f t="shared" si="6"/>
        <v>0</v>
      </c>
      <c r="L174" s="38"/>
      <c r="M174" s="38"/>
      <c r="N174" s="38"/>
      <c r="O174" s="38"/>
      <c r="P174" s="38"/>
      <c r="Q174" s="38"/>
      <c r="R174" s="36"/>
      <c r="S174" s="36"/>
      <c r="T174" s="36"/>
      <c r="U174" s="36"/>
      <c r="V174" s="36"/>
      <c r="W174" s="36"/>
      <c r="X174" s="36"/>
      <c r="Y174" s="36"/>
      <c r="Z174" s="36"/>
      <c r="AA174" s="36"/>
      <c r="AB174" s="36"/>
      <c r="AC174" s="36"/>
      <c r="AD174" s="36"/>
      <c r="AE174" s="36"/>
      <c r="AF174" s="36"/>
      <c r="AG174" s="36"/>
      <c r="AH174" s="36"/>
      <c r="AI174" s="36"/>
      <c r="AJ174" s="36"/>
      <c r="AK174" s="36"/>
      <c r="AL174" s="36"/>
    </row>
    <row r="175" spans="1:38" s="37" customFormat="1" ht="48" hidden="1" customHeight="1">
      <c r="A175" s="248" t="s">
        <v>395</v>
      </c>
      <c r="B175" s="248" t="s">
        <v>1166</v>
      </c>
      <c r="C175" s="248" t="s">
        <v>934</v>
      </c>
      <c r="D175" s="14" t="s">
        <v>402</v>
      </c>
      <c r="E175" s="708"/>
      <c r="F175" s="413"/>
      <c r="G175" s="260">
        <f t="shared" si="5"/>
        <v>0</v>
      </c>
      <c r="H175" s="260"/>
      <c r="I175" s="260"/>
      <c r="J175" s="417"/>
      <c r="K175" s="416">
        <f t="shared" si="6"/>
        <v>0</v>
      </c>
      <c r="L175" s="38"/>
      <c r="M175" s="38"/>
      <c r="N175" s="38"/>
      <c r="O175" s="38"/>
      <c r="P175" s="38"/>
      <c r="Q175" s="38"/>
      <c r="R175" s="36"/>
      <c r="S175" s="36"/>
      <c r="T175" s="36"/>
      <c r="U175" s="36"/>
      <c r="V175" s="36"/>
      <c r="W175" s="36"/>
      <c r="X175" s="36"/>
      <c r="Y175" s="36"/>
      <c r="Z175" s="36"/>
      <c r="AA175" s="36"/>
      <c r="AB175" s="36"/>
      <c r="AC175" s="36"/>
      <c r="AD175" s="36"/>
      <c r="AE175" s="36"/>
      <c r="AF175" s="36"/>
      <c r="AG175" s="36"/>
      <c r="AH175" s="36"/>
      <c r="AI175" s="36"/>
      <c r="AJ175" s="36"/>
      <c r="AK175" s="36"/>
      <c r="AL175" s="36"/>
    </row>
    <row r="176" spans="1:38" s="37" customFormat="1" ht="26" hidden="1">
      <c r="A176" s="147"/>
      <c r="B176" s="143" t="s">
        <v>347</v>
      </c>
      <c r="C176" s="143"/>
      <c r="D176" s="279" t="s">
        <v>490</v>
      </c>
      <c r="E176" s="242"/>
      <c r="F176" s="242"/>
      <c r="G176" s="149">
        <f t="shared" si="5"/>
        <v>0</v>
      </c>
      <c r="H176" s="149"/>
      <c r="I176" s="149"/>
      <c r="J176" s="417"/>
      <c r="K176" s="416">
        <f t="shared" si="6"/>
        <v>0</v>
      </c>
      <c r="L176" s="38"/>
      <c r="M176" s="38"/>
      <c r="N176" s="38"/>
      <c r="O176" s="38"/>
      <c r="P176" s="38"/>
      <c r="Q176" s="38"/>
      <c r="R176" s="36"/>
      <c r="S176" s="36"/>
      <c r="T176" s="36"/>
      <c r="U176" s="36"/>
      <c r="V176" s="36"/>
      <c r="W176" s="36"/>
      <c r="X176" s="36"/>
      <c r="Y176" s="36"/>
      <c r="Z176" s="36"/>
      <c r="AA176" s="36"/>
      <c r="AB176" s="36"/>
      <c r="AC176" s="36"/>
      <c r="AD176" s="36"/>
      <c r="AE176" s="36"/>
      <c r="AF176" s="36"/>
      <c r="AG176" s="36"/>
      <c r="AH176" s="36"/>
      <c r="AI176" s="36"/>
      <c r="AJ176" s="36"/>
      <c r="AK176" s="36"/>
      <c r="AL176" s="36"/>
    </row>
    <row r="177" spans="1:38" s="37" customFormat="1" ht="28" hidden="1">
      <c r="A177" s="147"/>
      <c r="B177" s="138"/>
      <c r="C177" s="138"/>
      <c r="D177" s="271" t="s">
        <v>455</v>
      </c>
      <c r="E177" s="242"/>
      <c r="F177" s="242"/>
      <c r="G177" s="131">
        <f t="shared" si="5"/>
        <v>0</v>
      </c>
      <c r="H177" s="131"/>
      <c r="I177" s="131"/>
      <c r="J177" s="417"/>
      <c r="K177" s="416">
        <f t="shared" si="6"/>
        <v>0</v>
      </c>
      <c r="L177" s="38"/>
      <c r="M177" s="38"/>
      <c r="N177" s="38"/>
      <c r="O177" s="38"/>
      <c r="P177" s="38"/>
      <c r="Q177" s="38"/>
      <c r="R177" s="36"/>
      <c r="S177" s="36"/>
      <c r="T177" s="36"/>
      <c r="U177" s="36"/>
      <c r="V177" s="36"/>
      <c r="W177" s="36"/>
      <c r="X177" s="36"/>
      <c r="Y177" s="36"/>
      <c r="Z177" s="36"/>
      <c r="AA177" s="36"/>
      <c r="AB177" s="36"/>
      <c r="AC177" s="36"/>
      <c r="AD177" s="36"/>
      <c r="AE177" s="36"/>
      <c r="AF177" s="36"/>
      <c r="AG177" s="36"/>
      <c r="AH177" s="36"/>
      <c r="AI177" s="36"/>
      <c r="AJ177" s="36"/>
      <c r="AK177" s="36"/>
      <c r="AL177" s="36"/>
    </row>
    <row r="178" spans="1:38" s="37" customFormat="1" ht="15.5" hidden="1">
      <c r="A178" s="248" t="s">
        <v>474</v>
      </c>
      <c r="B178" s="248" t="s">
        <v>968</v>
      </c>
      <c r="C178" s="248" t="s">
        <v>617</v>
      </c>
      <c r="D178" s="250" t="s">
        <v>417</v>
      </c>
      <c r="E178" s="242"/>
      <c r="F178" s="242"/>
      <c r="G178" s="120">
        <f t="shared" si="5"/>
        <v>0</v>
      </c>
      <c r="H178" s="120"/>
      <c r="I178" s="120"/>
      <c r="J178" s="417"/>
      <c r="K178" s="416">
        <f t="shared" si="6"/>
        <v>0</v>
      </c>
      <c r="L178" s="38"/>
      <c r="M178" s="38"/>
      <c r="N178" s="38"/>
      <c r="O178" s="38"/>
      <c r="P178" s="38"/>
      <c r="Q178" s="38"/>
      <c r="R178" s="36"/>
      <c r="S178" s="36"/>
      <c r="T178" s="36"/>
      <c r="U178" s="36"/>
      <c r="V178" s="36"/>
      <c r="W178" s="36"/>
      <c r="X178" s="36"/>
      <c r="Y178" s="36"/>
      <c r="Z178" s="36"/>
      <c r="AA178" s="36"/>
      <c r="AB178" s="36"/>
      <c r="AC178" s="36"/>
      <c r="AD178" s="36"/>
      <c r="AE178" s="36"/>
      <c r="AF178" s="36"/>
      <c r="AG178" s="36"/>
      <c r="AH178" s="36"/>
      <c r="AI178" s="36"/>
      <c r="AJ178" s="36"/>
      <c r="AK178" s="36"/>
      <c r="AL178" s="36"/>
    </row>
    <row r="179" spans="1:38" s="37" customFormat="1" ht="45.65" hidden="1" customHeight="1">
      <c r="A179" s="248" t="s">
        <v>1076</v>
      </c>
      <c r="B179" s="248" t="s">
        <v>1078</v>
      </c>
      <c r="C179" s="248" t="s">
        <v>249</v>
      </c>
      <c r="D179" s="269" t="s">
        <v>75</v>
      </c>
      <c r="E179" s="242" t="s">
        <v>774</v>
      </c>
      <c r="F179" s="242"/>
      <c r="G179" s="213">
        <f t="shared" si="5"/>
        <v>0</v>
      </c>
      <c r="H179" s="213">
        <f>SUM(H188:H195)</f>
        <v>0</v>
      </c>
      <c r="I179" s="213">
        <f>SUM(I188:I195)</f>
        <v>0</v>
      </c>
      <c r="J179" s="417">
        <f>SUM(J188:J195)</f>
        <v>0</v>
      </c>
      <c r="K179" s="416">
        <f t="shared" si="6"/>
        <v>0</v>
      </c>
      <c r="L179" s="38"/>
      <c r="M179" s="38"/>
      <c r="N179" s="38"/>
      <c r="O179" s="38"/>
      <c r="P179" s="38"/>
      <c r="Q179" s="38"/>
      <c r="R179" s="36"/>
      <c r="S179" s="36"/>
      <c r="T179" s="36"/>
      <c r="U179" s="36"/>
      <c r="V179" s="36"/>
      <c r="W179" s="36"/>
      <c r="X179" s="36"/>
      <c r="Y179" s="36"/>
      <c r="Z179" s="36"/>
      <c r="AA179" s="36"/>
      <c r="AB179" s="36"/>
      <c r="AC179" s="36"/>
      <c r="AD179" s="36"/>
      <c r="AE179" s="36"/>
      <c r="AF179" s="36"/>
      <c r="AG179" s="36"/>
      <c r="AH179" s="36"/>
      <c r="AI179" s="36"/>
      <c r="AJ179" s="36"/>
      <c r="AK179" s="36"/>
      <c r="AL179" s="36"/>
    </row>
    <row r="180" spans="1:38" s="37" customFormat="1" ht="24" hidden="1" customHeight="1">
      <c r="A180" s="449"/>
      <c r="B180" s="449"/>
      <c r="C180" s="449"/>
      <c r="D180" s="472"/>
      <c r="E180" s="493" t="s">
        <v>775</v>
      </c>
      <c r="F180" s="493"/>
      <c r="G180" s="451">
        <f t="shared" si="5"/>
        <v>0</v>
      </c>
      <c r="H180" s="451"/>
      <c r="I180" s="451"/>
      <c r="J180" s="420"/>
      <c r="K180" s="416">
        <f t="shared" si="6"/>
        <v>0</v>
      </c>
      <c r="L180" s="38"/>
      <c r="M180" s="38"/>
      <c r="N180" s="38"/>
      <c r="O180" s="38"/>
      <c r="P180" s="38"/>
      <c r="Q180" s="38"/>
      <c r="R180" s="36"/>
      <c r="S180" s="36"/>
      <c r="T180" s="36"/>
      <c r="U180" s="36"/>
      <c r="V180" s="36"/>
      <c r="W180" s="36"/>
      <c r="X180" s="36"/>
      <c r="Y180" s="36"/>
      <c r="Z180" s="36"/>
      <c r="AA180" s="36"/>
      <c r="AB180" s="36"/>
      <c r="AC180" s="36"/>
      <c r="AD180" s="36"/>
      <c r="AE180" s="36"/>
      <c r="AF180" s="36"/>
      <c r="AG180" s="36"/>
      <c r="AH180" s="36"/>
      <c r="AI180" s="36"/>
      <c r="AJ180" s="36"/>
      <c r="AK180" s="36"/>
      <c r="AL180" s="36"/>
    </row>
    <row r="181" spans="1:38" s="37" customFormat="1" ht="60" hidden="1" customHeight="1">
      <c r="A181" s="449" t="s">
        <v>392</v>
      </c>
      <c r="B181" s="449" t="s">
        <v>693</v>
      </c>
      <c r="C181" s="449" t="s">
        <v>717</v>
      </c>
      <c r="D181" s="472" t="s">
        <v>622</v>
      </c>
      <c r="E181" s="418" t="s">
        <v>738</v>
      </c>
      <c r="F181" s="418" t="s">
        <v>404</v>
      </c>
      <c r="G181" s="451">
        <f t="shared" si="5"/>
        <v>0</v>
      </c>
      <c r="H181" s="451"/>
      <c r="I181" s="451"/>
      <c r="J181" s="420"/>
      <c r="K181" s="410">
        <f t="shared" si="6"/>
        <v>0</v>
      </c>
      <c r="L181" s="38"/>
      <c r="M181" s="38"/>
      <c r="N181" s="38"/>
      <c r="O181" s="38"/>
      <c r="P181" s="38"/>
      <c r="Q181" s="38"/>
      <c r="R181" s="36"/>
      <c r="S181" s="36"/>
      <c r="T181" s="36"/>
      <c r="U181" s="36"/>
      <c r="V181" s="36"/>
      <c r="W181" s="36"/>
      <c r="X181" s="36"/>
      <c r="Y181" s="36"/>
      <c r="Z181" s="36"/>
      <c r="AA181" s="36"/>
      <c r="AB181" s="36"/>
      <c r="AC181" s="36"/>
      <c r="AD181" s="36"/>
      <c r="AE181" s="36"/>
      <c r="AF181" s="36"/>
      <c r="AG181" s="36"/>
      <c r="AH181" s="36"/>
      <c r="AI181" s="36"/>
      <c r="AJ181" s="36"/>
      <c r="AK181" s="36"/>
      <c r="AL181" s="36"/>
    </row>
    <row r="182" spans="1:38" s="37" customFormat="1" ht="108.75" hidden="1" customHeight="1">
      <c r="A182" s="145" t="s">
        <v>389</v>
      </c>
      <c r="B182" s="145" t="s">
        <v>89</v>
      </c>
      <c r="C182" s="145" t="s">
        <v>11</v>
      </c>
      <c r="D182" s="269" t="s">
        <v>785</v>
      </c>
      <c r="E182" s="709" t="s">
        <v>738</v>
      </c>
      <c r="F182" s="709" t="s">
        <v>404</v>
      </c>
      <c r="G182" s="213">
        <f>+H182+I182</f>
        <v>15515000</v>
      </c>
      <c r="H182" s="213">
        <v>15515000</v>
      </c>
      <c r="I182" s="213"/>
      <c r="J182" s="300"/>
      <c r="K182" s="410">
        <f>+G182</f>
        <v>15515000</v>
      </c>
      <c r="L182" s="38"/>
      <c r="M182" s="38"/>
      <c r="N182" s="38"/>
      <c r="O182" s="38"/>
      <c r="P182" s="38"/>
      <c r="Q182" s="38"/>
      <c r="R182" s="36"/>
      <c r="S182" s="36"/>
      <c r="T182" s="36"/>
      <c r="U182" s="36"/>
      <c r="V182" s="36"/>
      <c r="W182" s="36"/>
      <c r="X182" s="36"/>
      <c r="Y182" s="36"/>
      <c r="Z182" s="36"/>
      <c r="AA182" s="36"/>
      <c r="AB182" s="36"/>
      <c r="AC182" s="36"/>
      <c r="AD182" s="36"/>
      <c r="AE182" s="36"/>
      <c r="AF182" s="36"/>
      <c r="AG182" s="36"/>
      <c r="AH182" s="36"/>
      <c r="AI182" s="36"/>
      <c r="AJ182" s="36"/>
      <c r="AK182" s="36"/>
      <c r="AL182" s="36"/>
    </row>
    <row r="183" spans="1:38" s="37" customFormat="1" ht="65.25" hidden="1" customHeight="1">
      <c r="A183" s="602" t="s">
        <v>393</v>
      </c>
      <c r="B183" s="602" t="s">
        <v>346</v>
      </c>
      <c r="C183" s="602" t="s">
        <v>662</v>
      </c>
      <c r="D183" s="554" t="s">
        <v>105</v>
      </c>
      <c r="E183" s="707"/>
      <c r="F183" s="707"/>
      <c r="G183" s="518">
        <f t="shared" si="5"/>
        <v>0</v>
      </c>
      <c r="H183" s="518"/>
      <c r="I183" s="518"/>
      <c r="J183" s="579"/>
      <c r="K183" s="410">
        <f t="shared" si="6"/>
        <v>0</v>
      </c>
      <c r="L183" s="38"/>
      <c r="M183" s="38"/>
      <c r="N183" s="38"/>
      <c r="O183" s="38"/>
      <c r="P183" s="38"/>
      <c r="Q183" s="38"/>
      <c r="R183" s="36"/>
      <c r="S183" s="36"/>
      <c r="T183" s="36"/>
      <c r="U183" s="36"/>
      <c r="V183" s="36"/>
      <c r="W183" s="36"/>
      <c r="X183" s="36"/>
      <c r="Y183" s="36"/>
      <c r="Z183" s="36"/>
      <c r="AA183" s="36"/>
      <c r="AB183" s="36"/>
      <c r="AC183" s="36"/>
      <c r="AD183" s="36"/>
      <c r="AE183" s="36"/>
      <c r="AF183" s="36"/>
      <c r="AG183" s="36"/>
      <c r="AH183" s="36"/>
      <c r="AI183" s="36"/>
      <c r="AJ183" s="36"/>
      <c r="AK183" s="36"/>
      <c r="AL183" s="36"/>
    </row>
    <row r="184" spans="1:38" s="37" customFormat="1" ht="90" hidden="1" customHeight="1">
      <c r="A184" s="145" t="s">
        <v>602</v>
      </c>
      <c r="B184" s="145" t="s">
        <v>603</v>
      </c>
      <c r="C184" s="145" t="s">
        <v>250</v>
      </c>
      <c r="D184" s="14" t="s">
        <v>739</v>
      </c>
      <c r="E184" s="707"/>
      <c r="F184" s="707"/>
      <c r="G184" s="213">
        <f t="shared" si="5"/>
        <v>500000</v>
      </c>
      <c r="H184" s="213">
        <v>500000</v>
      </c>
      <c r="I184" s="213"/>
      <c r="J184" s="494"/>
      <c r="K184" s="454">
        <f t="shared" si="6"/>
        <v>500000</v>
      </c>
      <c r="L184" s="31"/>
      <c r="M184" s="38"/>
      <c r="N184" s="38"/>
      <c r="O184" s="38"/>
      <c r="P184" s="38"/>
      <c r="Q184" s="38"/>
      <c r="R184" s="36"/>
      <c r="S184" s="36"/>
      <c r="T184" s="36"/>
      <c r="U184" s="36"/>
      <c r="V184" s="36"/>
      <c r="W184" s="36"/>
      <c r="X184" s="36"/>
      <c r="Y184" s="36"/>
      <c r="Z184" s="36"/>
      <c r="AA184" s="36"/>
      <c r="AB184" s="36"/>
      <c r="AC184" s="36"/>
      <c r="AD184" s="36"/>
      <c r="AE184" s="36"/>
      <c r="AF184" s="36"/>
      <c r="AG184" s="36"/>
      <c r="AH184" s="36"/>
      <c r="AI184" s="36"/>
      <c r="AJ184" s="36"/>
      <c r="AK184" s="36"/>
      <c r="AL184" s="36"/>
    </row>
    <row r="185" spans="1:38" s="37" customFormat="1" ht="63.75" hidden="1" customHeight="1">
      <c r="A185" s="248" t="s">
        <v>1076</v>
      </c>
      <c r="B185" s="248" t="s">
        <v>1078</v>
      </c>
      <c r="C185" s="248" t="s">
        <v>249</v>
      </c>
      <c r="D185" s="269" t="s">
        <v>75</v>
      </c>
      <c r="E185" s="707"/>
      <c r="F185" s="707"/>
      <c r="G185" s="213">
        <f t="shared" si="5"/>
        <v>45305400</v>
      </c>
      <c r="H185" s="213">
        <f>100000+47205400-2000000</f>
        <v>45305400</v>
      </c>
      <c r="I185" s="213"/>
      <c r="J185" s="494"/>
      <c r="K185" s="454">
        <f t="shared" si="6"/>
        <v>45305400</v>
      </c>
      <c r="L185" s="31"/>
      <c r="M185" s="38"/>
      <c r="N185" s="38"/>
      <c r="O185" s="38"/>
      <c r="P185" s="38"/>
      <c r="Q185" s="38"/>
      <c r="R185" s="36"/>
      <c r="S185" s="36"/>
      <c r="T185" s="36"/>
      <c r="U185" s="36"/>
      <c r="V185" s="36"/>
      <c r="W185" s="36"/>
      <c r="X185" s="36"/>
      <c r="Y185" s="36"/>
      <c r="Z185" s="36"/>
      <c r="AA185" s="36"/>
      <c r="AB185" s="36"/>
      <c r="AC185" s="36"/>
      <c r="AD185" s="36"/>
      <c r="AE185" s="36"/>
      <c r="AF185" s="36"/>
      <c r="AG185" s="36"/>
      <c r="AH185" s="36"/>
      <c r="AI185" s="36"/>
      <c r="AJ185" s="36"/>
      <c r="AK185" s="36"/>
      <c r="AL185" s="36"/>
    </row>
    <row r="186" spans="1:38" s="37" customFormat="1" ht="49.9" hidden="1" customHeight="1">
      <c r="A186" s="248" t="s">
        <v>395</v>
      </c>
      <c r="B186" s="248" t="s">
        <v>1166</v>
      </c>
      <c r="C186" s="248" t="s">
        <v>934</v>
      </c>
      <c r="D186" s="14" t="s">
        <v>402</v>
      </c>
      <c r="E186" s="708"/>
      <c r="F186" s="708"/>
      <c r="G186" s="213">
        <f t="shared" si="5"/>
        <v>3000000</v>
      </c>
      <c r="H186" s="213">
        <f>1000000+2000000</f>
        <v>3000000</v>
      </c>
      <c r="I186" s="213"/>
      <c r="J186" s="494"/>
      <c r="K186" s="454">
        <f t="shared" si="6"/>
        <v>3000000</v>
      </c>
      <c r="L186" s="31"/>
      <c r="M186" s="38"/>
      <c r="N186" s="38"/>
      <c r="O186" s="38"/>
      <c r="P186" s="38"/>
      <c r="Q186" s="38"/>
      <c r="R186" s="36"/>
      <c r="S186" s="36"/>
      <c r="T186" s="36"/>
      <c r="U186" s="36"/>
      <c r="V186" s="36"/>
      <c r="W186" s="36"/>
      <c r="X186" s="36"/>
      <c r="Y186" s="36"/>
      <c r="Z186" s="36"/>
      <c r="AA186" s="36"/>
      <c r="AB186" s="36"/>
      <c r="AC186" s="36"/>
      <c r="AD186" s="36"/>
      <c r="AE186" s="36"/>
      <c r="AF186" s="36"/>
      <c r="AG186" s="36"/>
      <c r="AH186" s="36"/>
      <c r="AI186" s="36"/>
      <c r="AJ186" s="36"/>
      <c r="AK186" s="36"/>
      <c r="AL186" s="36"/>
    </row>
    <row r="187" spans="1:38" s="37" customFormat="1" ht="24" hidden="1" customHeight="1">
      <c r="A187" s="412"/>
      <c r="B187" s="412"/>
      <c r="C187" s="412"/>
      <c r="D187" s="425"/>
      <c r="E187" s="495" t="s">
        <v>775</v>
      </c>
      <c r="F187" s="495"/>
      <c r="G187" s="436">
        <f t="shared" si="5"/>
        <v>0</v>
      </c>
      <c r="H187" s="436"/>
      <c r="I187" s="436"/>
      <c r="J187" s="477"/>
      <c r="K187" s="416">
        <f t="shared" si="6"/>
        <v>0</v>
      </c>
      <c r="L187" s="38"/>
      <c r="M187" s="38"/>
      <c r="N187" s="38"/>
      <c r="O187" s="38"/>
      <c r="P187" s="38"/>
      <c r="Q187" s="38"/>
      <c r="R187" s="36"/>
      <c r="S187" s="36"/>
      <c r="T187" s="36"/>
      <c r="U187" s="36"/>
      <c r="V187" s="36"/>
      <c r="W187" s="36"/>
      <c r="X187" s="36"/>
      <c r="Y187" s="36"/>
      <c r="Z187" s="36"/>
      <c r="AA187" s="36"/>
      <c r="AB187" s="36"/>
      <c r="AC187" s="36"/>
      <c r="AD187" s="36"/>
      <c r="AE187" s="36"/>
      <c r="AF187" s="36"/>
      <c r="AG187" s="36"/>
      <c r="AH187" s="36"/>
      <c r="AI187" s="36"/>
      <c r="AJ187" s="36"/>
      <c r="AK187" s="36"/>
      <c r="AL187" s="36"/>
    </row>
    <row r="188" spans="1:38" s="37" customFormat="1" ht="68.5" hidden="1" customHeight="1">
      <c r="A188" s="145" t="s">
        <v>740</v>
      </c>
      <c r="B188" s="145" t="s">
        <v>741</v>
      </c>
      <c r="C188" s="145" t="s">
        <v>250</v>
      </c>
      <c r="D188" s="14" t="s">
        <v>742</v>
      </c>
      <c r="E188" s="736" t="s">
        <v>743</v>
      </c>
      <c r="F188" s="478"/>
      <c r="G188" s="496">
        <f t="shared" si="5"/>
        <v>0</v>
      </c>
      <c r="H188" s="496"/>
      <c r="I188" s="496"/>
      <c r="J188" s="480"/>
      <c r="K188" s="416">
        <f t="shared" si="6"/>
        <v>0</v>
      </c>
      <c r="L188" s="38"/>
      <c r="M188" s="38"/>
      <c r="N188" s="38"/>
      <c r="O188" s="38"/>
      <c r="P188" s="38"/>
      <c r="Q188" s="38"/>
      <c r="R188" s="36"/>
      <c r="S188" s="36"/>
      <c r="T188" s="36"/>
      <c r="U188" s="36"/>
      <c r="V188" s="36"/>
      <c r="W188" s="36"/>
      <c r="X188" s="36"/>
      <c r="Y188" s="36"/>
      <c r="Z188" s="36"/>
      <c r="AA188" s="36"/>
      <c r="AB188" s="36"/>
      <c r="AC188" s="36"/>
      <c r="AD188" s="36"/>
      <c r="AE188" s="36"/>
      <c r="AF188" s="36"/>
      <c r="AG188" s="36"/>
      <c r="AH188" s="36"/>
      <c r="AI188" s="36"/>
      <c r="AJ188" s="36"/>
      <c r="AK188" s="36"/>
      <c r="AL188" s="36"/>
    </row>
    <row r="189" spans="1:38" s="37" customFormat="1" ht="33.65" hidden="1" customHeight="1">
      <c r="A189" s="248" t="s">
        <v>744</v>
      </c>
      <c r="B189" s="248" t="s">
        <v>973</v>
      </c>
      <c r="C189" s="248" t="s">
        <v>249</v>
      </c>
      <c r="D189" s="14" t="s">
        <v>1072</v>
      </c>
      <c r="E189" s="737"/>
      <c r="F189" s="475"/>
      <c r="G189" s="496">
        <f t="shared" si="5"/>
        <v>0</v>
      </c>
      <c r="H189" s="496"/>
      <c r="I189" s="496"/>
      <c r="J189" s="480"/>
      <c r="K189" s="416">
        <f t="shared" si="6"/>
        <v>0</v>
      </c>
      <c r="L189" s="38"/>
      <c r="M189" s="38"/>
      <c r="N189" s="38"/>
      <c r="O189" s="38"/>
      <c r="P189" s="38"/>
      <c r="Q189" s="38"/>
      <c r="R189" s="36"/>
      <c r="S189" s="36"/>
      <c r="T189" s="36"/>
      <c r="U189" s="36"/>
      <c r="V189" s="36"/>
      <c r="W189" s="36"/>
      <c r="X189" s="36"/>
      <c r="Y189" s="36"/>
      <c r="Z189" s="36"/>
      <c r="AA189" s="36"/>
      <c r="AB189" s="36"/>
      <c r="AC189" s="36"/>
      <c r="AD189" s="36"/>
      <c r="AE189" s="36"/>
      <c r="AF189" s="36"/>
      <c r="AG189" s="36"/>
      <c r="AH189" s="36"/>
      <c r="AI189" s="36"/>
      <c r="AJ189" s="36"/>
      <c r="AK189" s="36"/>
      <c r="AL189" s="36"/>
    </row>
    <row r="190" spans="1:38" s="37" customFormat="1" ht="50.5" hidden="1" customHeight="1">
      <c r="A190" s="248" t="s">
        <v>393</v>
      </c>
      <c r="B190" s="248" t="s">
        <v>346</v>
      </c>
      <c r="C190" s="248" t="s">
        <v>662</v>
      </c>
      <c r="D190" s="14" t="s">
        <v>105</v>
      </c>
      <c r="E190" s="485" t="s">
        <v>745</v>
      </c>
      <c r="F190" s="485"/>
      <c r="G190" s="496">
        <f t="shared" si="5"/>
        <v>0</v>
      </c>
      <c r="H190" s="496"/>
      <c r="I190" s="496"/>
      <c r="J190" s="480"/>
      <c r="K190" s="416">
        <f t="shared" si="6"/>
        <v>0</v>
      </c>
      <c r="L190" s="38"/>
      <c r="M190" s="38"/>
      <c r="N190" s="38"/>
      <c r="O190" s="38"/>
      <c r="P190" s="38"/>
      <c r="Q190" s="38"/>
      <c r="R190" s="36"/>
      <c r="S190" s="36"/>
      <c r="T190" s="36"/>
      <c r="U190" s="36"/>
      <c r="V190" s="36"/>
      <c r="W190" s="36"/>
      <c r="X190" s="36"/>
      <c r="Y190" s="36"/>
      <c r="Z190" s="36"/>
      <c r="AA190" s="36"/>
      <c r="AB190" s="36"/>
      <c r="AC190" s="36"/>
      <c r="AD190" s="36"/>
      <c r="AE190" s="36"/>
      <c r="AF190" s="36"/>
      <c r="AG190" s="36"/>
      <c r="AH190" s="36"/>
      <c r="AI190" s="36"/>
      <c r="AJ190" s="36"/>
      <c r="AK190" s="36"/>
      <c r="AL190" s="36"/>
    </row>
    <row r="191" spans="1:38" s="37" customFormat="1" ht="50.5" hidden="1" customHeight="1">
      <c r="A191" s="248" t="s">
        <v>395</v>
      </c>
      <c r="B191" s="248" t="s">
        <v>1166</v>
      </c>
      <c r="C191" s="248" t="s">
        <v>934</v>
      </c>
      <c r="D191" s="14" t="s">
        <v>402</v>
      </c>
      <c r="E191" s="497" t="s">
        <v>746</v>
      </c>
      <c r="F191" s="497"/>
      <c r="G191" s="496">
        <f t="shared" si="5"/>
        <v>0</v>
      </c>
      <c r="H191" s="496"/>
      <c r="I191" s="496"/>
      <c r="J191" s="480"/>
      <c r="K191" s="416">
        <f t="shared" si="6"/>
        <v>0</v>
      </c>
      <c r="L191" s="38"/>
      <c r="M191" s="38"/>
      <c r="N191" s="38"/>
      <c r="O191" s="38"/>
      <c r="P191" s="38"/>
      <c r="Q191" s="38"/>
      <c r="R191" s="36"/>
      <c r="S191" s="36"/>
      <c r="T191" s="36"/>
      <c r="U191" s="36"/>
      <c r="V191" s="36"/>
      <c r="W191" s="36"/>
      <c r="X191" s="36"/>
      <c r="Y191" s="36"/>
      <c r="Z191" s="36"/>
      <c r="AA191" s="36"/>
      <c r="AB191" s="36"/>
      <c r="AC191" s="36"/>
      <c r="AD191" s="36"/>
      <c r="AE191" s="36"/>
      <c r="AF191" s="36"/>
      <c r="AG191" s="36"/>
      <c r="AH191" s="36"/>
      <c r="AI191" s="36"/>
      <c r="AJ191" s="36"/>
      <c r="AK191" s="36"/>
      <c r="AL191" s="36"/>
    </row>
    <row r="192" spans="1:38" s="37" customFormat="1" ht="33.65" hidden="1" customHeight="1">
      <c r="A192" s="248" t="s">
        <v>744</v>
      </c>
      <c r="B192" s="248" t="s">
        <v>973</v>
      </c>
      <c r="C192" s="248" t="s">
        <v>249</v>
      </c>
      <c r="D192" s="14" t="s">
        <v>1072</v>
      </c>
      <c r="E192" s="736" t="s">
        <v>747</v>
      </c>
      <c r="F192" s="478"/>
      <c r="G192" s="496">
        <f t="shared" si="5"/>
        <v>0</v>
      </c>
      <c r="H192" s="496"/>
      <c r="I192" s="496"/>
      <c r="J192" s="480"/>
      <c r="K192" s="416">
        <f t="shared" si="6"/>
        <v>0</v>
      </c>
      <c r="L192" s="38"/>
      <c r="M192" s="38"/>
      <c r="N192" s="38"/>
      <c r="O192" s="38"/>
      <c r="P192" s="38"/>
      <c r="Q192" s="38"/>
      <c r="R192" s="36"/>
      <c r="S192" s="36"/>
      <c r="T192" s="36"/>
      <c r="U192" s="36"/>
      <c r="V192" s="36"/>
      <c r="W192" s="36"/>
      <c r="X192" s="36"/>
      <c r="Y192" s="36"/>
      <c r="Z192" s="36"/>
      <c r="AA192" s="36"/>
      <c r="AB192" s="36"/>
      <c r="AC192" s="36"/>
      <c r="AD192" s="36"/>
      <c r="AE192" s="36"/>
      <c r="AF192" s="36"/>
      <c r="AG192" s="36"/>
      <c r="AH192" s="36"/>
      <c r="AI192" s="36"/>
      <c r="AJ192" s="36"/>
      <c r="AK192" s="36"/>
      <c r="AL192" s="36"/>
    </row>
    <row r="193" spans="1:38" s="37" customFormat="1" ht="34.9" hidden="1" customHeight="1">
      <c r="A193" s="248" t="s">
        <v>395</v>
      </c>
      <c r="B193" s="248" t="s">
        <v>1166</v>
      </c>
      <c r="C193" s="248" t="s">
        <v>934</v>
      </c>
      <c r="D193" s="14" t="s">
        <v>402</v>
      </c>
      <c r="E193" s="737"/>
      <c r="F193" s="475"/>
      <c r="G193" s="496">
        <f t="shared" si="5"/>
        <v>0</v>
      </c>
      <c r="H193" s="496"/>
      <c r="I193" s="496"/>
      <c r="J193" s="480"/>
      <c r="K193" s="416">
        <f t="shared" si="6"/>
        <v>0</v>
      </c>
      <c r="L193" s="38"/>
      <c r="M193" s="38"/>
      <c r="N193" s="38"/>
      <c r="O193" s="38"/>
      <c r="P193" s="38"/>
      <c r="Q193" s="38"/>
      <c r="R193" s="36"/>
      <c r="S193" s="36"/>
      <c r="T193" s="36"/>
      <c r="U193" s="36"/>
      <c r="V193" s="36"/>
      <c r="W193" s="36"/>
      <c r="X193" s="36"/>
      <c r="Y193" s="36"/>
      <c r="Z193" s="36"/>
      <c r="AA193" s="36"/>
      <c r="AB193" s="36"/>
      <c r="AC193" s="36"/>
      <c r="AD193" s="36"/>
      <c r="AE193" s="36"/>
      <c r="AF193" s="36"/>
      <c r="AG193" s="36"/>
      <c r="AH193" s="36"/>
      <c r="AI193" s="36"/>
      <c r="AJ193" s="36"/>
      <c r="AK193" s="36"/>
      <c r="AL193" s="36"/>
    </row>
    <row r="194" spans="1:38" s="37" customFormat="1" ht="45.65" hidden="1" customHeight="1">
      <c r="A194" s="248" t="s">
        <v>744</v>
      </c>
      <c r="B194" s="248" t="s">
        <v>973</v>
      </c>
      <c r="C194" s="248" t="s">
        <v>249</v>
      </c>
      <c r="D194" s="14" t="s">
        <v>1072</v>
      </c>
      <c r="E194" s="478" t="s">
        <v>748</v>
      </c>
      <c r="F194" s="478"/>
      <c r="G194" s="496">
        <f t="shared" si="5"/>
        <v>0</v>
      </c>
      <c r="H194" s="496"/>
      <c r="I194" s="496"/>
      <c r="J194" s="480"/>
      <c r="K194" s="416">
        <f t="shared" si="6"/>
        <v>0</v>
      </c>
      <c r="L194" s="38"/>
      <c r="M194" s="38"/>
      <c r="N194" s="38"/>
      <c r="O194" s="38"/>
      <c r="P194" s="38"/>
      <c r="Q194" s="38"/>
      <c r="R194" s="36"/>
      <c r="S194" s="36"/>
      <c r="T194" s="36"/>
      <c r="U194" s="36"/>
      <c r="V194" s="36"/>
      <c r="W194" s="36"/>
      <c r="X194" s="36"/>
      <c r="Y194" s="36"/>
      <c r="Z194" s="36"/>
      <c r="AA194" s="36"/>
      <c r="AB194" s="36"/>
      <c r="AC194" s="36"/>
      <c r="AD194" s="36"/>
      <c r="AE194" s="36"/>
      <c r="AF194" s="36"/>
      <c r="AG194" s="36"/>
      <c r="AH194" s="36"/>
      <c r="AI194" s="36"/>
      <c r="AJ194" s="36"/>
      <c r="AK194" s="36"/>
      <c r="AL194" s="36"/>
    </row>
    <row r="195" spans="1:38" s="37" customFormat="1" ht="37.15" hidden="1" customHeight="1">
      <c r="A195" s="248" t="s">
        <v>744</v>
      </c>
      <c r="B195" s="248" t="s">
        <v>973</v>
      </c>
      <c r="C195" s="248" t="s">
        <v>249</v>
      </c>
      <c r="D195" s="14" t="s">
        <v>1072</v>
      </c>
      <c r="E195" s="485" t="s">
        <v>21</v>
      </c>
      <c r="F195" s="485"/>
      <c r="G195" s="496">
        <f t="shared" si="5"/>
        <v>0</v>
      </c>
      <c r="H195" s="496"/>
      <c r="I195" s="496"/>
      <c r="J195" s="480"/>
      <c r="K195" s="416">
        <f t="shared" si="6"/>
        <v>0</v>
      </c>
      <c r="L195" s="38"/>
      <c r="M195" s="38"/>
      <c r="N195" s="38"/>
      <c r="O195" s="38"/>
      <c r="P195" s="38"/>
      <c r="Q195" s="38"/>
      <c r="R195" s="36"/>
      <c r="S195" s="36"/>
      <c r="T195" s="36"/>
      <c r="U195" s="36"/>
      <c r="V195" s="36"/>
      <c r="W195" s="36"/>
      <c r="X195" s="36"/>
      <c r="Y195" s="36"/>
      <c r="Z195" s="36"/>
      <c r="AA195" s="36"/>
      <c r="AB195" s="36"/>
      <c r="AC195" s="36"/>
      <c r="AD195" s="36"/>
      <c r="AE195" s="36"/>
      <c r="AF195" s="36"/>
      <c r="AG195" s="36"/>
      <c r="AH195" s="36"/>
      <c r="AI195" s="36"/>
      <c r="AJ195" s="36"/>
      <c r="AK195" s="36"/>
      <c r="AL195" s="36"/>
    </row>
    <row r="196" spans="1:38" s="37" customFormat="1" ht="54.65" hidden="1" customHeight="1">
      <c r="A196" s="248"/>
      <c r="B196" s="248"/>
      <c r="C196" s="248"/>
      <c r="D196" s="498"/>
      <c r="E196" s="440" t="s">
        <v>776</v>
      </c>
      <c r="F196" s="440"/>
      <c r="G196" s="329">
        <f t="shared" si="5"/>
        <v>0</v>
      </c>
      <c r="H196" s="329">
        <v>0</v>
      </c>
      <c r="I196" s="329">
        <v>0</v>
      </c>
      <c r="J196" s="417">
        <v>0</v>
      </c>
      <c r="K196" s="416">
        <f t="shared" si="6"/>
        <v>0</v>
      </c>
      <c r="L196" s="38"/>
      <c r="M196" s="38"/>
      <c r="N196" s="38"/>
      <c r="O196" s="38"/>
      <c r="P196" s="38"/>
      <c r="Q196" s="38"/>
      <c r="R196" s="36"/>
      <c r="S196" s="36"/>
      <c r="T196" s="36"/>
      <c r="U196" s="36"/>
      <c r="V196" s="36"/>
      <c r="W196" s="36"/>
      <c r="X196" s="36"/>
      <c r="Y196" s="36"/>
      <c r="Z196" s="36"/>
      <c r="AA196" s="36"/>
      <c r="AB196" s="36"/>
      <c r="AC196" s="36"/>
      <c r="AD196" s="36"/>
      <c r="AE196" s="36"/>
      <c r="AF196" s="36"/>
      <c r="AG196" s="36"/>
      <c r="AH196" s="36"/>
      <c r="AI196" s="36"/>
      <c r="AJ196" s="36"/>
      <c r="AK196" s="36"/>
      <c r="AL196" s="36"/>
    </row>
    <row r="197" spans="1:38" s="37" customFormat="1" ht="25.15" hidden="1" customHeight="1">
      <c r="A197" s="147"/>
      <c r="B197" s="147"/>
      <c r="C197" s="147"/>
      <c r="D197" s="499"/>
      <c r="E197" s="500" t="s">
        <v>775</v>
      </c>
      <c r="F197" s="500"/>
      <c r="G197" s="479">
        <f t="shared" si="5"/>
        <v>0</v>
      </c>
      <c r="H197" s="479"/>
      <c r="I197" s="479"/>
      <c r="J197" s="480"/>
      <c r="K197" s="416">
        <f t="shared" si="6"/>
        <v>0</v>
      </c>
      <c r="L197" s="38"/>
      <c r="M197" s="38"/>
      <c r="N197" s="38"/>
      <c r="O197" s="38"/>
      <c r="P197" s="38"/>
      <c r="Q197" s="38"/>
      <c r="R197" s="36"/>
      <c r="S197" s="36"/>
      <c r="T197" s="36"/>
      <c r="U197" s="36"/>
      <c r="V197" s="36"/>
      <c r="W197" s="36"/>
      <c r="X197" s="36"/>
      <c r="Y197" s="36"/>
      <c r="Z197" s="36"/>
      <c r="AA197" s="36"/>
      <c r="AB197" s="36"/>
      <c r="AC197" s="36"/>
      <c r="AD197" s="36"/>
      <c r="AE197" s="36"/>
      <c r="AF197" s="36"/>
      <c r="AG197" s="36"/>
      <c r="AH197" s="36"/>
      <c r="AI197" s="36"/>
      <c r="AJ197" s="36"/>
      <c r="AK197" s="36"/>
      <c r="AL197" s="36"/>
    </row>
    <row r="198" spans="1:38" s="37" customFormat="1" ht="69.650000000000006" hidden="1" customHeight="1">
      <c r="A198" s="248" t="s">
        <v>744</v>
      </c>
      <c r="B198" s="248" t="s">
        <v>973</v>
      </c>
      <c r="C198" s="248" t="s">
        <v>249</v>
      </c>
      <c r="D198" s="14" t="s">
        <v>1072</v>
      </c>
      <c r="E198" s="485" t="s">
        <v>777</v>
      </c>
      <c r="F198" s="485"/>
      <c r="G198" s="479">
        <f t="shared" si="5"/>
        <v>0</v>
      </c>
      <c r="H198" s="479"/>
      <c r="I198" s="479"/>
      <c r="J198" s="480"/>
      <c r="K198" s="416">
        <f t="shared" si="6"/>
        <v>0</v>
      </c>
      <c r="L198" s="38"/>
      <c r="M198" s="38"/>
      <c r="N198" s="38"/>
      <c r="O198" s="38"/>
      <c r="P198" s="38"/>
      <c r="Q198" s="38"/>
      <c r="R198" s="36"/>
      <c r="S198" s="36"/>
      <c r="T198" s="36"/>
      <c r="U198" s="36"/>
      <c r="V198" s="36"/>
      <c r="W198" s="36"/>
      <c r="X198" s="36"/>
      <c r="Y198" s="36"/>
      <c r="Z198" s="36"/>
      <c r="AA198" s="36"/>
      <c r="AB198" s="36"/>
      <c r="AC198" s="36"/>
      <c r="AD198" s="36"/>
      <c r="AE198" s="36"/>
      <c r="AF198" s="36"/>
      <c r="AG198" s="36"/>
      <c r="AH198" s="36"/>
      <c r="AI198" s="36"/>
      <c r="AJ198" s="36"/>
      <c r="AK198" s="36"/>
      <c r="AL198" s="36"/>
    </row>
    <row r="199" spans="1:38" s="37" customFormat="1" ht="85.9" hidden="1" customHeight="1">
      <c r="A199" s="449" t="s">
        <v>744</v>
      </c>
      <c r="B199" s="449" t="s">
        <v>973</v>
      </c>
      <c r="C199" s="449" t="s">
        <v>249</v>
      </c>
      <c r="D199" s="472" t="s">
        <v>1072</v>
      </c>
      <c r="E199" s="478" t="s">
        <v>778</v>
      </c>
      <c r="F199" s="478"/>
      <c r="G199" s="596">
        <f t="shared" si="5"/>
        <v>0</v>
      </c>
      <c r="H199" s="596"/>
      <c r="I199" s="596"/>
      <c r="J199" s="502"/>
      <c r="K199" s="416">
        <f t="shared" si="6"/>
        <v>0</v>
      </c>
      <c r="L199" s="38"/>
      <c r="M199" s="38"/>
      <c r="N199" s="38"/>
      <c r="O199" s="38"/>
      <c r="P199" s="38"/>
      <c r="Q199" s="38"/>
      <c r="R199" s="36"/>
      <c r="S199" s="36"/>
      <c r="T199" s="36"/>
      <c r="U199" s="36"/>
      <c r="V199" s="36"/>
      <c r="W199" s="36"/>
      <c r="X199" s="36"/>
      <c r="Y199" s="36"/>
      <c r="Z199" s="36"/>
      <c r="AA199" s="36"/>
      <c r="AB199" s="36"/>
      <c r="AC199" s="36"/>
      <c r="AD199" s="36"/>
      <c r="AE199" s="36"/>
      <c r="AF199" s="36"/>
      <c r="AG199" s="36"/>
      <c r="AH199" s="36"/>
      <c r="AI199" s="36"/>
      <c r="AJ199" s="36"/>
      <c r="AK199" s="36"/>
      <c r="AL199" s="36"/>
    </row>
    <row r="200" spans="1:38" s="37" customFormat="1" ht="86.25" hidden="1" customHeight="1">
      <c r="A200" s="248" t="s">
        <v>744</v>
      </c>
      <c r="B200" s="248" t="s">
        <v>973</v>
      </c>
      <c r="C200" s="248" t="s">
        <v>246</v>
      </c>
      <c r="D200" s="330" t="s">
        <v>377</v>
      </c>
      <c r="E200" s="242" t="s">
        <v>506</v>
      </c>
      <c r="F200" s="242" t="s">
        <v>210</v>
      </c>
      <c r="G200" s="213">
        <f t="shared" si="5"/>
        <v>11000000</v>
      </c>
      <c r="H200" s="213">
        <v>11000000</v>
      </c>
      <c r="I200" s="213"/>
      <c r="J200" s="417"/>
      <c r="K200" s="416">
        <f t="shared" si="6"/>
        <v>11000000</v>
      </c>
      <c r="L200" s="38"/>
      <c r="M200" s="38"/>
      <c r="N200" s="38"/>
      <c r="O200" s="38"/>
      <c r="P200" s="38"/>
      <c r="Q200" s="38"/>
      <c r="R200" s="36"/>
      <c r="S200" s="36"/>
      <c r="T200" s="36"/>
      <c r="U200" s="36"/>
      <c r="V200" s="36"/>
      <c r="W200" s="36"/>
      <c r="X200" s="36"/>
      <c r="Y200" s="36"/>
      <c r="Z200" s="36"/>
      <c r="AA200" s="36"/>
      <c r="AB200" s="36"/>
      <c r="AC200" s="36"/>
      <c r="AD200" s="36"/>
      <c r="AE200" s="36"/>
      <c r="AF200" s="36"/>
      <c r="AG200" s="36"/>
      <c r="AH200" s="36"/>
      <c r="AI200" s="36"/>
      <c r="AJ200" s="36"/>
      <c r="AK200" s="36"/>
      <c r="AL200" s="36"/>
    </row>
    <row r="201" spans="1:38" s="37" customFormat="1" ht="51.65" hidden="1" customHeight="1">
      <c r="A201" s="412" t="s">
        <v>744</v>
      </c>
      <c r="B201" s="412" t="s">
        <v>973</v>
      </c>
      <c r="C201" s="412" t="s">
        <v>249</v>
      </c>
      <c r="D201" s="425" t="s">
        <v>1072</v>
      </c>
      <c r="E201" s="475" t="s">
        <v>779</v>
      </c>
      <c r="F201" s="475"/>
      <c r="G201" s="504">
        <f t="shared" si="5"/>
        <v>0</v>
      </c>
      <c r="H201" s="504"/>
      <c r="I201" s="504"/>
      <c r="J201" s="477"/>
      <c r="K201" s="416">
        <f t="shared" si="6"/>
        <v>0</v>
      </c>
      <c r="L201" s="38"/>
      <c r="M201" s="38"/>
      <c r="N201" s="38"/>
      <c r="O201" s="38"/>
      <c r="P201" s="38"/>
      <c r="Q201" s="38"/>
      <c r="R201" s="36"/>
      <c r="S201" s="36"/>
      <c r="T201" s="36"/>
      <c r="U201" s="36"/>
      <c r="V201" s="36"/>
      <c r="W201" s="36"/>
      <c r="X201" s="36"/>
      <c r="Y201" s="36"/>
      <c r="Z201" s="36"/>
      <c r="AA201" s="36"/>
      <c r="AB201" s="36"/>
      <c r="AC201" s="36"/>
      <c r="AD201" s="36"/>
      <c r="AE201" s="36"/>
      <c r="AF201" s="36"/>
      <c r="AG201" s="36"/>
      <c r="AH201" s="36"/>
      <c r="AI201" s="36"/>
      <c r="AJ201" s="36"/>
      <c r="AK201" s="36"/>
      <c r="AL201" s="36"/>
    </row>
    <row r="202" spans="1:38" s="37" customFormat="1" ht="39" hidden="1" customHeight="1">
      <c r="A202" s="248" t="s">
        <v>744</v>
      </c>
      <c r="B202" s="248" t="s">
        <v>973</v>
      </c>
      <c r="C202" s="248" t="s">
        <v>249</v>
      </c>
      <c r="D202" s="14" t="s">
        <v>1072</v>
      </c>
      <c r="E202" s="485" t="s">
        <v>267</v>
      </c>
      <c r="F202" s="485"/>
      <c r="G202" s="496">
        <f t="shared" si="5"/>
        <v>0</v>
      </c>
      <c r="H202" s="496"/>
      <c r="I202" s="496"/>
      <c r="J202" s="480"/>
      <c r="K202" s="416">
        <f t="shared" si="6"/>
        <v>0</v>
      </c>
      <c r="L202" s="38"/>
      <c r="M202" s="38"/>
      <c r="N202" s="38"/>
      <c r="O202" s="38"/>
      <c r="P202" s="38"/>
      <c r="Q202" s="38"/>
      <c r="R202" s="36"/>
      <c r="S202" s="36"/>
      <c r="T202" s="36"/>
      <c r="U202" s="36"/>
      <c r="V202" s="36"/>
      <c r="W202" s="36"/>
      <c r="X202" s="36"/>
      <c r="Y202" s="36"/>
      <c r="Z202" s="36"/>
      <c r="AA202" s="36"/>
      <c r="AB202" s="36"/>
      <c r="AC202" s="36"/>
      <c r="AD202" s="36"/>
      <c r="AE202" s="36"/>
      <c r="AF202" s="36"/>
      <c r="AG202" s="36"/>
      <c r="AH202" s="36"/>
      <c r="AI202" s="36"/>
      <c r="AJ202" s="36"/>
      <c r="AK202" s="36"/>
      <c r="AL202" s="36"/>
    </row>
    <row r="203" spans="1:38" s="37" customFormat="1" ht="39" hidden="1" customHeight="1">
      <c r="A203" s="248" t="s">
        <v>744</v>
      </c>
      <c r="B203" s="248" t="s">
        <v>973</v>
      </c>
      <c r="C203" s="248" t="s">
        <v>249</v>
      </c>
      <c r="D203" s="14" t="s">
        <v>1072</v>
      </c>
      <c r="E203" s="485" t="s">
        <v>268</v>
      </c>
      <c r="F203" s="485"/>
      <c r="G203" s="496">
        <f t="shared" si="5"/>
        <v>0</v>
      </c>
      <c r="H203" s="496"/>
      <c r="I203" s="496"/>
      <c r="J203" s="480"/>
      <c r="K203" s="416">
        <f t="shared" si="6"/>
        <v>0</v>
      </c>
      <c r="L203" s="38"/>
      <c r="M203" s="38"/>
      <c r="N203" s="38"/>
      <c r="O203" s="38"/>
      <c r="P203" s="38"/>
      <c r="Q203" s="38"/>
      <c r="R203" s="36"/>
      <c r="S203" s="36"/>
      <c r="T203" s="36"/>
      <c r="U203" s="36"/>
      <c r="V203" s="36"/>
      <c r="W203" s="36"/>
      <c r="X203" s="36"/>
      <c r="Y203" s="36"/>
      <c r="Z203" s="36"/>
      <c r="AA203" s="36"/>
      <c r="AB203" s="36"/>
      <c r="AC203" s="36"/>
      <c r="AD203" s="36"/>
      <c r="AE203" s="36"/>
      <c r="AF203" s="36"/>
      <c r="AG203" s="36"/>
      <c r="AH203" s="36"/>
      <c r="AI203" s="36"/>
      <c r="AJ203" s="36"/>
      <c r="AK203" s="36"/>
      <c r="AL203" s="36"/>
    </row>
    <row r="204" spans="1:38" s="37" customFormat="1" ht="57" hidden="1" customHeight="1">
      <c r="A204" s="449" t="s">
        <v>744</v>
      </c>
      <c r="B204" s="449" t="s">
        <v>973</v>
      </c>
      <c r="C204" s="449" t="s">
        <v>249</v>
      </c>
      <c r="D204" s="472" t="s">
        <v>1072</v>
      </c>
      <c r="E204" s="493" t="s">
        <v>1149</v>
      </c>
      <c r="F204" s="493"/>
      <c r="G204" s="501">
        <f t="shared" si="5"/>
        <v>0</v>
      </c>
      <c r="H204" s="501"/>
      <c r="I204" s="501"/>
      <c r="J204" s="502"/>
      <c r="K204" s="416">
        <f t="shared" si="6"/>
        <v>0</v>
      </c>
      <c r="L204" s="38"/>
      <c r="M204" s="38"/>
      <c r="N204" s="38"/>
      <c r="O204" s="38"/>
      <c r="P204" s="38"/>
      <c r="Q204" s="38"/>
      <c r="R204" s="36"/>
      <c r="S204" s="36"/>
      <c r="T204" s="36"/>
      <c r="U204" s="36"/>
      <c r="V204" s="36"/>
      <c r="W204" s="36"/>
      <c r="X204" s="36"/>
      <c r="Y204" s="36"/>
      <c r="Z204" s="36"/>
      <c r="AA204" s="36"/>
      <c r="AB204" s="36"/>
      <c r="AC204" s="36"/>
      <c r="AD204" s="36"/>
      <c r="AE204" s="36"/>
      <c r="AF204" s="36"/>
      <c r="AG204" s="36"/>
      <c r="AH204" s="36"/>
      <c r="AI204" s="36"/>
      <c r="AJ204" s="36"/>
      <c r="AK204" s="36"/>
      <c r="AL204" s="36"/>
    </row>
    <row r="205" spans="1:38" s="37" customFormat="1" ht="66" hidden="1" customHeight="1">
      <c r="A205" s="248" t="s">
        <v>1076</v>
      </c>
      <c r="B205" s="248" t="s">
        <v>1078</v>
      </c>
      <c r="C205" s="248" t="s">
        <v>249</v>
      </c>
      <c r="D205" s="269" t="s">
        <v>75</v>
      </c>
      <c r="E205" s="713" t="s">
        <v>1219</v>
      </c>
      <c r="F205" s="713"/>
      <c r="G205" s="213">
        <f t="shared" si="5"/>
        <v>55224060</v>
      </c>
      <c r="H205" s="213">
        <v>55224060</v>
      </c>
      <c r="I205" s="496"/>
      <c r="J205" s="300"/>
      <c r="K205" s="454">
        <f t="shared" si="6"/>
        <v>55224060</v>
      </c>
      <c r="L205" s="31"/>
      <c r="M205" s="38"/>
      <c r="N205" s="38"/>
      <c r="O205" s="38"/>
      <c r="P205" s="38"/>
      <c r="Q205" s="38"/>
      <c r="R205" s="36"/>
      <c r="S205" s="36"/>
      <c r="T205" s="36"/>
      <c r="U205" s="36"/>
      <c r="V205" s="36"/>
      <c r="W205" s="36"/>
      <c r="X205" s="36"/>
      <c r="Y205" s="36"/>
      <c r="Z205" s="36"/>
      <c r="AA205" s="36"/>
      <c r="AB205" s="36"/>
      <c r="AC205" s="36"/>
      <c r="AD205" s="36"/>
      <c r="AE205" s="36"/>
      <c r="AF205" s="36"/>
      <c r="AG205" s="36"/>
      <c r="AH205" s="36"/>
      <c r="AI205" s="36"/>
      <c r="AJ205" s="36"/>
      <c r="AK205" s="36"/>
      <c r="AL205" s="36"/>
    </row>
    <row r="206" spans="1:38" s="37" customFormat="1" ht="57" hidden="1" customHeight="1">
      <c r="A206" s="248" t="s">
        <v>395</v>
      </c>
      <c r="B206" s="248" t="s">
        <v>1166</v>
      </c>
      <c r="C206" s="248" t="s">
        <v>934</v>
      </c>
      <c r="D206" s="14" t="s">
        <v>402</v>
      </c>
      <c r="E206" s="713"/>
      <c r="F206" s="713"/>
      <c r="G206" s="213">
        <f t="shared" si="5"/>
        <v>5287045</v>
      </c>
      <c r="H206" s="213">
        <f>5000000+287045</f>
        <v>5287045</v>
      </c>
      <c r="I206" s="496"/>
      <c r="J206" s="300"/>
      <c r="K206" s="454">
        <f t="shared" si="6"/>
        <v>5287045</v>
      </c>
      <c r="L206" s="31"/>
      <c r="M206" s="38"/>
      <c r="N206" s="38"/>
      <c r="O206" s="38"/>
      <c r="P206" s="38"/>
      <c r="Q206" s="38"/>
      <c r="R206" s="36"/>
      <c r="S206" s="36"/>
      <c r="T206" s="36"/>
      <c r="U206" s="36"/>
      <c r="V206" s="36"/>
      <c r="W206" s="36"/>
      <c r="X206" s="36"/>
      <c r="Y206" s="36"/>
      <c r="Z206" s="36"/>
      <c r="AA206" s="36"/>
      <c r="AB206" s="36"/>
      <c r="AC206" s="36"/>
      <c r="AD206" s="36"/>
      <c r="AE206" s="36"/>
      <c r="AF206" s="36"/>
      <c r="AG206" s="36"/>
      <c r="AH206" s="36"/>
      <c r="AI206" s="36"/>
      <c r="AJ206" s="36"/>
      <c r="AK206" s="36"/>
      <c r="AL206" s="36"/>
    </row>
    <row r="207" spans="1:38" s="37" customFormat="1" ht="64.150000000000006" hidden="1" customHeight="1">
      <c r="A207" s="412" t="s">
        <v>395</v>
      </c>
      <c r="B207" s="412" t="s">
        <v>1166</v>
      </c>
      <c r="C207" s="412" t="s">
        <v>934</v>
      </c>
      <c r="D207" s="425" t="s">
        <v>402</v>
      </c>
      <c r="E207" s="495"/>
      <c r="F207" s="495"/>
      <c r="G207" s="504">
        <f t="shared" si="5"/>
        <v>0</v>
      </c>
      <c r="H207" s="504"/>
      <c r="I207" s="504"/>
      <c r="J207" s="477"/>
      <c r="K207" s="416">
        <f t="shared" si="6"/>
        <v>0</v>
      </c>
      <c r="L207" s="38"/>
      <c r="M207" s="38"/>
      <c r="N207" s="38"/>
      <c r="O207" s="38"/>
      <c r="P207" s="38"/>
      <c r="Q207" s="38"/>
      <c r="R207" s="36"/>
      <c r="S207" s="36"/>
      <c r="T207" s="36"/>
      <c r="U207" s="36"/>
      <c r="V207" s="36"/>
      <c r="W207" s="36"/>
      <c r="X207" s="36"/>
      <c r="Y207" s="36"/>
      <c r="Z207" s="36"/>
      <c r="AA207" s="36"/>
      <c r="AB207" s="36"/>
      <c r="AC207" s="36"/>
      <c r="AD207" s="36"/>
      <c r="AE207" s="36"/>
      <c r="AF207" s="36"/>
      <c r="AG207" s="36"/>
      <c r="AH207" s="36"/>
      <c r="AI207" s="36"/>
      <c r="AJ207" s="36"/>
      <c r="AK207" s="36"/>
      <c r="AL207" s="36"/>
    </row>
    <row r="208" spans="1:38" s="37" customFormat="1" ht="114" hidden="1" customHeight="1">
      <c r="A208" s="248" t="s">
        <v>395</v>
      </c>
      <c r="B208" s="248" t="s">
        <v>1166</v>
      </c>
      <c r="C208" s="248" t="s">
        <v>934</v>
      </c>
      <c r="D208" s="14" t="s">
        <v>402</v>
      </c>
      <c r="E208" s="440" t="s">
        <v>190</v>
      </c>
      <c r="F208" s="440" t="s">
        <v>1151</v>
      </c>
      <c r="G208" s="496">
        <f t="shared" si="5"/>
        <v>0</v>
      </c>
      <c r="H208" s="496">
        <f>9560000-9560000</f>
        <v>0</v>
      </c>
      <c r="I208" s="496"/>
      <c r="J208" s="480"/>
      <c r="K208" s="416">
        <f t="shared" si="6"/>
        <v>0</v>
      </c>
      <c r="L208" s="38"/>
      <c r="M208" s="38"/>
      <c r="N208" s="38"/>
      <c r="O208" s="38"/>
      <c r="P208" s="38"/>
      <c r="Q208" s="38"/>
      <c r="R208" s="36"/>
      <c r="S208" s="36"/>
      <c r="T208" s="36"/>
      <c r="U208" s="36"/>
      <c r="V208" s="36"/>
      <c r="W208" s="36"/>
      <c r="X208" s="36"/>
      <c r="Y208" s="36"/>
      <c r="Z208" s="36"/>
      <c r="AA208" s="36"/>
      <c r="AB208" s="36"/>
      <c r="AC208" s="36"/>
      <c r="AD208" s="36"/>
      <c r="AE208" s="36"/>
      <c r="AF208" s="36"/>
      <c r="AG208" s="36"/>
      <c r="AH208" s="36"/>
      <c r="AI208" s="36"/>
      <c r="AJ208" s="36"/>
      <c r="AK208" s="36"/>
      <c r="AL208" s="36"/>
    </row>
    <row r="209" spans="1:38" s="37" customFormat="1" ht="15.5" hidden="1">
      <c r="A209" s="138"/>
      <c r="B209" s="138"/>
      <c r="C209" s="138"/>
      <c r="D209" s="250"/>
      <c r="E209" s="242"/>
      <c r="F209" s="242"/>
      <c r="G209" s="120">
        <f t="shared" si="5"/>
        <v>0</v>
      </c>
      <c r="H209" s="120"/>
      <c r="I209" s="120"/>
      <c r="J209" s="417"/>
      <c r="K209" s="416">
        <f t="shared" si="6"/>
        <v>0</v>
      </c>
      <c r="L209" s="38"/>
      <c r="M209" s="38"/>
      <c r="N209" s="38"/>
      <c r="O209" s="38"/>
      <c r="P209" s="38"/>
      <c r="Q209" s="38"/>
      <c r="R209" s="36"/>
      <c r="S209" s="36"/>
      <c r="T209" s="36"/>
      <c r="U209" s="36"/>
      <c r="V209" s="36"/>
      <c r="W209" s="36"/>
      <c r="X209" s="36"/>
      <c r="Y209" s="36"/>
      <c r="Z209" s="36"/>
      <c r="AA209" s="36"/>
      <c r="AB209" s="36"/>
      <c r="AC209" s="36"/>
      <c r="AD209" s="36"/>
      <c r="AE209" s="36"/>
      <c r="AF209" s="36"/>
      <c r="AG209" s="36"/>
      <c r="AH209" s="36"/>
      <c r="AI209" s="36"/>
      <c r="AJ209" s="36"/>
      <c r="AK209" s="36"/>
      <c r="AL209" s="36"/>
    </row>
    <row r="210" spans="1:38" s="37" customFormat="1" ht="15.5" hidden="1">
      <c r="A210" s="145"/>
      <c r="B210" s="145"/>
      <c r="C210" s="145"/>
      <c r="D210" s="264"/>
      <c r="E210" s="242"/>
      <c r="F210" s="242"/>
      <c r="G210" s="120">
        <f t="shared" si="5"/>
        <v>0</v>
      </c>
      <c r="H210" s="120"/>
      <c r="I210" s="120"/>
      <c r="J210" s="417"/>
      <c r="K210" s="416">
        <f t="shared" si="6"/>
        <v>0</v>
      </c>
      <c r="L210" s="38"/>
      <c r="M210" s="38"/>
      <c r="N210" s="38"/>
      <c r="O210" s="38"/>
      <c r="P210" s="38"/>
      <c r="Q210" s="38"/>
      <c r="R210" s="36"/>
      <c r="S210" s="36"/>
      <c r="T210" s="36"/>
      <c r="U210" s="36"/>
      <c r="V210" s="36"/>
      <c r="W210" s="36"/>
      <c r="X210" s="36"/>
      <c r="Y210" s="36"/>
      <c r="Z210" s="36"/>
      <c r="AA210" s="36"/>
      <c r="AB210" s="36"/>
      <c r="AC210" s="36"/>
      <c r="AD210" s="36"/>
      <c r="AE210" s="36"/>
      <c r="AF210" s="36"/>
      <c r="AG210" s="36"/>
      <c r="AH210" s="36"/>
      <c r="AI210" s="36"/>
      <c r="AJ210" s="36"/>
      <c r="AK210" s="36"/>
      <c r="AL210" s="36"/>
    </row>
    <row r="211" spans="1:38" s="37" customFormat="1" ht="15.5" hidden="1">
      <c r="A211" s="248"/>
      <c r="B211" s="248"/>
      <c r="C211" s="248"/>
      <c r="D211" s="282"/>
      <c r="E211" s="242"/>
      <c r="F211" s="242"/>
      <c r="G211" s="120">
        <f t="shared" si="5"/>
        <v>0</v>
      </c>
      <c r="H211" s="120"/>
      <c r="I211" s="120"/>
      <c r="J211" s="417"/>
      <c r="K211" s="416">
        <f t="shared" si="6"/>
        <v>0</v>
      </c>
      <c r="L211" s="38"/>
      <c r="M211" s="38"/>
      <c r="N211" s="38"/>
      <c r="O211" s="38"/>
      <c r="P211" s="38"/>
      <c r="Q211" s="38"/>
      <c r="R211" s="36"/>
      <c r="S211" s="36"/>
      <c r="T211" s="36"/>
      <c r="U211" s="36"/>
      <c r="V211" s="36"/>
      <c r="W211" s="36"/>
      <c r="X211" s="36"/>
      <c r="Y211" s="36"/>
      <c r="Z211" s="36"/>
      <c r="AA211" s="36"/>
      <c r="AB211" s="36"/>
      <c r="AC211" s="36"/>
      <c r="AD211" s="36"/>
      <c r="AE211" s="36"/>
      <c r="AF211" s="36"/>
      <c r="AG211" s="36"/>
      <c r="AH211" s="36"/>
      <c r="AI211" s="36"/>
      <c r="AJ211" s="36"/>
      <c r="AK211" s="36"/>
      <c r="AL211" s="36"/>
    </row>
    <row r="212" spans="1:38" s="37" customFormat="1" ht="15.5" hidden="1">
      <c r="A212" s="248"/>
      <c r="B212" s="248"/>
      <c r="C212" s="248"/>
      <c r="D212" s="282"/>
      <c r="E212" s="242"/>
      <c r="F212" s="242"/>
      <c r="G212" s="120">
        <f t="shared" si="5"/>
        <v>0</v>
      </c>
      <c r="H212" s="120"/>
      <c r="I212" s="120"/>
      <c r="J212" s="417"/>
      <c r="K212" s="416">
        <f t="shared" si="6"/>
        <v>0</v>
      </c>
      <c r="L212" s="38"/>
      <c r="M212" s="38"/>
      <c r="N212" s="38"/>
      <c r="O212" s="38"/>
      <c r="P212" s="38"/>
      <c r="Q212" s="38"/>
      <c r="R212" s="36"/>
      <c r="S212" s="36"/>
      <c r="T212" s="36"/>
      <c r="U212" s="36"/>
      <c r="V212" s="36"/>
      <c r="W212" s="36"/>
      <c r="X212" s="36"/>
      <c r="Y212" s="36"/>
      <c r="Z212" s="36"/>
      <c r="AA212" s="36"/>
      <c r="AB212" s="36"/>
      <c r="AC212" s="36"/>
      <c r="AD212" s="36"/>
      <c r="AE212" s="36"/>
      <c r="AF212" s="36"/>
      <c r="AG212" s="36"/>
      <c r="AH212" s="36"/>
      <c r="AI212" s="36"/>
      <c r="AJ212" s="36"/>
      <c r="AK212" s="36"/>
      <c r="AL212" s="36"/>
    </row>
    <row r="213" spans="1:38" s="37" customFormat="1" ht="15.5" hidden="1">
      <c r="A213" s="145"/>
      <c r="B213" s="145"/>
      <c r="C213" s="145"/>
      <c r="D213" s="250"/>
      <c r="E213" s="242"/>
      <c r="F213" s="242"/>
      <c r="G213" s="120">
        <f t="shared" si="5"/>
        <v>0</v>
      </c>
      <c r="H213" s="120"/>
      <c r="I213" s="120"/>
      <c r="J213" s="417"/>
      <c r="K213" s="416">
        <f t="shared" si="6"/>
        <v>0</v>
      </c>
      <c r="L213" s="38"/>
      <c r="M213" s="38"/>
      <c r="N213" s="38"/>
      <c r="O213" s="38"/>
      <c r="P213" s="38"/>
      <c r="Q213" s="38"/>
      <c r="R213" s="36"/>
      <c r="S213" s="36"/>
      <c r="T213" s="36"/>
      <c r="U213" s="36"/>
      <c r="V213" s="36"/>
      <c r="W213" s="36"/>
      <c r="X213" s="36"/>
      <c r="Y213" s="36"/>
      <c r="Z213" s="36"/>
      <c r="AA213" s="36"/>
      <c r="AB213" s="36"/>
      <c r="AC213" s="36"/>
      <c r="AD213" s="36"/>
      <c r="AE213" s="36"/>
      <c r="AF213" s="36"/>
      <c r="AG213" s="36"/>
      <c r="AH213" s="36"/>
      <c r="AI213" s="36"/>
      <c r="AJ213" s="36"/>
      <c r="AK213" s="36"/>
      <c r="AL213" s="36"/>
    </row>
    <row r="214" spans="1:38" s="37" customFormat="1" ht="15.5" hidden="1">
      <c r="A214" s="139"/>
      <c r="B214" s="139"/>
      <c r="C214" s="139"/>
      <c r="D214" s="250"/>
      <c r="E214" s="242"/>
      <c r="F214" s="242"/>
      <c r="G214" s="120">
        <f t="shared" si="5"/>
        <v>0</v>
      </c>
      <c r="H214" s="120"/>
      <c r="I214" s="120"/>
      <c r="J214" s="417"/>
      <c r="K214" s="416">
        <f t="shared" si="6"/>
        <v>0</v>
      </c>
      <c r="L214" s="38"/>
      <c r="M214" s="38"/>
      <c r="N214" s="38"/>
      <c r="O214" s="38"/>
      <c r="P214" s="38"/>
      <c r="Q214" s="38"/>
      <c r="R214" s="36"/>
      <c r="S214" s="36"/>
      <c r="T214" s="36"/>
      <c r="U214" s="36"/>
      <c r="V214" s="36"/>
      <c r="W214" s="36"/>
      <c r="X214" s="36"/>
      <c r="Y214" s="36"/>
      <c r="Z214" s="36"/>
      <c r="AA214" s="36"/>
      <c r="AB214" s="36"/>
      <c r="AC214" s="36"/>
      <c r="AD214" s="36"/>
      <c r="AE214" s="36"/>
      <c r="AF214" s="36"/>
      <c r="AG214" s="36"/>
      <c r="AH214" s="36"/>
      <c r="AI214" s="36"/>
      <c r="AJ214" s="36"/>
      <c r="AK214" s="36"/>
      <c r="AL214" s="36"/>
    </row>
    <row r="215" spans="1:38" s="37" customFormat="1" ht="15.5" hidden="1">
      <c r="A215" s="147"/>
      <c r="B215" s="147"/>
      <c r="C215" s="139"/>
      <c r="D215" s="278"/>
      <c r="E215" s="242"/>
      <c r="F215" s="242"/>
      <c r="G215" s="120">
        <f t="shared" si="5"/>
        <v>0</v>
      </c>
      <c r="H215" s="120"/>
      <c r="I215" s="120"/>
      <c r="J215" s="417"/>
      <c r="K215" s="416">
        <f t="shared" si="6"/>
        <v>0</v>
      </c>
      <c r="L215" s="38"/>
      <c r="M215" s="38"/>
      <c r="N215" s="38"/>
      <c r="O215" s="38"/>
      <c r="P215" s="38"/>
      <c r="Q215" s="38"/>
      <c r="R215" s="36"/>
      <c r="S215" s="36"/>
      <c r="T215" s="36"/>
      <c r="U215" s="36"/>
      <c r="V215" s="36"/>
      <c r="W215" s="36"/>
      <c r="X215" s="36"/>
      <c r="Y215" s="36"/>
      <c r="Z215" s="36"/>
      <c r="AA215" s="36"/>
      <c r="AB215" s="36"/>
      <c r="AC215" s="36"/>
      <c r="AD215" s="36"/>
      <c r="AE215" s="36"/>
      <c r="AF215" s="36"/>
      <c r="AG215" s="36"/>
      <c r="AH215" s="36"/>
      <c r="AI215" s="36"/>
      <c r="AJ215" s="36"/>
      <c r="AK215" s="36"/>
      <c r="AL215" s="36"/>
    </row>
    <row r="216" spans="1:38" s="37" customFormat="1" ht="42" hidden="1">
      <c r="A216" s="145" t="s">
        <v>1152</v>
      </c>
      <c r="B216" s="145" t="s">
        <v>1153</v>
      </c>
      <c r="C216" s="145" t="s">
        <v>12</v>
      </c>
      <c r="D216" s="264" t="s">
        <v>786</v>
      </c>
      <c r="E216" s="242"/>
      <c r="F216" s="242"/>
      <c r="G216" s="120">
        <f t="shared" si="5"/>
        <v>0</v>
      </c>
      <c r="H216" s="120"/>
      <c r="I216" s="120"/>
      <c r="J216" s="417"/>
      <c r="K216" s="416">
        <f t="shared" si="6"/>
        <v>0</v>
      </c>
      <c r="L216" s="38"/>
      <c r="M216" s="38"/>
      <c r="N216" s="38"/>
      <c r="O216" s="38"/>
      <c r="P216" s="38"/>
      <c r="Q216" s="38"/>
      <c r="R216" s="36"/>
      <c r="S216" s="36"/>
      <c r="T216" s="36"/>
      <c r="U216" s="36"/>
      <c r="V216" s="36"/>
      <c r="W216" s="36"/>
      <c r="X216" s="36"/>
      <c r="Y216" s="36"/>
      <c r="Z216" s="36"/>
      <c r="AA216" s="36"/>
      <c r="AB216" s="36"/>
      <c r="AC216" s="36"/>
      <c r="AD216" s="36"/>
      <c r="AE216" s="36"/>
      <c r="AF216" s="36"/>
      <c r="AG216" s="36"/>
      <c r="AH216" s="36"/>
      <c r="AI216" s="36"/>
      <c r="AJ216" s="36"/>
      <c r="AK216" s="36"/>
      <c r="AL216" s="36"/>
    </row>
    <row r="217" spans="1:38" s="37" customFormat="1" ht="15.5" hidden="1">
      <c r="A217" s="145" t="s">
        <v>744</v>
      </c>
      <c r="B217" s="145" t="s">
        <v>973</v>
      </c>
      <c r="C217" s="145" t="s">
        <v>1154</v>
      </c>
      <c r="D217" s="264" t="s">
        <v>1072</v>
      </c>
      <c r="E217" s="242"/>
      <c r="F217" s="242"/>
      <c r="G217" s="120">
        <f t="shared" si="5"/>
        <v>0</v>
      </c>
      <c r="H217" s="120"/>
      <c r="I217" s="120"/>
      <c r="J217" s="417"/>
      <c r="K217" s="416">
        <f t="shared" si="6"/>
        <v>0</v>
      </c>
      <c r="L217" s="38"/>
      <c r="M217" s="38"/>
      <c r="N217" s="38"/>
      <c r="O217" s="38"/>
      <c r="P217" s="38"/>
      <c r="Q217" s="38"/>
      <c r="R217" s="36"/>
      <c r="S217" s="36"/>
      <c r="T217" s="36"/>
      <c r="U217" s="36"/>
      <c r="V217" s="36"/>
      <c r="W217" s="36"/>
      <c r="X217" s="36"/>
      <c r="Y217" s="36"/>
      <c r="Z217" s="36"/>
      <c r="AA217" s="36"/>
      <c r="AB217" s="36"/>
      <c r="AC217" s="36"/>
      <c r="AD217" s="36"/>
      <c r="AE217" s="36"/>
      <c r="AF217" s="36"/>
      <c r="AG217" s="36"/>
      <c r="AH217" s="36"/>
      <c r="AI217" s="36"/>
      <c r="AJ217" s="36"/>
      <c r="AK217" s="36"/>
      <c r="AL217" s="36"/>
    </row>
    <row r="218" spans="1:38" s="37" customFormat="1" ht="108.5" hidden="1">
      <c r="A218" s="248" t="s">
        <v>388</v>
      </c>
      <c r="B218" s="248" t="s">
        <v>225</v>
      </c>
      <c r="C218" s="145" t="s">
        <v>619</v>
      </c>
      <c r="D218" s="269" t="s">
        <v>668</v>
      </c>
      <c r="E218" s="732" t="s">
        <v>382</v>
      </c>
      <c r="F218" s="732" t="s">
        <v>430</v>
      </c>
      <c r="G218" s="213">
        <f>+H218+I218</f>
        <v>0</v>
      </c>
      <c r="H218" s="213"/>
      <c r="I218" s="213"/>
      <c r="J218" s="331">
        <f>+I218</f>
        <v>0</v>
      </c>
      <c r="K218" s="454">
        <f>+G218</f>
        <v>0</v>
      </c>
      <c r="L218" s="38"/>
      <c r="M218" s="38"/>
      <c r="N218" s="38"/>
      <c r="O218" s="38"/>
      <c r="P218" s="38"/>
      <c r="Q218" s="38"/>
      <c r="R218" s="36"/>
      <c r="S218" s="36"/>
      <c r="T218" s="36"/>
      <c r="U218" s="36"/>
      <c r="V218" s="36"/>
      <c r="W218" s="36"/>
      <c r="X218" s="36"/>
      <c r="Y218" s="36"/>
      <c r="Z218" s="36"/>
      <c r="AA218" s="36"/>
      <c r="AB218" s="36"/>
      <c r="AC218" s="36"/>
      <c r="AD218" s="36"/>
      <c r="AE218" s="36"/>
      <c r="AF218" s="36"/>
      <c r="AG218" s="36"/>
      <c r="AH218" s="36"/>
      <c r="AI218" s="36"/>
      <c r="AJ218" s="36"/>
      <c r="AK218" s="36"/>
      <c r="AL218" s="36"/>
    </row>
    <row r="219" spans="1:38" s="37" customFormat="1" ht="67.5" hidden="1" customHeight="1">
      <c r="A219" s="248" t="s">
        <v>252</v>
      </c>
      <c r="B219" s="248" t="s">
        <v>253</v>
      </c>
      <c r="C219" s="145" t="s">
        <v>251</v>
      </c>
      <c r="D219" s="14" t="s">
        <v>254</v>
      </c>
      <c r="E219" s="715"/>
      <c r="F219" s="715"/>
      <c r="G219" s="436">
        <f>+H219+I219</f>
        <v>0</v>
      </c>
      <c r="H219" s="436"/>
      <c r="I219" s="436"/>
      <c r="J219" s="473">
        <f>+I219</f>
        <v>0</v>
      </c>
      <c r="K219" s="454">
        <f>+G219</f>
        <v>0</v>
      </c>
      <c r="L219" s="38"/>
      <c r="M219" s="38"/>
      <c r="N219" s="38"/>
      <c r="O219" s="38"/>
      <c r="P219" s="38"/>
      <c r="Q219" s="38"/>
      <c r="R219" s="36"/>
      <c r="S219" s="36"/>
      <c r="T219" s="36"/>
      <c r="U219" s="36"/>
      <c r="V219" s="36"/>
      <c r="W219" s="36"/>
      <c r="X219" s="36"/>
      <c r="Y219" s="36"/>
      <c r="Z219" s="36"/>
      <c r="AA219" s="36"/>
      <c r="AB219" s="36"/>
      <c r="AC219" s="36"/>
      <c r="AD219" s="36"/>
      <c r="AE219" s="36"/>
      <c r="AF219" s="36"/>
      <c r="AG219" s="36"/>
      <c r="AH219" s="36"/>
      <c r="AI219" s="36"/>
      <c r="AJ219" s="36"/>
      <c r="AK219" s="36"/>
      <c r="AL219" s="36"/>
    </row>
    <row r="220" spans="1:38" s="37" customFormat="1" ht="36.65" hidden="1" customHeight="1">
      <c r="A220" s="136" t="s">
        <v>391</v>
      </c>
      <c r="B220" s="136" t="s">
        <v>707</v>
      </c>
      <c r="C220" s="136" t="s">
        <v>935</v>
      </c>
      <c r="D220" s="274" t="s">
        <v>708</v>
      </c>
      <c r="E220" s="242"/>
      <c r="F220" s="242"/>
      <c r="G220" s="121">
        <f t="shared" si="5"/>
        <v>0</v>
      </c>
      <c r="H220" s="121"/>
      <c r="I220" s="121"/>
      <c r="J220" s="417"/>
      <c r="K220" s="416">
        <f t="shared" si="6"/>
        <v>0</v>
      </c>
      <c r="L220" s="38"/>
      <c r="M220" s="38"/>
      <c r="N220" s="38"/>
      <c r="O220" s="38"/>
      <c r="P220" s="38"/>
      <c r="Q220" s="38"/>
      <c r="R220" s="36"/>
      <c r="S220" s="36"/>
      <c r="T220" s="36"/>
      <c r="U220" s="36"/>
      <c r="V220" s="36"/>
      <c r="W220" s="36"/>
      <c r="X220" s="36"/>
      <c r="Y220" s="36"/>
      <c r="Z220" s="36"/>
      <c r="AA220" s="36"/>
      <c r="AB220" s="36"/>
      <c r="AC220" s="36"/>
      <c r="AD220" s="36"/>
      <c r="AE220" s="36"/>
      <c r="AF220" s="36"/>
      <c r="AG220" s="36"/>
      <c r="AH220" s="36"/>
      <c r="AI220" s="36"/>
      <c r="AJ220" s="36"/>
      <c r="AK220" s="36"/>
      <c r="AL220" s="36"/>
    </row>
    <row r="221" spans="1:38" s="37" customFormat="1" ht="42" hidden="1">
      <c r="A221" s="139" t="s">
        <v>394</v>
      </c>
      <c r="B221" s="139" t="s">
        <v>1095</v>
      </c>
      <c r="C221" s="139" t="s">
        <v>950</v>
      </c>
      <c r="D221" s="250" t="s">
        <v>1096</v>
      </c>
      <c r="E221" s="242"/>
      <c r="F221" s="242"/>
      <c r="G221" s="120">
        <f t="shared" si="5"/>
        <v>0</v>
      </c>
      <c r="H221" s="120"/>
      <c r="I221" s="120"/>
      <c r="J221" s="417"/>
      <c r="K221" s="416">
        <f t="shared" si="6"/>
        <v>0</v>
      </c>
      <c r="L221" s="38"/>
      <c r="M221" s="38"/>
      <c r="N221" s="38"/>
      <c r="O221" s="38"/>
      <c r="P221" s="38"/>
      <c r="Q221" s="38"/>
      <c r="R221" s="36"/>
      <c r="S221" s="36"/>
      <c r="T221" s="36"/>
      <c r="U221" s="36"/>
      <c r="V221" s="36"/>
      <c r="W221" s="36"/>
      <c r="X221" s="36"/>
      <c r="Y221" s="36"/>
      <c r="Z221" s="36"/>
      <c r="AA221" s="36"/>
      <c r="AB221" s="36"/>
      <c r="AC221" s="36"/>
      <c r="AD221" s="36"/>
      <c r="AE221" s="36"/>
      <c r="AF221" s="36"/>
      <c r="AG221" s="36"/>
      <c r="AH221" s="36"/>
      <c r="AI221" s="36"/>
      <c r="AJ221" s="36"/>
      <c r="AK221" s="36"/>
      <c r="AL221" s="36"/>
    </row>
    <row r="222" spans="1:38" s="37" customFormat="1" ht="15.5" hidden="1">
      <c r="A222" s="449" t="s">
        <v>395</v>
      </c>
      <c r="B222" s="449" t="s">
        <v>1166</v>
      </c>
      <c r="C222" s="449" t="s">
        <v>934</v>
      </c>
      <c r="D222" s="450" t="s">
        <v>402</v>
      </c>
      <c r="E222" s="418"/>
      <c r="F222" s="418"/>
      <c r="G222" s="471">
        <f t="shared" si="5"/>
        <v>0</v>
      </c>
      <c r="H222" s="471"/>
      <c r="I222" s="471"/>
      <c r="J222" s="420"/>
      <c r="K222" s="416">
        <f t="shared" si="6"/>
        <v>0</v>
      </c>
      <c r="L222" s="38"/>
      <c r="M222" s="38"/>
      <c r="N222" s="38"/>
      <c r="O222" s="38"/>
      <c r="P222" s="38"/>
      <c r="Q222" s="38"/>
      <c r="R222" s="36"/>
      <c r="S222" s="36"/>
      <c r="T222" s="36"/>
      <c r="U222" s="36"/>
      <c r="V222" s="36"/>
      <c r="W222" s="36"/>
      <c r="X222" s="36"/>
      <c r="Y222" s="36"/>
      <c r="Z222" s="36"/>
      <c r="AA222" s="36"/>
      <c r="AB222" s="36"/>
      <c r="AC222" s="36"/>
      <c r="AD222" s="36"/>
      <c r="AE222" s="36"/>
      <c r="AF222" s="36"/>
      <c r="AG222" s="36"/>
      <c r="AH222" s="36"/>
      <c r="AI222" s="36"/>
      <c r="AJ222" s="36"/>
      <c r="AK222" s="36"/>
      <c r="AL222" s="36"/>
    </row>
    <row r="223" spans="1:38" s="37" customFormat="1" ht="51" customHeight="1">
      <c r="A223" s="302" t="s">
        <v>896</v>
      </c>
      <c r="B223" s="302" t="s">
        <v>361</v>
      </c>
      <c r="C223" s="302"/>
      <c r="D223" s="328" t="s">
        <v>690</v>
      </c>
      <c r="E223" s="242"/>
      <c r="F223" s="242"/>
      <c r="G223" s="355">
        <f t="shared" si="5"/>
        <v>2610000</v>
      </c>
      <c r="H223" s="204">
        <f>+H224+H225+H227+H226+H228</f>
        <v>0</v>
      </c>
      <c r="I223" s="204">
        <f>+I224+I225+I227+I226+I228</f>
        <v>2610000</v>
      </c>
      <c r="J223" s="300">
        <f>+J224+J225+J227+J226+J228</f>
        <v>2610000</v>
      </c>
      <c r="K223" s="410">
        <f t="shared" si="6"/>
        <v>2610000</v>
      </c>
      <c r="L223" s="31"/>
      <c r="M223" s="38"/>
      <c r="N223" s="38"/>
      <c r="O223" s="38"/>
      <c r="P223" s="38"/>
      <c r="Q223" s="38"/>
      <c r="R223" s="36"/>
      <c r="S223" s="36"/>
      <c r="T223" s="36"/>
      <c r="U223" s="36"/>
      <c r="V223" s="36"/>
      <c r="W223" s="36"/>
      <c r="X223" s="36"/>
      <c r="Y223" s="36"/>
      <c r="Z223" s="36"/>
      <c r="AA223" s="36"/>
      <c r="AB223" s="36"/>
      <c r="AC223" s="36"/>
      <c r="AD223" s="36"/>
      <c r="AE223" s="36"/>
      <c r="AF223" s="36"/>
      <c r="AG223" s="36"/>
      <c r="AH223" s="36"/>
      <c r="AI223" s="36"/>
      <c r="AJ223" s="36"/>
      <c r="AK223" s="36"/>
      <c r="AL223" s="36"/>
    </row>
    <row r="224" spans="1:38" s="37" customFormat="1" ht="42" hidden="1">
      <c r="A224" s="434" t="s">
        <v>809</v>
      </c>
      <c r="B224" s="434" t="s">
        <v>629</v>
      </c>
      <c r="C224" s="434" t="s">
        <v>618</v>
      </c>
      <c r="D224" s="457" t="s">
        <v>1087</v>
      </c>
      <c r="E224" s="413"/>
      <c r="F224" s="413"/>
      <c r="G224" s="459">
        <f t="shared" si="5"/>
        <v>0</v>
      </c>
      <c r="H224" s="459"/>
      <c r="I224" s="459"/>
      <c r="J224" s="415"/>
      <c r="K224" s="416">
        <f t="shared" si="6"/>
        <v>0</v>
      </c>
      <c r="L224" s="38"/>
      <c r="M224" s="38"/>
      <c r="N224" s="38"/>
      <c r="O224" s="38"/>
      <c r="P224" s="38"/>
      <c r="Q224" s="38"/>
      <c r="R224" s="36"/>
      <c r="S224" s="36"/>
      <c r="T224" s="36"/>
      <c r="U224" s="36"/>
      <c r="V224" s="36"/>
      <c r="W224" s="36"/>
      <c r="X224" s="36"/>
      <c r="Y224" s="36"/>
      <c r="Z224" s="36"/>
      <c r="AA224" s="36"/>
      <c r="AB224" s="36"/>
      <c r="AC224" s="36"/>
      <c r="AD224" s="36"/>
      <c r="AE224" s="36"/>
      <c r="AF224" s="36"/>
      <c r="AG224" s="36"/>
      <c r="AH224" s="36"/>
      <c r="AI224" s="36"/>
      <c r="AJ224" s="36"/>
      <c r="AK224" s="36"/>
      <c r="AL224" s="36"/>
    </row>
    <row r="225" spans="1:38" s="37" customFormat="1" ht="28" hidden="1">
      <c r="A225" s="145" t="s">
        <v>810</v>
      </c>
      <c r="B225" s="145" t="s">
        <v>1088</v>
      </c>
      <c r="C225" s="145" t="s">
        <v>482</v>
      </c>
      <c r="D225" s="264" t="s">
        <v>1089</v>
      </c>
      <c r="E225" s="242"/>
      <c r="F225" s="242"/>
      <c r="G225" s="120">
        <f t="shared" si="5"/>
        <v>0</v>
      </c>
      <c r="H225" s="120"/>
      <c r="I225" s="120"/>
      <c r="J225" s="417"/>
      <c r="K225" s="416">
        <f t="shared" si="6"/>
        <v>0</v>
      </c>
      <c r="L225" s="38"/>
      <c r="M225" s="38"/>
      <c r="N225" s="38"/>
      <c r="O225" s="38"/>
      <c r="P225" s="38"/>
      <c r="Q225" s="38"/>
      <c r="R225" s="36"/>
      <c r="S225" s="36"/>
      <c r="T225" s="36"/>
      <c r="U225" s="36"/>
      <c r="V225" s="36"/>
      <c r="W225" s="36"/>
      <c r="X225" s="36"/>
      <c r="Y225" s="36"/>
      <c r="Z225" s="36"/>
      <c r="AA225" s="36"/>
      <c r="AB225" s="36"/>
      <c r="AC225" s="36"/>
      <c r="AD225" s="36"/>
      <c r="AE225" s="36"/>
      <c r="AF225" s="36"/>
      <c r="AG225" s="36"/>
      <c r="AH225" s="36"/>
      <c r="AI225" s="36"/>
      <c r="AJ225" s="36"/>
      <c r="AK225" s="36"/>
      <c r="AL225" s="36"/>
    </row>
    <row r="226" spans="1:38" s="37" customFormat="1" ht="15.5" hidden="1">
      <c r="A226" s="135" t="s">
        <v>811</v>
      </c>
      <c r="B226" s="139" t="s">
        <v>707</v>
      </c>
      <c r="C226" s="139" t="s">
        <v>935</v>
      </c>
      <c r="D226" s="268" t="s">
        <v>708</v>
      </c>
      <c r="E226" s="242"/>
      <c r="F226" s="242"/>
      <c r="G226" s="149">
        <f t="shared" si="5"/>
        <v>0</v>
      </c>
      <c r="H226" s="149"/>
      <c r="I226" s="149"/>
      <c r="J226" s="417"/>
      <c r="K226" s="416">
        <f t="shared" si="6"/>
        <v>0</v>
      </c>
      <c r="L226" s="38"/>
      <c r="M226" s="38"/>
      <c r="N226" s="38"/>
      <c r="O226" s="38"/>
      <c r="P226" s="38"/>
      <c r="Q226" s="38"/>
      <c r="R226" s="36"/>
      <c r="S226" s="36"/>
      <c r="T226" s="36"/>
      <c r="U226" s="36"/>
      <c r="V226" s="36"/>
      <c r="W226" s="36"/>
      <c r="X226" s="36"/>
      <c r="Y226" s="36"/>
      <c r="Z226" s="36"/>
      <c r="AA226" s="36"/>
      <c r="AB226" s="36"/>
      <c r="AC226" s="36"/>
      <c r="AD226" s="36"/>
      <c r="AE226" s="36"/>
      <c r="AF226" s="36"/>
      <c r="AG226" s="36"/>
      <c r="AH226" s="36"/>
      <c r="AI226" s="36"/>
      <c r="AJ226" s="36"/>
      <c r="AK226" s="36"/>
      <c r="AL226" s="36"/>
    </row>
    <row r="227" spans="1:38" s="37" customFormat="1" ht="98" hidden="1">
      <c r="A227" s="423" t="s">
        <v>812</v>
      </c>
      <c r="B227" s="423" t="s">
        <v>1097</v>
      </c>
      <c r="C227" s="423" t="s">
        <v>483</v>
      </c>
      <c r="D227" s="450" t="s">
        <v>1155</v>
      </c>
      <c r="E227" s="418"/>
      <c r="F227" s="418"/>
      <c r="G227" s="506">
        <f t="shared" si="5"/>
        <v>0</v>
      </c>
      <c r="H227" s="506"/>
      <c r="I227" s="506"/>
      <c r="J227" s="420"/>
      <c r="K227" s="416">
        <f t="shared" si="6"/>
        <v>0</v>
      </c>
      <c r="L227" s="38"/>
      <c r="M227" s="38"/>
      <c r="N227" s="38"/>
      <c r="O227" s="38"/>
      <c r="P227" s="38"/>
      <c r="Q227" s="38"/>
      <c r="R227" s="36"/>
      <c r="S227" s="36"/>
      <c r="T227" s="36"/>
      <c r="U227" s="36"/>
      <c r="V227" s="36"/>
      <c r="W227" s="36"/>
      <c r="X227" s="36"/>
      <c r="Y227" s="36"/>
      <c r="Z227" s="36"/>
      <c r="AA227" s="36"/>
      <c r="AB227" s="36"/>
      <c r="AC227" s="36"/>
      <c r="AD227" s="36"/>
      <c r="AE227" s="36"/>
      <c r="AF227" s="36"/>
      <c r="AG227" s="36"/>
      <c r="AH227" s="36"/>
      <c r="AI227" s="36"/>
      <c r="AJ227" s="36"/>
      <c r="AK227" s="36"/>
      <c r="AL227" s="36"/>
    </row>
    <row r="228" spans="1:38" s="37" customFormat="1" ht="65.25" customHeight="1">
      <c r="A228" s="145" t="s">
        <v>1167</v>
      </c>
      <c r="B228" s="145" t="s">
        <v>1166</v>
      </c>
      <c r="C228" s="145" t="s">
        <v>934</v>
      </c>
      <c r="D228" s="14" t="s">
        <v>402</v>
      </c>
      <c r="E228" s="242" t="s">
        <v>1156</v>
      </c>
      <c r="F228" s="242" t="s">
        <v>1157</v>
      </c>
      <c r="G228" s="213">
        <f t="shared" ref="G228:G292" si="7">+H228+I228</f>
        <v>2610000</v>
      </c>
      <c r="H228" s="213"/>
      <c r="I228" s="213">
        <v>2610000</v>
      </c>
      <c r="J228" s="331">
        <f>+I228</f>
        <v>2610000</v>
      </c>
      <c r="K228" s="410">
        <f t="shared" ref="K228:K292" si="8">+G228</f>
        <v>2610000</v>
      </c>
      <c r="L228" s="31"/>
      <c r="M228" s="38"/>
      <c r="N228" s="38"/>
      <c r="O228" s="38"/>
      <c r="P228" s="38"/>
      <c r="Q228" s="38"/>
      <c r="R228" s="36"/>
      <c r="S228" s="36"/>
      <c r="T228" s="36"/>
      <c r="U228" s="36"/>
      <c r="V228" s="36"/>
      <c r="W228" s="36"/>
      <c r="X228" s="36"/>
      <c r="Y228" s="36"/>
      <c r="Z228" s="36"/>
      <c r="AA228" s="36"/>
      <c r="AB228" s="36"/>
      <c r="AC228" s="36"/>
      <c r="AD228" s="36"/>
      <c r="AE228" s="36"/>
      <c r="AF228" s="36"/>
      <c r="AG228" s="36"/>
      <c r="AH228" s="36"/>
      <c r="AI228" s="36"/>
      <c r="AJ228" s="36"/>
      <c r="AK228" s="36"/>
      <c r="AL228" s="36"/>
    </row>
    <row r="229" spans="1:38" s="37" customFormat="1" ht="53.25" hidden="1" customHeight="1">
      <c r="A229" s="302" t="s">
        <v>897</v>
      </c>
      <c r="B229" s="302" t="s">
        <v>485</v>
      </c>
      <c r="C229" s="302"/>
      <c r="D229" s="328" t="s">
        <v>905</v>
      </c>
      <c r="E229" s="242"/>
      <c r="F229" s="242"/>
      <c r="G229" s="355">
        <f t="shared" si="7"/>
        <v>14700000</v>
      </c>
      <c r="H229" s="204">
        <f>SUM(H230:H261)-H234-H237-H238-H239-H240-H242-H244-H245-H246-H248-H256-H236-H253+H262</f>
        <v>10000000</v>
      </c>
      <c r="I229" s="204">
        <f>SUM(I230:I261)-I234-I237-I238-I239-I240-I242-I244-I245-I246-I248-I256-I236-I253+I262</f>
        <v>4700000</v>
      </c>
      <c r="J229" s="204">
        <f>SUM(J230:J261)-J234-J237-J238-J239-J240-J242-J244-J245-J246-J248-J256-J236-J253+J262</f>
        <v>4700000</v>
      </c>
      <c r="K229" s="454">
        <f t="shared" si="8"/>
        <v>14700000</v>
      </c>
      <c r="L229" s="31"/>
      <c r="M229" s="38"/>
      <c r="N229" s="38"/>
      <c r="O229" s="38"/>
      <c r="P229" s="38"/>
      <c r="Q229" s="38"/>
      <c r="R229" s="36"/>
      <c r="S229" s="36"/>
      <c r="T229" s="36"/>
      <c r="U229" s="36"/>
      <c r="V229" s="36"/>
      <c r="W229" s="36"/>
      <c r="X229" s="36"/>
      <c r="Y229" s="36"/>
      <c r="Z229" s="36"/>
      <c r="AA229" s="36"/>
      <c r="AB229" s="36"/>
      <c r="AC229" s="36"/>
      <c r="AD229" s="36"/>
      <c r="AE229" s="36"/>
      <c r="AF229" s="36"/>
      <c r="AG229" s="36"/>
      <c r="AH229" s="36"/>
      <c r="AI229" s="36"/>
      <c r="AJ229" s="36"/>
      <c r="AK229" s="36"/>
      <c r="AL229" s="36"/>
    </row>
    <row r="230" spans="1:38" s="37" customFormat="1" ht="15.5" hidden="1">
      <c r="A230" s="426"/>
      <c r="B230" s="426"/>
      <c r="C230" s="426"/>
      <c r="D230" s="427"/>
      <c r="E230" s="413"/>
      <c r="F230" s="413"/>
      <c r="G230" s="428">
        <f t="shared" si="7"/>
        <v>0</v>
      </c>
      <c r="H230" s="428"/>
      <c r="I230" s="428"/>
      <c r="J230" s="415"/>
      <c r="K230" s="416">
        <f t="shared" si="8"/>
        <v>0</v>
      </c>
      <c r="L230" s="38"/>
      <c r="M230" s="38"/>
      <c r="N230" s="38"/>
      <c r="O230" s="38"/>
      <c r="P230" s="38"/>
      <c r="Q230" s="38"/>
      <c r="R230" s="36"/>
      <c r="S230" s="36"/>
      <c r="T230" s="36"/>
      <c r="U230" s="36"/>
      <c r="V230" s="36"/>
      <c r="W230" s="36"/>
      <c r="X230" s="36"/>
      <c r="Y230" s="36"/>
      <c r="Z230" s="36"/>
      <c r="AA230" s="36"/>
      <c r="AB230" s="36"/>
      <c r="AC230" s="36"/>
      <c r="AD230" s="36"/>
      <c r="AE230" s="36"/>
      <c r="AF230" s="36"/>
      <c r="AG230" s="36"/>
      <c r="AH230" s="36"/>
      <c r="AI230" s="36"/>
      <c r="AJ230" s="36"/>
      <c r="AK230" s="36"/>
      <c r="AL230" s="36"/>
    </row>
    <row r="231" spans="1:38" s="37" customFormat="1" ht="42" hidden="1">
      <c r="A231" s="139">
        <v>1011090</v>
      </c>
      <c r="B231" s="139" t="s">
        <v>313</v>
      </c>
      <c r="C231" s="139" t="s">
        <v>868</v>
      </c>
      <c r="D231" s="264" t="s">
        <v>314</v>
      </c>
      <c r="E231" s="242"/>
      <c r="F231" s="242"/>
      <c r="G231" s="120">
        <f t="shared" si="7"/>
        <v>0</v>
      </c>
      <c r="H231" s="120"/>
      <c r="I231" s="120"/>
      <c r="J231" s="417"/>
      <c r="K231" s="416">
        <f t="shared" si="8"/>
        <v>0</v>
      </c>
      <c r="L231" s="38"/>
      <c r="M231" s="38"/>
      <c r="N231" s="38"/>
      <c r="O231" s="38"/>
      <c r="P231" s="38"/>
      <c r="Q231" s="38"/>
      <c r="R231" s="36"/>
      <c r="S231" s="36"/>
      <c r="T231" s="36"/>
      <c r="U231" s="36"/>
      <c r="V231" s="36"/>
      <c r="W231" s="36"/>
      <c r="X231" s="36"/>
      <c r="Y231" s="36"/>
      <c r="Z231" s="36"/>
      <c r="AA231" s="36"/>
      <c r="AB231" s="36"/>
      <c r="AC231" s="36"/>
      <c r="AD231" s="36"/>
      <c r="AE231" s="36"/>
      <c r="AF231" s="36"/>
      <c r="AG231" s="36"/>
      <c r="AH231" s="36"/>
      <c r="AI231" s="36"/>
      <c r="AJ231" s="36"/>
      <c r="AK231" s="36"/>
      <c r="AL231" s="36"/>
    </row>
    <row r="232" spans="1:38" s="37" customFormat="1" ht="42" hidden="1">
      <c r="A232" s="145">
        <v>1011120</v>
      </c>
      <c r="B232" s="145" t="s">
        <v>929</v>
      </c>
      <c r="C232" s="145" t="s">
        <v>870</v>
      </c>
      <c r="D232" s="264" t="s">
        <v>462</v>
      </c>
      <c r="E232" s="242"/>
      <c r="F232" s="242"/>
      <c r="G232" s="120">
        <f t="shared" si="7"/>
        <v>0</v>
      </c>
      <c r="H232" s="120"/>
      <c r="I232" s="120"/>
      <c r="J232" s="417"/>
      <c r="K232" s="416">
        <f t="shared" si="8"/>
        <v>0</v>
      </c>
      <c r="L232" s="38"/>
      <c r="M232" s="38"/>
      <c r="N232" s="38"/>
      <c r="O232" s="38"/>
      <c r="P232" s="38"/>
      <c r="Q232" s="38"/>
      <c r="R232" s="36"/>
      <c r="S232" s="36"/>
      <c r="T232" s="36"/>
      <c r="U232" s="36"/>
      <c r="V232" s="36"/>
      <c r="W232" s="36"/>
      <c r="X232" s="36"/>
      <c r="Y232" s="36"/>
      <c r="Z232" s="36"/>
      <c r="AA232" s="36"/>
      <c r="AB232" s="36"/>
      <c r="AC232" s="36"/>
      <c r="AD232" s="36"/>
      <c r="AE232" s="36"/>
      <c r="AF232" s="36"/>
      <c r="AG232" s="36"/>
      <c r="AH232" s="36"/>
      <c r="AI232" s="36"/>
      <c r="AJ232" s="36"/>
      <c r="AK232" s="36"/>
      <c r="AL232" s="36"/>
    </row>
    <row r="233" spans="1:38" s="37" customFormat="1" ht="52.15" hidden="1" customHeight="1">
      <c r="A233" s="145">
        <v>1014010</v>
      </c>
      <c r="B233" s="145" t="s">
        <v>463</v>
      </c>
      <c r="C233" s="145" t="s">
        <v>1220</v>
      </c>
      <c r="D233" s="264" t="s">
        <v>464</v>
      </c>
      <c r="E233" s="709"/>
      <c r="F233" s="418"/>
      <c r="G233" s="117">
        <f t="shared" si="7"/>
        <v>0</v>
      </c>
      <c r="H233" s="117"/>
      <c r="I233" s="117"/>
      <c r="J233" s="417"/>
      <c r="K233" s="416">
        <f t="shared" si="8"/>
        <v>0</v>
      </c>
      <c r="L233" s="38"/>
      <c r="M233" s="38"/>
      <c r="N233" s="38"/>
      <c r="O233" s="38"/>
      <c r="P233" s="38"/>
      <c r="Q233" s="38"/>
      <c r="R233" s="36"/>
      <c r="S233" s="36"/>
      <c r="T233" s="36"/>
      <c r="U233" s="36"/>
      <c r="V233" s="36"/>
      <c r="W233" s="36"/>
      <c r="X233" s="36"/>
      <c r="Y233" s="36"/>
      <c r="Z233" s="36"/>
      <c r="AA233" s="36"/>
      <c r="AB233" s="36"/>
      <c r="AC233" s="36"/>
      <c r="AD233" s="36"/>
      <c r="AE233" s="36"/>
      <c r="AF233" s="36"/>
      <c r="AG233" s="36"/>
      <c r="AH233" s="36"/>
      <c r="AI233" s="36"/>
      <c r="AJ233" s="36"/>
      <c r="AK233" s="36"/>
      <c r="AL233" s="36"/>
    </row>
    <row r="234" spans="1:38" s="37" customFormat="1" ht="52.15" hidden="1" customHeight="1">
      <c r="A234" s="140"/>
      <c r="B234" s="137"/>
      <c r="C234" s="137"/>
      <c r="D234" s="277" t="s">
        <v>834</v>
      </c>
      <c r="E234" s="708"/>
      <c r="F234" s="413"/>
      <c r="G234" s="117">
        <f t="shared" si="7"/>
        <v>0</v>
      </c>
      <c r="H234" s="117"/>
      <c r="I234" s="117"/>
      <c r="J234" s="417"/>
      <c r="K234" s="416">
        <f t="shared" si="8"/>
        <v>0</v>
      </c>
      <c r="L234" s="38"/>
      <c r="M234" s="38"/>
      <c r="N234" s="38"/>
      <c r="O234" s="38"/>
      <c r="P234" s="38"/>
      <c r="Q234" s="38"/>
      <c r="R234" s="36"/>
      <c r="S234" s="36"/>
      <c r="T234" s="36"/>
      <c r="U234" s="36"/>
      <c r="V234" s="36"/>
      <c r="W234" s="36"/>
      <c r="X234" s="36"/>
      <c r="Y234" s="36"/>
      <c r="Z234" s="36"/>
      <c r="AA234" s="36"/>
      <c r="AB234" s="36"/>
      <c r="AC234" s="36"/>
      <c r="AD234" s="36"/>
      <c r="AE234" s="36"/>
      <c r="AF234" s="36"/>
      <c r="AG234" s="36"/>
      <c r="AH234" s="36"/>
      <c r="AI234" s="36"/>
      <c r="AJ234" s="36"/>
      <c r="AK234" s="36"/>
      <c r="AL234" s="36"/>
    </row>
    <row r="235" spans="1:38" s="37" customFormat="1" ht="52.15" hidden="1" customHeight="1">
      <c r="A235" s="145">
        <v>1014020</v>
      </c>
      <c r="B235" s="145" t="s">
        <v>412</v>
      </c>
      <c r="C235" s="145" t="s">
        <v>696</v>
      </c>
      <c r="D235" s="264" t="s">
        <v>694</v>
      </c>
      <c r="E235" s="709"/>
      <c r="F235" s="418"/>
      <c r="G235" s="117">
        <f t="shared" si="7"/>
        <v>0</v>
      </c>
      <c r="H235" s="117"/>
      <c r="I235" s="117"/>
      <c r="J235" s="417"/>
      <c r="K235" s="416">
        <f t="shared" si="8"/>
        <v>0</v>
      </c>
      <c r="L235" s="38"/>
      <c r="M235" s="38"/>
      <c r="N235" s="38"/>
      <c r="O235" s="38"/>
      <c r="P235" s="38"/>
      <c r="Q235" s="38"/>
      <c r="R235" s="36"/>
      <c r="S235" s="36"/>
      <c r="T235" s="36"/>
      <c r="U235" s="36"/>
      <c r="V235" s="36"/>
      <c r="W235" s="36"/>
      <c r="X235" s="36"/>
      <c r="Y235" s="36"/>
      <c r="Z235" s="36"/>
      <c r="AA235" s="36"/>
      <c r="AB235" s="36"/>
      <c r="AC235" s="36"/>
      <c r="AD235" s="36"/>
      <c r="AE235" s="36"/>
      <c r="AF235" s="36"/>
      <c r="AG235" s="36"/>
      <c r="AH235" s="36"/>
      <c r="AI235" s="36"/>
      <c r="AJ235" s="36"/>
      <c r="AK235" s="36"/>
      <c r="AL235" s="36"/>
    </row>
    <row r="236" spans="1:38" s="37" customFormat="1" ht="52.15" hidden="1" customHeight="1">
      <c r="A236" s="140"/>
      <c r="B236" s="137"/>
      <c r="C236" s="137"/>
      <c r="D236" s="264" t="s">
        <v>360</v>
      </c>
      <c r="E236" s="708"/>
      <c r="F236" s="413"/>
      <c r="G236" s="117">
        <f t="shared" si="7"/>
        <v>0</v>
      </c>
      <c r="H236" s="117"/>
      <c r="I236" s="117"/>
      <c r="J236" s="417"/>
      <c r="K236" s="416">
        <f t="shared" si="8"/>
        <v>0</v>
      </c>
      <c r="L236" s="38"/>
      <c r="M236" s="38"/>
      <c r="N236" s="38"/>
      <c r="O236" s="38"/>
      <c r="P236" s="38"/>
      <c r="Q236" s="38"/>
      <c r="R236" s="36"/>
      <c r="S236" s="36"/>
      <c r="T236" s="36"/>
      <c r="U236" s="36"/>
      <c r="V236" s="36"/>
      <c r="W236" s="36"/>
      <c r="X236" s="36"/>
      <c r="Y236" s="36"/>
      <c r="Z236" s="36"/>
      <c r="AA236" s="36"/>
      <c r="AB236" s="36"/>
      <c r="AC236" s="36"/>
      <c r="AD236" s="36"/>
      <c r="AE236" s="36"/>
      <c r="AF236" s="36"/>
      <c r="AG236" s="36"/>
      <c r="AH236" s="36"/>
      <c r="AI236" s="36"/>
      <c r="AJ236" s="36"/>
      <c r="AK236" s="36"/>
      <c r="AL236" s="36"/>
    </row>
    <row r="237" spans="1:38" s="37" customFormat="1" ht="45.65" hidden="1" customHeight="1">
      <c r="A237" s="140"/>
      <c r="B237" s="137"/>
      <c r="C237" s="137"/>
      <c r="D237" s="277" t="s">
        <v>28</v>
      </c>
      <c r="E237" s="242"/>
      <c r="F237" s="242"/>
      <c r="G237" s="117">
        <f t="shared" si="7"/>
        <v>0</v>
      </c>
      <c r="H237" s="117"/>
      <c r="I237" s="117"/>
      <c r="J237" s="417"/>
      <c r="K237" s="416">
        <f t="shared" si="8"/>
        <v>0</v>
      </c>
      <c r="L237" s="38"/>
      <c r="M237" s="38"/>
      <c r="N237" s="38"/>
      <c r="O237" s="38"/>
      <c r="P237" s="38"/>
      <c r="Q237" s="38"/>
      <c r="R237" s="36"/>
      <c r="S237" s="36"/>
      <c r="T237" s="36"/>
      <c r="U237" s="36"/>
      <c r="V237" s="36"/>
      <c r="W237" s="36"/>
      <c r="X237" s="36"/>
      <c r="Y237" s="36"/>
      <c r="Z237" s="36"/>
      <c r="AA237" s="36"/>
      <c r="AB237" s="36"/>
      <c r="AC237" s="36"/>
      <c r="AD237" s="36"/>
      <c r="AE237" s="36"/>
      <c r="AF237" s="36"/>
      <c r="AG237" s="36"/>
      <c r="AH237" s="36"/>
      <c r="AI237" s="36"/>
      <c r="AJ237" s="36"/>
      <c r="AK237" s="36"/>
      <c r="AL237" s="36"/>
    </row>
    <row r="238" spans="1:38" s="37" customFormat="1" ht="43.9" hidden="1" customHeight="1">
      <c r="A238" s="140"/>
      <c r="B238" s="137"/>
      <c r="C238" s="137"/>
      <c r="D238" s="266" t="s">
        <v>732</v>
      </c>
      <c r="E238" s="242"/>
      <c r="F238" s="242"/>
      <c r="G238" s="120">
        <f t="shared" si="7"/>
        <v>0</v>
      </c>
      <c r="H238" s="120"/>
      <c r="I238" s="120"/>
      <c r="J238" s="417"/>
      <c r="K238" s="416">
        <f t="shared" si="8"/>
        <v>0</v>
      </c>
      <c r="L238" s="38"/>
      <c r="M238" s="38"/>
      <c r="N238" s="38"/>
      <c r="O238" s="38"/>
      <c r="P238" s="38"/>
      <c r="Q238" s="38"/>
      <c r="R238" s="36"/>
      <c r="S238" s="36"/>
      <c r="T238" s="36"/>
      <c r="U238" s="36"/>
      <c r="V238" s="36"/>
      <c r="W238" s="36"/>
      <c r="X238" s="36"/>
      <c r="Y238" s="36"/>
      <c r="Z238" s="36"/>
      <c r="AA238" s="36"/>
      <c r="AB238" s="36"/>
      <c r="AC238" s="36"/>
      <c r="AD238" s="36"/>
      <c r="AE238" s="36"/>
      <c r="AF238" s="36"/>
      <c r="AG238" s="36"/>
      <c r="AH238" s="36"/>
      <c r="AI238" s="36"/>
      <c r="AJ238" s="36"/>
      <c r="AK238" s="36"/>
      <c r="AL238" s="36"/>
    </row>
    <row r="239" spans="1:38" s="37" customFormat="1" ht="45" hidden="1" customHeight="1">
      <c r="A239" s="140"/>
      <c r="B239" s="137"/>
      <c r="C239" s="137"/>
      <c r="D239" s="266" t="s">
        <v>29</v>
      </c>
      <c r="E239" s="500"/>
      <c r="F239" s="500"/>
      <c r="G239" s="120">
        <f t="shared" si="7"/>
        <v>0</v>
      </c>
      <c r="H239" s="120"/>
      <c r="I239" s="120"/>
      <c r="J239" s="417"/>
      <c r="K239" s="416">
        <f t="shared" si="8"/>
        <v>0</v>
      </c>
      <c r="L239" s="38"/>
      <c r="M239" s="38"/>
      <c r="N239" s="38"/>
      <c r="O239" s="38"/>
      <c r="P239" s="38"/>
      <c r="Q239" s="38"/>
      <c r="R239" s="36"/>
      <c r="S239" s="36"/>
      <c r="T239" s="36"/>
      <c r="U239" s="36"/>
      <c r="V239" s="36"/>
      <c r="W239" s="36"/>
      <c r="X239" s="36"/>
      <c r="Y239" s="36"/>
      <c r="Z239" s="36"/>
      <c r="AA239" s="36"/>
      <c r="AB239" s="36"/>
      <c r="AC239" s="36"/>
      <c r="AD239" s="36"/>
      <c r="AE239" s="36"/>
      <c r="AF239" s="36"/>
      <c r="AG239" s="36"/>
      <c r="AH239" s="36"/>
      <c r="AI239" s="36"/>
      <c r="AJ239" s="36"/>
      <c r="AK239" s="36"/>
      <c r="AL239" s="36"/>
    </row>
    <row r="240" spans="1:38" s="37" customFormat="1" ht="45" hidden="1" customHeight="1">
      <c r="A240" s="140"/>
      <c r="B240" s="137"/>
      <c r="C240" s="137"/>
      <c r="D240" s="277" t="s">
        <v>220</v>
      </c>
      <c r="E240" s="500"/>
      <c r="F240" s="500"/>
      <c r="G240" s="120">
        <f t="shared" si="7"/>
        <v>0</v>
      </c>
      <c r="H240" s="120"/>
      <c r="I240" s="120"/>
      <c r="J240" s="417"/>
      <c r="K240" s="416">
        <f t="shared" si="8"/>
        <v>0</v>
      </c>
      <c r="L240" s="38"/>
      <c r="M240" s="38"/>
      <c r="N240" s="38"/>
      <c r="O240" s="38"/>
      <c r="P240" s="38"/>
      <c r="Q240" s="38"/>
      <c r="R240" s="36"/>
      <c r="S240" s="36"/>
      <c r="T240" s="36"/>
      <c r="U240" s="36"/>
      <c r="V240" s="36"/>
      <c r="W240" s="36"/>
      <c r="X240" s="36"/>
      <c r="Y240" s="36"/>
      <c r="Z240" s="36"/>
      <c r="AA240" s="36"/>
      <c r="AB240" s="36"/>
      <c r="AC240" s="36"/>
      <c r="AD240" s="36"/>
      <c r="AE240" s="36"/>
      <c r="AF240" s="36"/>
      <c r="AG240" s="36"/>
      <c r="AH240" s="36"/>
      <c r="AI240" s="36"/>
      <c r="AJ240" s="36"/>
      <c r="AK240" s="36"/>
      <c r="AL240" s="36"/>
    </row>
    <row r="241" spans="1:38" s="37" customFormat="1" ht="45" hidden="1" customHeight="1">
      <c r="A241" s="145">
        <v>1014030</v>
      </c>
      <c r="B241" s="145" t="s">
        <v>413</v>
      </c>
      <c r="C241" s="145" t="s">
        <v>914</v>
      </c>
      <c r="D241" s="264" t="s">
        <v>706</v>
      </c>
      <c r="E241" s="500"/>
      <c r="F241" s="500"/>
      <c r="G241" s="120">
        <f t="shared" si="7"/>
        <v>0</v>
      </c>
      <c r="H241" s="120"/>
      <c r="I241" s="120"/>
      <c r="J241" s="417"/>
      <c r="K241" s="416">
        <f t="shared" si="8"/>
        <v>0</v>
      </c>
      <c r="L241" s="38"/>
      <c r="M241" s="38"/>
      <c r="N241" s="38"/>
      <c r="O241" s="38"/>
      <c r="P241" s="38"/>
      <c r="Q241" s="38"/>
      <c r="R241" s="36"/>
      <c r="S241" s="36"/>
      <c r="T241" s="36"/>
      <c r="U241" s="36"/>
      <c r="V241" s="36"/>
      <c r="W241" s="36"/>
      <c r="X241" s="36"/>
      <c r="Y241" s="36"/>
      <c r="Z241" s="36"/>
      <c r="AA241" s="36"/>
      <c r="AB241" s="36"/>
      <c r="AC241" s="36"/>
      <c r="AD241" s="36"/>
      <c r="AE241" s="36"/>
      <c r="AF241" s="36"/>
      <c r="AG241" s="36"/>
      <c r="AH241" s="36"/>
      <c r="AI241" s="36"/>
      <c r="AJ241" s="36"/>
      <c r="AK241" s="36"/>
      <c r="AL241" s="36"/>
    </row>
    <row r="242" spans="1:38" s="37" customFormat="1" ht="45" hidden="1" customHeight="1">
      <c r="A242" s="140"/>
      <c r="B242" s="148"/>
      <c r="C242" s="148"/>
      <c r="D242" s="273" t="s">
        <v>1001</v>
      </c>
      <c r="E242" s="500"/>
      <c r="F242" s="500"/>
      <c r="G242" s="149">
        <f t="shared" si="7"/>
        <v>0</v>
      </c>
      <c r="H242" s="149"/>
      <c r="I242" s="149"/>
      <c r="J242" s="417"/>
      <c r="K242" s="416">
        <f t="shared" si="8"/>
        <v>0</v>
      </c>
      <c r="L242" s="38"/>
      <c r="M242" s="38"/>
      <c r="N242" s="38"/>
      <c r="O242" s="38"/>
      <c r="P242" s="38"/>
      <c r="Q242" s="38"/>
      <c r="R242" s="36"/>
      <c r="S242" s="36"/>
      <c r="T242" s="36"/>
      <c r="U242" s="36"/>
      <c r="V242" s="36"/>
      <c r="W242" s="36"/>
      <c r="X242" s="36"/>
      <c r="Y242" s="36"/>
      <c r="Z242" s="36"/>
      <c r="AA242" s="36"/>
      <c r="AB242" s="36"/>
      <c r="AC242" s="36"/>
      <c r="AD242" s="36"/>
      <c r="AE242" s="36"/>
      <c r="AF242" s="36"/>
      <c r="AG242" s="36"/>
      <c r="AH242" s="36"/>
      <c r="AI242" s="36"/>
      <c r="AJ242" s="36"/>
      <c r="AK242" s="36"/>
      <c r="AL242" s="36"/>
    </row>
    <row r="243" spans="1:38" s="37" customFormat="1" ht="45" hidden="1" customHeight="1">
      <c r="A243" s="145">
        <v>1014040</v>
      </c>
      <c r="B243" s="145" t="s">
        <v>414</v>
      </c>
      <c r="C243" s="145" t="s">
        <v>697</v>
      </c>
      <c r="D243" s="264" t="s">
        <v>1079</v>
      </c>
      <c r="E243" s="500"/>
      <c r="F243" s="500"/>
      <c r="G243" s="120">
        <f t="shared" si="7"/>
        <v>0</v>
      </c>
      <c r="H243" s="120"/>
      <c r="I243" s="120"/>
      <c r="J243" s="417"/>
      <c r="K243" s="416">
        <f t="shared" si="8"/>
        <v>0</v>
      </c>
      <c r="L243" s="38"/>
      <c r="M243" s="38"/>
      <c r="N243" s="38"/>
      <c r="O243" s="38"/>
      <c r="P243" s="38"/>
      <c r="Q243" s="38"/>
      <c r="R243" s="36"/>
      <c r="S243" s="36"/>
      <c r="T243" s="36"/>
      <c r="U243" s="36"/>
      <c r="V243" s="36"/>
      <c r="W243" s="36"/>
      <c r="X243" s="36"/>
      <c r="Y243" s="36"/>
      <c r="Z243" s="36"/>
      <c r="AA243" s="36"/>
      <c r="AB243" s="36"/>
      <c r="AC243" s="36"/>
      <c r="AD243" s="36"/>
      <c r="AE243" s="36"/>
      <c r="AF243" s="36"/>
      <c r="AG243" s="36"/>
      <c r="AH243" s="36"/>
      <c r="AI243" s="36"/>
      <c r="AJ243" s="36"/>
      <c r="AK243" s="36"/>
      <c r="AL243" s="36"/>
    </row>
    <row r="244" spans="1:38" s="37" customFormat="1" ht="78" hidden="1" customHeight="1">
      <c r="A244" s="140"/>
      <c r="B244" s="137"/>
      <c r="C244" s="137"/>
      <c r="D244" s="266" t="s">
        <v>756</v>
      </c>
      <c r="E244" s="500"/>
      <c r="F244" s="500"/>
      <c r="G244" s="127">
        <f t="shared" si="7"/>
        <v>0</v>
      </c>
      <c r="H244" s="127"/>
      <c r="I244" s="127"/>
      <c r="J244" s="417"/>
      <c r="K244" s="416">
        <f t="shared" si="8"/>
        <v>0</v>
      </c>
      <c r="L244" s="38"/>
      <c r="M244" s="38"/>
      <c r="N244" s="38"/>
      <c r="O244" s="38"/>
      <c r="P244" s="38"/>
      <c r="Q244" s="38"/>
      <c r="R244" s="36"/>
      <c r="S244" s="36"/>
      <c r="T244" s="36"/>
      <c r="U244" s="36"/>
      <c r="V244" s="36"/>
      <c r="W244" s="36"/>
      <c r="X244" s="36"/>
      <c r="Y244" s="36"/>
      <c r="Z244" s="36"/>
      <c r="AA244" s="36"/>
      <c r="AB244" s="36"/>
      <c r="AC244" s="36"/>
      <c r="AD244" s="36"/>
      <c r="AE244" s="36"/>
      <c r="AF244" s="36"/>
      <c r="AG244" s="36"/>
      <c r="AH244" s="36"/>
      <c r="AI244" s="36"/>
      <c r="AJ244" s="36"/>
      <c r="AK244" s="36"/>
      <c r="AL244" s="36"/>
    </row>
    <row r="245" spans="1:38" s="37" customFormat="1" ht="42" hidden="1" customHeight="1">
      <c r="A245" s="140"/>
      <c r="B245" s="137"/>
      <c r="C245" s="137"/>
      <c r="D245" s="305" t="s">
        <v>136</v>
      </c>
      <c r="E245" s="500"/>
      <c r="F245" s="500"/>
      <c r="G245" s="127">
        <f t="shared" si="7"/>
        <v>0</v>
      </c>
      <c r="H245" s="127"/>
      <c r="I245" s="127"/>
      <c r="J245" s="417"/>
      <c r="K245" s="416">
        <f t="shared" si="8"/>
        <v>0</v>
      </c>
      <c r="L245" s="38"/>
      <c r="M245" s="38"/>
      <c r="N245" s="38"/>
      <c r="O245" s="38"/>
      <c r="P245" s="38"/>
      <c r="Q245" s="38"/>
      <c r="R245" s="36"/>
      <c r="S245" s="36"/>
      <c r="T245" s="36"/>
      <c r="U245" s="36"/>
      <c r="V245" s="36"/>
      <c r="W245" s="36"/>
      <c r="X245" s="36"/>
      <c r="Y245" s="36"/>
      <c r="Z245" s="36"/>
      <c r="AA245" s="36"/>
      <c r="AB245" s="36"/>
      <c r="AC245" s="36"/>
      <c r="AD245" s="36"/>
      <c r="AE245" s="36"/>
      <c r="AF245" s="36"/>
      <c r="AG245" s="36"/>
      <c r="AH245" s="36"/>
      <c r="AI245" s="36"/>
      <c r="AJ245" s="36"/>
      <c r="AK245" s="36"/>
      <c r="AL245" s="36"/>
    </row>
    <row r="246" spans="1:38" s="37" customFormat="1" ht="63.65" hidden="1" customHeight="1">
      <c r="A246" s="140"/>
      <c r="B246" s="137"/>
      <c r="C246" s="137"/>
      <c r="D246" s="266" t="s">
        <v>350</v>
      </c>
      <c r="E246" s="500"/>
      <c r="F246" s="500"/>
      <c r="G246" s="127">
        <f t="shared" si="7"/>
        <v>0</v>
      </c>
      <c r="H246" s="127"/>
      <c r="I246" s="127"/>
      <c r="J246" s="417"/>
      <c r="K246" s="416">
        <f t="shared" si="8"/>
        <v>0</v>
      </c>
      <c r="L246" s="38"/>
      <c r="M246" s="38"/>
      <c r="N246" s="38"/>
      <c r="O246" s="38"/>
      <c r="P246" s="38"/>
      <c r="Q246" s="38"/>
      <c r="R246" s="36"/>
      <c r="S246" s="36"/>
      <c r="T246" s="36"/>
      <c r="U246" s="36"/>
      <c r="V246" s="36"/>
      <c r="W246" s="36"/>
      <c r="X246" s="36"/>
      <c r="Y246" s="36"/>
      <c r="Z246" s="36"/>
      <c r="AA246" s="36"/>
      <c r="AB246" s="36"/>
      <c r="AC246" s="36"/>
      <c r="AD246" s="36"/>
      <c r="AE246" s="36"/>
      <c r="AF246" s="36"/>
      <c r="AG246" s="36"/>
      <c r="AH246" s="36"/>
      <c r="AI246" s="36"/>
      <c r="AJ246" s="36"/>
      <c r="AK246" s="36"/>
      <c r="AL246" s="36"/>
    </row>
    <row r="247" spans="1:38" s="37" customFormat="1" ht="58.9" hidden="1" customHeight="1">
      <c r="A247" s="145">
        <v>1014050</v>
      </c>
      <c r="B247" s="145" t="s">
        <v>1080</v>
      </c>
      <c r="C247" s="145" t="s">
        <v>865</v>
      </c>
      <c r="D247" s="264" t="s">
        <v>60</v>
      </c>
      <c r="E247" s="500"/>
      <c r="F247" s="500"/>
      <c r="G247" s="120">
        <f t="shared" si="7"/>
        <v>0</v>
      </c>
      <c r="H247" s="120"/>
      <c r="I247" s="120"/>
      <c r="J247" s="417"/>
      <c r="K247" s="416">
        <f t="shared" si="8"/>
        <v>0</v>
      </c>
      <c r="L247" s="38"/>
      <c r="M247" s="38"/>
      <c r="N247" s="38"/>
      <c r="O247" s="38"/>
      <c r="P247" s="38"/>
      <c r="Q247" s="38"/>
      <c r="R247" s="36"/>
      <c r="S247" s="36"/>
      <c r="T247" s="36"/>
      <c r="U247" s="36"/>
      <c r="V247" s="36"/>
      <c r="W247" s="36"/>
      <c r="X247" s="36"/>
      <c r="Y247" s="36"/>
      <c r="Z247" s="36"/>
      <c r="AA247" s="36"/>
      <c r="AB247" s="36"/>
      <c r="AC247" s="36"/>
      <c r="AD247" s="36"/>
      <c r="AE247" s="36"/>
      <c r="AF247" s="36"/>
      <c r="AG247" s="36"/>
      <c r="AH247" s="36"/>
      <c r="AI247" s="36"/>
      <c r="AJ247" s="36"/>
      <c r="AK247" s="36"/>
      <c r="AL247" s="36"/>
    </row>
    <row r="248" spans="1:38" s="37" customFormat="1" ht="58.9" hidden="1" customHeight="1">
      <c r="A248" s="140"/>
      <c r="B248" s="137"/>
      <c r="C248" s="137"/>
      <c r="D248" s="305" t="s">
        <v>136</v>
      </c>
      <c r="E248" s="440"/>
      <c r="F248" s="440"/>
      <c r="G248" s="127">
        <f t="shared" si="7"/>
        <v>0</v>
      </c>
      <c r="H248" s="127"/>
      <c r="I248" s="127"/>
      <c r="J248" s="417"/>
      <c r="K248" s="416">
        <f t="shared" si="8"/>
        <v>0</v>
      </c>
      <c r="L248" s="38"/>
      <c r="M248" s="38"/>
      <c r="N248" s="38"/>
      <c r="O248" s="38"/>
      <c r="P248" s="38"/>
      <c r="Q248" s="38"/>
      <c r="R248" s="36"/>
      <c r="S248" s="36"/>
      <c r="T248" s="36"/>
      <c r="U248" s="36"/>
      <c r="V248" s="36"/>
      <c r="W248" s="36"/>
      <c r="X248" s="36"/>
      <c r="Y248" s="36"/>
      <c r="Z248" s="36"/>
      <c r="AA248" s="36"/>
      <c r="AB248" s="36"/>
      <c r="AC248" s="36"/>
      <c r="AD248" s="36"/>
      <c r="AE248" s="36"/>
      <c r="AF248" s="36"/>
      <c r="AG248" s="36"/>
      <c r="AH248" s="36"/>
      <c r="AI248" s="36"/>
      <c r="AJ248" s="36"/>
      <c r="AK248" s="36"/>
      <c r="AL248" s="36"/>
    </row>
    <row r="249" spans="1:38" s="37" customFormat="1" ht="58.9" hidden="1" customHeight="1">
      <c r="A249" s="133">
        <v>1014060</v>
      </c>
      <c r="B249" s="133" t="s">
        <v>415</v>
      </c>
      <c r="C249" s="133" t="s">
        <v>61</v>
      </c>
      <c r="D249" s="268" t="s">
        <v>46</v>
      </c>
      <c r="E249" s="500"/>
      <c r="F249" s="500"/>
      <c r="G249" s="149">
        <f t="shared" si="7"/>
        <v>0</v>
      </c>
      <c r="H249" s="149"/>
      <c r="I249" s="149"/>
      <c r="J249" s="417"/>
      <c r="K249" s="416">
        <f t="shared" si="8"/>
        <v>0</v>
      </c>
      <c r="L249" s="38"/>
      <c r="M249" s="38"/>
      <c r="N249" s="38"/>
      <c r="O249" s="38"/>
      <c r="P249" s="38"/>
      <c r="Q249" s="38"/>
      <c r="R249" s="36"/>
      <c r="S249" s="36"/>
      <c r="T249" s="36"/>
      <c r="U249" s="36"/>
      <c r="V249" s="36"/>
      <c r="W249" s="36"/>
      <c r="X249" s="36"/>
      <c r="Y249" s="36"/>
      <c r="Z249" s="36"/>
      <c r="AA249" s="36"/>
      <c r="AB249" s="36"/>
      <c r="AC249" s="36"/>
      <c r="AD249" s="36"/>
      <c r="AE249" s="36"/>
      <c r="AF249" s="36"/>
      <c r="AG249" s="36"/>
      <c r="AH249" s="36"/>
      <c r="AI249" s="36"/>
      <c r="AJ249" s="36"/>
      <c r="AK249" s="36"/>
      <c r="AL249" s="36"/>
    </row>
    <row r="250" spans="1:38" s="37" customFormat="1" ht="58.9" hidden="1" customHeight="1">
      <c r="A250" s="462">
        <v>1014070</v>
      </c>
      <c r="B250" s="462" t="s">
        <v>416</v>
      </c>
      <c r="C250" s="462" t="s">
        <v>901</v>
      </c>
      <c r="D250" s="424" t="s">
        <v>231</v>
      </c>
      <c r="E250" s="493"/>
      <c r="F250" s="493"/>
      <c r="G250" s="471">
        <f t="shared" si="7"/>
        <v>0</v>
      </c>
      <c r="H250" s="471"/>
      <c r="I250" s="471"/>
      <c r="J250" s="420"/>
      <c r="K250" s="416">
        <f t="shared" si="8"/>
        <v>0</v>
      </c>
      <c r="L250" s="38"/>
      <c r="M250" s="38"/>
      <c r="N250" s="38"/>
      <c r="O250" s="38"/>
      <c r="P250" s="38"/>
      <c r="Q250" s="38"/>
      <c r="R250" s="36"/>
      <c r="S250" s="36"/>
      <c r="T250" s="36"/>
      <c r="U250" s="36"/>
      <c r="V250" s="36"/>
      <c r="W250" s="36"/>
      <c r="X250" s="36"/>
      <c r="Y250" s="36"/>
      <c r="Z250" s="36"/>
      <c r="AA250" s="36"/>
      <c r="AB250" s="36"/>
      <c r="AC250" s="36"/>
      <c r="AD250" s="36"/>
      <c r="AE250" s="36"/>
      <c r="AF250" s="36"/>
      <c r="AG250" s="36"/>
      <c r="AH250" s="36"/>
      <c r="AI250" s="36"/>
      <c r="AJ250" s="36"/>
      <c r="AK250" s="36"/>
      <c r="AL250" s="36"/>
    </row>
    <row r="251" spans="1:38" s="37" customFormat="1" ht="58.9" hidden="1" customHeight="1">
      <c r="A251" s="423" t="s">
        <v>77</v>
      </c>
      <c r="B251" s="423" t="s">
        <v>76</v>
      </c>
      <c r="C251" s="423" t="s">
        <v>83</v>
      </c>
      <c r="D251" s="452" t="s">
        <v>1192</v>
      </c>
      <c r="E251" s="418" t="s">
        <v>340</v>
      </c>
      <c r="F251" s="442"/>
      <c r="G251" s="451">
        <f t="shared" si="7"/>
        <v>0</v>
      </c>
      <c r="H251" s="451"/>
      <c r="I251" s="451"/>
      <c r="J251" s="453">
        <f>+I251</f>
        <v>0</v>
      </c>
      <c r="K251" s="410">
        <f t="shared" si="8"/>
        <v>0</v>
      </c>
      <c r="L251" s="31"/>
      <c r="M251" s="38"/>
      <c r="N251" s="38"/>
      <c r="O251" s="38"/>
      <c r="P251" s="38"/>
      <c r="Q251" s="38"/>
      <c r="R251" s="36"/>
      <c r="S251" s="36"/>
      <c r="T251" s="36"/>
      <c r="U251" s="36"/>
      <c r="V251" s="36"/>
      <c r="W251" s="36"/>
      <c r="X251" s="36"/>
      <c r="Y251" s="36"/>
      <c r="Z251" s="36"/>
      <c r="AA251" s="36"/>
      <c r="AB251" s="36"/>
      <c r="AC251" s="36"/>
      <c r="AD251" s="36"/>
      <c r="AE251" s="36"/>
      <c r="AF251" s="36"/>
      <c r="AG251" s="36"/>
      <c r="AH251" s="36"/>
      <c r="AI251" s="36"/>
      <c r="AJ251" s="36"/>
      <c r="AK251" s="36"/>
      <c r="AL251" s="36"/>
    </row>
    <row r="252" spans="1:38" s="37" customFormat="1" ht="76.5" hidden="1" customHeight="1">
      <c r="A252" s="145" t="s">
        <v>77</v>
      </c>
      <c r="B252" s="145" t="s">
        <v>76</v>
      </c>
      <c r="C252" s="145" t="s">
        <v>83</v>
      </c>
      <c r="D252" s="269" t="s">
        <v>1192</v>
      </c>
      <c r="E252" s="242" t="s">
        <v>1158</v>
      </c>
      <c r="F252" s="242" t="s">
        <v>321</v>
      </c>
      <c r="G252" s="213">
        <f t="shared" si="7"/>
        <v>14700000</v>
      </c>
      <c r="H252" s="213">
        <v>10000000</v>
      </c>
      <c r="I252" s="213">
        <v>4700000</v>
      </c>
      <c r="J252" s="331">
        <f>+I252</f>
        <v>4700000</v>
      </c>
      <c r="K252" s="454">
        <f t="shared" si="8"/>
        <v>14700000</v>
      </c>
      <c r="L252" s="31"/>
      <c r="M252" s="38"/>
      <c r="N252" s="38"/>
      <c r="O252" s="38"/>
      <c r="P252" s="38"/>
      <c r="Q252" s="38"/>
      <c r="R252" s="36"/>
      <c r="S252" s="36"/>
      <c r="T252" s="36"/>
      <c r="U252" s="36"/>
      <c r="V252" s="36"/>
      <c r="W252" s="36"/>
      <c r="X252" s="36"/>
      <c r="Y252" s="36"/>
      <c r="Z252" s="36"/>
      <c r="AA252" s="36"/>
      <c r="AB252" s="36"/>
      <c r="AC252" s="36"/>
      <c r="AD252" s="36"/>
      <c r="AE252" s="36"/>
      <c r="AF252" s="36"/>
      <c r="AG252" s="36"/>
      <c r="AH252" s="36"/>
      <c r="AI252" s="36"/>
      <c r="AJ252" s="36"/>
      <c r="AK252" s="36"/>
      <c r="AL252" s="36"/>
    </row>
    <row r="253" spans="1:38" s="37" customFormat="1" ht="52.15" hidden="1" customHeight="1">
      <c r="A253" s="426"/>
      <c r="B253" s="507"/>
      <c r="C253" s="507"/>
      <c r="D253" s="390" t="s">
        <v>1032</v>
      </c>
      <c r="E253" s="495"/>
      <c r="F253" s="495"/>
      <c r="G253" s="459">
        <f t="shared" si="7"/>
        <v>0</v>
      </c>
      <c r="H253" s="459"/>
      <c r="I253" s="459"/>
      <c r="J253" s="415"/>
      <c r="K253" s="416">
        <f t="shared" si="8"/>
        <v>0</v>
      </c>
      <c r="L253" s="38"/>
      <c r="M253" s="38"/>
      <c r="N253" s="38"/>
      <c r="O253" s="38"/>
      <c r="P253" s="38"/>
      <c r="Q253" s="38"/>
      <c r="R253" s="36"/>
      <c r="S253" s="36"/>
      <c r="T253" s="36"/>
      <c r="U253" s="36"/>
      <c r="V253" s="36"/>
      <c r="W253" s="36"/>
      <c r="X253" s="36"/>
      <c r="Y253" s="36"/>
      <c r="Z253" s="36"/>
      <c r="AA253" s="36"/>
      <c r="AB253" s="36"/>
      <c r="AC253" s="36"/>
      <c r="AD253" s="36"/>
      <c r="AE253" s="36"/>
      <c r="AF253" s="36"/>
      <c r="AG253" s="36"/>
      <c r="AH253" s="36"/>
      <c r="AI253" s="36"/>
      <c r="AJ253" s="36"/>
      <c r="AK253" s="36"/>
      <c r="AL253" s="36"/>
    </row>
    <row r="254" spans="1:38" s="37" customFormat="1" ht="63.65" hidden="1" customHeight="1">
      <c r="A254" s="140"/>
      <c r="B254" s="141"/>
      <c r="C254" s="141"/>
      <c r="D254" s="250"/>
      <c r="E254" s="500"/>
      <c r="F254" s="500"/>
      <c r="G254" s="124">
        <f t="shared" si="7"/>
        <v>0</v>
      </c>
      <c r="H254" s="124"/>
      <c r="I254" s="124"/>
      <c r="J254" s="417"/>
      <c r="K254" s="416">
        <f t="shared" si="8"/>
        <v>0</v>
      </c>
      <c r="L254" s="38"/>
      <c r="M254" s="38"/>
      <c r="N254" s="38"/>
      <c r="O254" s="38"/>
      <c r="P254" s="38"/>
      <c r="Q254" s="38"/>
      <c r="R254" s="36"/>
      <c r="S254" s="36"/>
      <c r="T254" s="36"/>
      <c r="U254" s="36"/>
      <c r="V254" s="36"/>
      <c r="W254" s="36"/>
      <c r="X254" s="36"/>
      <c r="Y254" s="36"/>
      <c r="Z254" s="36"/>
      <c r="AA254" s="36"/>
      <c r="AB254" s="36"/>
      <c r="AC254" s="36"/>
      <c r="AD254" s="36"/>
      <c r="AE254" s="36"/>
      <c r="AF254" s="36"/>
      <c r="AG254" s="36"/>
      <c r="AH254" s="36"/>
      <c r="AI254" s="36"/>
      <c r="AJ254" s="36"/>
      <c r="AK254" s="36"/>
      <c r="AL254" s="36"/>
    </row>
    <row r="255" spans="1:38" s="37" customFormat="1" ht="63.65" hidden="1" customHeight="1">
      <c r="A255" s="140"/>
      <c r="B255" s="141"/>
      <c r="C255" s="141"/>
      <c r="D255" s="250" t="s">
        <v>583</v>
      </c>
      <c r="E255" s="500"/>
      <c r="F255" s="500"/>
      <c r="G255" s="124">
        <f t="shared" si="7"/>
        <v>0</v>
      </c>
      <c r="H255" s="124"/>
      <c r="I255" s="124"/>
      <c r="J255" s="417"/>
      <c r="K255" s="416">
        <f t="shared" si="8"/>
        <v>0</v>
      </c>
      <c r="L255" s="38"/>
      <c r="M255" s="38"/>
      <c r="N255" s="38"/>
      <c r="O255" s="38"/>
      <c r="P255" s="38"/>
      <c r="Q255" s="38"/>
      <c r="R255" s="36"/>
      <c r="S255" s="36"/>
      <c r="T255" s="36"/>
      <c r="U255" s="36"/>
      <c r="V255" s="36"/>
      <c r="W255" s="36"/>
      <c r="X255" s="36"/>
      <c r="Y255" s="36"/>
      <c r="Z255" s="36"/>
      <c r="AA255" s="36"/>
      <c r="AB255" s="36"/>
      <c r="AC255" s="36"/>
      <c r="AD255" s="36"/>
      <c r="AE255" s="36"/>
      <c r="AF255" s="36"/>
      <c r="AG255" s="36"/>
      <c r="AH255" s="36"/>
      <c r="AI255" s="36"/>
      <c r="AJ255" s="36"/>
      <c r="AK255" s="36"/>
      <c r="AL255" s="36"/>
    </row>
    <row r="256" spans="1:38" s="37" customFormat="1" ht="58.15" hidden="1" customHeight="1">
      <c r="A256" s="140"/>
      <c r="B256" s="141"/>
      <c r="C256" s="141"/>
      <c r="D256" s="267" t="s">
        <v>489</v>
      </c>
      <c r="E256" s="500"/>
      <c r="F256" s="500"/>
      <c r="G256" s="124">
        <f t="shared" si="7"/>
        <v>0</v>
      </c>
      <c r="H256" s="124"/>
      <c r="I256" s="124"/>
      <c r="J256" s="417"/>
      <c r="K256" s="416">
        <f t="shared" si="8"/>
        <v>0</v>
      </c>
      <c r="L256" s="38"/>
      <c r="M256" s="38"/>
      <c r="N256" s="38"/>
      <c r="O256" s="38"/>
      <c r="P256" s="38"/>
      <c r="Q256" s="38"/>
      <c r="R256" s="36"/>
      <c r="S256" s="36"/>
      <c r="T256" s="36"/>
      <c r="U256" s="36"/>
      <c r="V256" s="36"/>
      <c r="W256" s="36"/>
      <c r="X256" s="36"/>
      <c r="Y256" s="36"/>
      <c r="Z256" s="36"/>
      <c r="AA256" s="36"/>
      <c r="AB256" s="36"/>
      <c r="AC256" s="36"/>
      <c r="AD256" s="36"/>
      <c r="AE256" s="36"/>
      <c r="AF256" s="36"/>
      <c r="AG256" s="36"/>
      <c r="AH256" s="36"/>
      <c r="AI256" s="36"/>
      <c r="AJ256" s="36"/>
      <c r="AK256" s="36"/>
      <c r="AL256" s="36"/>
    </row>
    <row r="257" spans="1:38" s="37" customFormat="1" ht="66.650000000000006" hidden="1" customHeight="1">
      <c r="A257" s="133">
        <v>1017300</v>
      </c>
      <c r="B257" s="133" t="s">
        <v>707</v>
      </c>
      <c r="C257" s="133" t="s">
        <v>935</v>
      </c>
      <c r="D257" s="268" t="s">
        <v>708</v>
      </c>
      <c r="E257" s="500"/>
      <c r="F257" s="500"/>
      <c r="G257" s="121">
        <f t="shared" si="7"/>
        <v>0</v>
      </c>
      <c r="H257" s="121"/>
      <c r="I257" s="121"/>
      <c r="J257" s="417"/>
      <c r="K257" s="416">
        <f t="shared" si="8"/>
        <v>0</v>
      </c>
      <c r="L257" s="38"/>
      <c r="M257" s="38"/>
      <c r="N257" s="38"/>
      <c r="O257" s="38"/>
      <c r="P257" s="38"/>
      <c r="Q257" s="38"/>
      <c r="R257" s="36"/>
      <c r="S257" s="36"/>
      <c r="T257" s="36"/>
      <c r="U257" s="36"/>
      <c r="V257" s="36"/>
      <c r="W257" s="36"/>
      <c r="X257" s="36"/>
      <c r="Y257" s="36"/>
      <c r="Z257" s="36"/>
      <c r="AA257" s="36"/>
      <c r="AB257" s="36"/>
      <c r="AC257" s="36"/>
      <c r="AD257" s="36"/>
      <c r="AE257" s="36"/>
      <c r="AF257" s="36"/>
      <c r="AG257" s="36"/>
      <c r="AH257" s="36"/>
      <c r="AI257" s="36"/>
      <c r="AJ257" s="36"/>
      <c r="AK257" s="36"/>
      <c r="AL257" s="36"/>
    </row>
    <row r="258" spans="1:38" s="37" customFormat="1" ht="70.150000000000006" hidden="1" customHeight="1">
      <c r="A258" s="135">
        <v>1017340</v>
      </c>
      <c r="B258" s="133" t="s">
        <v>921</v>
      </c>
      <c r="C258" s="133" t="s">
        <v>937</v>
      </c>
      <c r="D258" s="268" t="s">
        <v>243</v>
      </c>
      <c r="E258" s="440"/>
      <c r="F258" s="440"/>
      <c r="G258" s="128">
        <f t="shared" si="7"/>
        <v>0</v>
      </c>
      <c r="H258" s="128"/>
      <c r="I258" s="128"/>
      <c r="J258" s="417"/>
      <c r="K258" s="416">
        <f t="shared" si="8"/>
        <v>0</v>
      </c>
      <c r="L258" s="38"/>
      <c r="M258" s="38"/>
      <c r="N258" s="38"/>
      <c r="O258" s="38"/>
      <c r="P258" s="38"/>
      <c r="Q258" s="38"/>
      <c r="R258" s="36"/>
      <c r="S258" s="36"/>
      <c r="T258" s="36"/>
      <c r="U258" s="36"/>
      <c r="V258" s="36"/>
      <c r="W258" s="36"/>
      <c r="X258" s="36"/>
      <c r="Y258" s="36"/>
      <c r="Z258" s="36"/>
      <c r="AA258" s="36"/>
      <c r="AB258" s="36"/>
      <c r="AC258" s="36"/>
      <c r="AD258" s="36"/>
      <c r="AE258" s="36"/>
      <c r="AF258" s="36"/>
      <c r="AG258" s="36"/>
      <c r="AH258" s="36"/>
      <c r="AI258" s="36"/>
      <c r="AJ258" s="36"/>
      <c r="AK258" s="36"/>
      <c r="AL258" s="36"/>
    </row>
    <row r="259" spans="1:38" s="37" customFormat="1" ht="70.150000000000006" hidden="1" customHeight="1">
      <c r="A259" s="135" t="s">
        <v>1133</v>
      </c>
      <c r="B259" s="133" t="s">
        <v>1086</v>
      </c>
      <c r="C259" s="135" t="s">
        <v>864</v>
      </c>
      <c r="D259" s="280" t="s">
        <v>640</v>
      </c>
      <c r="E259" s="242" t="s">
        <v>431</v>
      </c>
      <c r="F259" s="242" t="s">
        <v>432</v>
      </c>
      <c r="G259" s="150">
        <f t="shared" si="7"/>
        <v>0</v>
      </c>
      <c r="H259" s="150"/>
      <c r="I259" s="150"/>
      <c r="J259" s="242"/>
      <c r="K259" s="416">
        <f t="shared" si="8"/>
        <v>0</v>
      </c>
      <c r="L259" s="38"/>
      <c r="M259" s="38"/>
      <c r="N259" s="38"/>
      <c r="O259" s="38"/>
      <c r="P259" s="38"/>
      <c r="Q259" s="38"/>
      <c r="R259" s="36"/>
      <c r="S259" s="36"/>
      <c r="T259" s="36"/>
      <c r="U259" s="36"/>
      <c r="V259" s="36"/>
      <c r="W259" s="36"/>
      <c r="X259" s="36"/>
      <c r="Y259" s="36"/>
      <c r="Z259" s="36"/>
      <c r="AA259" s="36"/>
      <c r="AB259" s="36"/>
      <c r="AC259" s="36"/>
      <c r="AD259" s="36"/>
      <c r="AE259" s="36"/>
      <c r="AF259" s="36"/>
      <c r="AG259" s="36"/>
      <c r="AH259" s="36"/>
      <c r="AI259" s="36"/>
      <c r="AJ259" s="36"/>
      <c r="AK259" s="36"/>
      <c r="AL259" s="36"/>
    </row>
    <row r="260" spans="1:38" s="37" customFormat="1" ht="15.5" hidden="1">
      <c r="A260" s="135">
        <v>1017690</v>
      </c>
      <c r="B260" s="133" t="s">
        <v>793</v>
      </c>
      <c r="C260" s="133" t="s">
        <v>978</v>
      </c>
      <c r="D260" s="274" t="s">
        <v>307</v>
      </c>
      <c r="E260" s="242"/>
      <c r="F260" s="242"/>
      <c r="G260" s="121">
        <f t="shared" si="7"/>
        <v>0</v>
      </c>
      <c r="H260" s="121"/>
      <c r="I260" s="121"/>
      <c r="J260" s="417"/>
      <c r="K260" s="416">
        <f t="shared" si="8"/>
        <v>0</v>
      </c>
      <c r="L260" s="38"/>
      <c r="M260" s="38"/>
      <c r="N260" s="38"/>
      <c r="O260" s="38"/>
      <c r="P260" s="38"/>
      <c r="Q260" s="38"/>
      <c r="R260" s="36"/>
      <c r="S260" s="36"/>
      <c r="T260" s="36"/>
      <c r="U260" s="36"/>
      <c r="V260" s="36"/>
      <c r="W260" s="36"/>
      <c r="X260" s="36"/>
      <c r="Y260" s="36"/>
      <c r="Z260" s="36"/>
      <c r="AA260" s="36"/>
      <c r="AB260" s="36"/>
      <c r="AC260" s="36"/>
      <c r="AD260" s="36"/>
      <c r="AE260" s="36"/>
      <c r="AF260" s="36"/>
      <c r="AG260" s="36"/>
      <c r="AH260" s="36"/>
      <c r="AI260" s="36"/>
      <c r="AJ260" s="36"/>
      <c r="AK260" s="36"/>
      <c r="AL260" s="36"/>
    </row>
    <row r="261" spans="1:38" s="37" customFormat="1" ht="42" hidden="1">
      <c r="A261" s="135">
        <v>1018110</v>
      </c>
      <c r="B261" s="133" t="s">
        <v>802</v>
      </c>
      <c r="C261" s="133" t="s">
        <v>801</v>
      </c>
      <c r="D261" s="274" t="s">
        <v>683</v>
      </c>
      <c r="E261" s="242"/>
      <c r="F261" s="242"/>
      <c r="G261" s="121">
        <f t="shared" si="7"/>
        <v>0</v>
      </c>
      <c r="H261" s="121"/>
      <c r="I261" s="121"/>
      <c r="J261" s="417"/>
      <c r="K261" s="416">
        <f t="shared" si="8"/>
        <v>0</v>
      </c>
      <c r="L261" s="38"/>
      <c r="M261" s="38"/>
      <c r="N261" s="38"/>
      <c r="O261" s="38"/>
      <c r="P261" s="38"/>
      <c r="Q261" s="38"/>
      <c r="R261" s="36"/>
      <c r="S261" s="36"/>
      <c r="T261" s="36"/>
      <c r="U261" s="36"/>
      <c r="V261" s="36"/>
      <c r="W261" s="36"/>
      <c r="X261" s="36"/>
      <c r="Y261" s="36"/>
      <c r="Z261" s="36"/>
      <c r="AA261" s="36"/>
      <c r="AB261" s="36"/>
      <c r="AC261" s="36"/>
      <c r="AD261" s="36"/>
      <c r="AE261" s="36"/>
      <c r="AF261" s="36"/>
      <c r="AG261" s="36"/>
      <c r="AH261" s="36"/>
      <c r="AI261" s="36"/>
      <c r="AJ261" s="36"/>
      <c r="AK261" s="36"/>
      <c r="AL261" s="36"/>
    </row>
    <row r="262" spans="1:38" s="37" customFormat="1" ht="81.75" hidden="1" customHeight="1">
      <c r="A262" s="135" t="s">
        <v>207</v>
      </c>
      <c r="B262" s="462" t="s">
        <v>92</v>
      </c>
      <c r="C262" s="462" t="s">
        <v>197</v>
      </c>
      <c r="D262" s="545" t="s">
        <v>511</v>
      </c>
      <c r="E262" s="242" t="s">
        <v>382</v>
      </c>
      <c r="F262" s="242" t="s">
        <v>430</v>
      </c>
      <c r="G262" s="150">
        <f>+H262+I262</f>
        <v>0</v>
      </c>
      <c r="H262" s="150"/>
      <c r="I262" s="150"/>
      <c r="J262" s="301">
        <f>+I262</f>
        <v>0</v>
      </c>
      <c r="K262" s="416">
        <f>+G262</f>
        <v>0</v>
      </c>
      <c r="L262" s="38"/>
      <c r="M262" s="38"/>
      <c r="N262" s="38"/>
      <c r="O262" s="38"/>
      <c r="P262" s="38"/>
      <c r="Q262" s="38"/>
      <c r="R262" s="36"/>
      <c r="S262" s="36"/>
      <c r="T262" s="36"/>
      <c r="U262" s="36"/>
      <c r="V262" s="36"/>
      <c r="W262" s="36"/>
      <c r="X262" s="36"/>
      <c r="Y262" s="36"/>
      <c r="Z262" s="36"/>
      <c r="AA262" s="36"/>
      <c r="AB262" s="36"/>
      <c r="AC262" s="36"/>
      <c r="AD262" s="36"/>
      <c r="AE262" s="36"/>
      <c r="AF262" s="36"/>
      <c r="AG262" s="36"/>
      <c r="AH262" s="36"/>
      <c r="AI262" s="36"/>
      <c r="AJ262" s="36"/>
      <c r="AK262" s="36"/>
      <c r="AL262" s="36"/>
    </row>
    <row r="263" spans="1:38" s="37" customFormat="1" ht="46.9" hidden="1" customHeight="1">
      <c r="A263" s="508" t="s">
        <v>718</v>
      </c>
      <c r="B263" s="508" t="s">
        <v>494</v>
      </c>
      <c r="C263" s="508" t="s">
        <v>719</v>
      </c>
      <c r="D263" s="509" t="s">
        <v>496</v>
      </c>
      <c r="E263" s="418" t="s">
        <v>433</v>
      </c>
      <c r="F263" s="418" t="s">
        <v>434</v>
      </c>
      <c r="G263" s="451">
        <f t="shared" si="7"/>
        <v>0</v>
      </c>
      <c r="H263" s="463"/>
      <c r="I263" s="463"/>
      <c r="J263" s="510"/>
      <c r="K263" s="416">
        <f t="shared" si="8"/>
        <v>0</v>
      </c>
      <c r="L263" s="38"/>
      <c r="M263" s="38"/>
      <c r="N263" s="38"/>
      <c r="O263" s="38"/>
      <c r="P263" s="38"/>
      <c r="Q263" s="38"/>
      <c r="R263" s="36"/>
      <c r="S263" s="36"/>
      <c r="T263" s="36"/>
      <c r="U263" s="36"/>
      <c r="V263" s="36"/>
      <c r="W263" s="36"/>
      <c r="X263" s="36"/>
      <c r="Y263" s="36"/>
      <c r="Z263" s="36"/>
      <c r="AA263" s="36"/>
      <c r="AB263" s="36"/>
      <c r="AC263" s="36"/>
      <c r="AD263" s="36"/>
      <c r="AE263" s="36"/>
      <c r="AF263" s="36"/>
      <c r="AG263" s="36"/>
      <c r="AH263" s="36"/>
      <c r="AI263" s="36"/>
      <c r="AJ263" s="36"/>
      <c r="AK263" s="36"/>
      <c r="AL263" s="36"/>
    </row>
    <row r="264" spans="1:38" s="37" customFormat="1" ht="49.15" hidden="1" customHeight="1">
      <c r="A264" s="302" t="s">
        <v>990</v>
      </c>
      <c r="B264" s="302" t="s">
        <v>991</v>
      </c>
      <c r="C264" s="302"/>
      <c r="D264" s="350" t="s">
        <v>985</v>
      </c>
      <c r="E264" s="242"/>
      <c r="F264" s="242"/>
      <c r="G264" s="355">
        <f t="shared" si="7"/>
        <v>71318300</v>
      </c>
      <c r="H264" s="204">
        <f>+H268+H276+H282+H284+H287+H283+H275+H277+H278+H267+H266</f>
        <v>23818300</v>
      </c>
      <c r="I264" s="204">
        <f>+I268+I276+I282+I284+I287+I283+I275+I277+I278+I267+I266</f>
        <v>47500000</v>
      </c>
      <c r="J264" s="204">
        <f>+J268+J276+J282+J284+J287+J283+J275+J277+J278+J267</f>
        <v>47500000</v>
      </c>
      <c r="K264" s="454">
        <f t="shared" si="8"/>
        <v>71318300</v>
      </c>
      <c r="L264" s="31"/>
      <c r="M264" s="38"/>
      <c r="N264" s="38"/>
      <c r="O264" s="38"/>
      <c r="P264" s="38"/>
      <c r="Q264" s="38"/>
      <c r="R264" s="36"/>
      <c r="S264" s="36"/>
      <c r="T264" s="36"/>
      <c r="U264" s="36"/>
      <c r="V264" s="36"/>
      <c r="W264" s="36"/>
      <c r="X264" s="36"/>
      <c r="Y264" s="36"/>
      <c r="Z264" s="36"/>
      <c r="AA264" s="36"/>
      <c r="AB264" s="36"/>
      <c r="AC264" s="36"/>
      <c r="AD264" s="36"/>
      <c r="AE264" s="36"/>
      <c r="AF264" s="36"/>
      <c r="AG264" s="36"/>
      <c r="AH264" s="36"/>
      <c r="AI264" s="36"/>
      <c r="AJ264" s="36"/>
      <c r="AK264" s="36"/>
      <c r="AL264" s="36"/>
    </row>
    <row r="265" spans="1:38" s="37" customFormat="1" ht="15.5" hidden="1">
      <c r="A265" s="539"/>
      <c r="B265" s="539"/>
      <c r="C265" s="539"/>
      <c r="D265" s="597"/>
      <c r="E265" s="446"/>
      <c r="F265" s="446"/>
      <c r="G265" s="598">
        <f t="shared" si="7"/>
        <v>0</v>
      </c>
      <c r="H265" s="598"/>
      <c r="I265" s="598"/>
      <c r="J265" s="536"/>
      <c r="K265" s="416">
        <f t="shared" si="8"/>
        <v>0</v>
      </c>
      <c r="L265" s="38"/>
      <c r="M265" s="38"/>
      <c r="N265" s="38"/>
      <c r="O265" s="38"/>
      <c r="P265" s="38"/>
      <c r="Q265" s="38"/>
      <c r="R265" s="36"/>
      <c r="S265" s="36"/>
      <c r="T265" s="36"/>
      <c r="U265" s="36"/>
      <c r="V265" s="36"/>
      <c r="W265" s="36"/>
      <c r="X265" s="36"/>
      <c r="Y265" s="36"/>
      <c r="Z265" s="36"/>
      <c r="AA265" s="36"/>
      <c r="AB265" s="36"/>
      <c r="AC265" s="36"/>
      <c r="AD265" s="36"/>
      <c r="AE265" s="36"/>
      <c r="AF265" s="36"/>
      <c r="AG265" s="36"/>
      <c r="AH265" s="36"/>
      <c r="AI265" s="36"/>
      <c r="AJ265" s="36"/>
      <c r="AK265" s="36"/>
      <c r="AL265" s="36"/>
    </row>
    <row r="266" spans="1:38" s="37" customFormat="1" ht="74.25" hidden="1" customHeight="1">
      <c r="A266" s="145" t="s">
        <v>611</v>
      </c>
      <c r="B266" s="145" t="s">
        <v>1090</v>
      </c>
      <c r="C266" s="145" t="s">
        <v>435</v>
      </c>
      <c r="D266" s="269" t="s">
        <v>1147</v>
      </c>
      <c r="E266" s="242" t="s">
        <v>323</v>
      </c>
      <c r="F266" s="242" t="s">
        <v>406</v>
      </c>
      <c r="G266" s="213">
        <f t="shared" si="7"/>
        <v>3000000</v>
      </c>
      <c r="H266" s="213">
        <v>3000000</v>
      </c>
      <c r="I266" s="120"/>
      <c r="J266" s="417"/>
      <c r="K266" s="454">
        <f t="shared" si="8"/>
        <v>3000000</v>
      </c>
      <c r="L266" s="38"/>
      <c r="M266" s="38"/>
      <c r="N266" s="38"/>
      <c r="O266" s="38"/>
      <c r="P266" s="38"/>
      <c r="Q266" s="38"/>
      <c r="R266" s="36"/>
      <c r="S266" s="36"/>
      <c r="T266" s="36"/>
      <c r="U266" s="36"/>
      <c r="V266" s="36"/>
      <c r="W266" s="36"/>
      <c r="X266" s="36"/>
      <c r="Y266" s="36"/>
      <c r="Z266" s="36"/>
      <c r="AA266" s="36"/>
      <c r="AB266" s="36"/>
      <c r="AC266" s="36"/>
      <c r="AD266" s="36"/>
      <c r="AE266" s="36"/>
      <c r="AF266" s="36"/>
      <c r="AG266" s="36"/>
      <c r="AH266" s="36"/>
      <c r="AI266" s="36"/>
      <c r="AJ266" s="36"/>
      <c r="AK266" s="36"/>
      <c r="AL266" s="36"/>
    </row>
    <row r="267" spans="1:38" s="37" customFormat="1" ht="39.75" hidden="1" customHeight="1">
      <c r="A267" s="145" t="s">
        <v>986</v>
      </c>
      <c r="B267" s="145" t="s">
        <v>399</v>
      </c>
      <c r="C267" s="145" t="s">
        <v>435</v>
      </c>
      <c r="D267" s="269" t="s">
        <v>401</v>
      </c>
      <c r="E267" s="242" t="s">
        <v>436</v>
      </c>
      <c r="F267" s="242" t="s">
        <v>437</v>
      </c>
      <c r="G267" s="213">
        <f t="shared" si="7"/>
        <v>2328800</v>
      </c>
      <c r="H267" s="213">
        <v>2328800</v>
      </c>
      <c r="I267" s="213"/>
      <c r="J267" s="417"/>
      <c r="K267" s="416">
        <f t="shared" si="8"/>
        <v>2328800</v>
      </c>
      <c r="L267" s="38"/>
      <c r="M267" s="38"/>
      <c r="N267" s="38"/>
      <c r="O267" s="38"/>
      <c r="P267" s="38"/>
      <c r="Q267" s="38"/>
      <c r="R267" s="36"/>
      <c r="S267" s="36"/>
      <c r="T267" s="36"/>
      <c r="U267" s="36"/>
      <c r="V267" s="36"/>
      <c r="W267" s="36"/>
      <c r="X267" s="36"/>
      <c r="Y267" s="36"/>
      <c r="Z267" s="36"/>
      <c r="AA267" s="36"/>
      <c r="AB267" s="36"/>
      <c r="AC267" s="36"/>
      <c r="AD267" s="36"/>
      <c r="AE267" s="36"/>
      <c r="AF267" s="36"/>
      <c r="AG267" s="36"/>
      <c r="AH267" s="36"/>
      <c r="AI267" s="36"/>
      <c r="AJ267" s="36"/>
      <c r="AK267" s="36"/>
      <c r="AL267" s="36"/>
    </row>
    <row r="268" spans="1:38" s="37" customFormat="1" ht="49.5" hidden="1" customHeight="1">
      <c r="A268" s="434" t="s">
        <v>438</v>
      </c>
      <c r="B268" s="434" t="s">
        <v>439</v>
      </c>
      <c r="C268" s="434" t="s">
        <v>440</v>
      </c>
      <c r="D268" s="435" t="s">
        <v>275</v>
      </c>
      <c r="E268" s="413" t="s">
        <v>441</v>
      </c>
      <c r="F268" s="413"/>
      <c r="G268" s="436">
        <f t="shared" si="7"/>
        <v>0</v>
      </c>
      <c r="H268" s="436"/>
      <c r="I268" s="436"/>
      <c r="J268" s="473">
        <f>+I268</f>
        <v>0</v>
      </c>
      <c r="K268" s="454">
        <f t="shared" si="8"/>
        <v>0</v>
      </c>
      <c r="L268" s="38"/>
      <c r="M268" s="38"/>
      <c r="N268" s="38"/>
      <c r="O268" s="38"/>
      <c r="P268" s="38"/>
      <c r="Q268" s="38"/>
      <c r="R268" s="36"/>
      <c r="S268" s="36"/>
      <c r="T268" s="36"/>
      <c r="U268" s="36"/>
      <c r="V268" s="36"/>
      <c r="W268" s="36"/>
      <c r="X268" s="36"/>
      <c r="Y268" s="36"/>
      <c r="Z268" s="36"/>
      <c r="AA268" s="36"/>
      <c r="AB268" s="36"/>
      <c r="AC268" s="36"/>
      <c r="AD268" s="36"/>
      <c r="AE268" s="36"/>
      <c r="AF268" s="36"/>
      <c r="AG268" s="36"/>
      <c r="AH268" s="36"/>
      <c r="AI268" s="36"/>
      <c r="AJ268" s="36"/>
      <c r="AK268" s="36"/>
      <c r="AL268" s="36"/>
    </row>
    <row r="269" spans="1:38" s="37" customFormat="1" ht="60" hidden="1" customHeight="1">
      <c r="A269" s="426"/>
      <c r="B269" s="426"/>
      <c r="C269" s="512"/>
      <c r="D269" s="390" t="s">
        <v>191</v>
      </c>
      <c r="E269" s="446"/>
      <c r="F269" s="446"/>
      <c r="G269" s="513">
        <f t="shared" si="7"/>
        <v>0</v>
      </c>
      <c r="H269" s="513"/>
      <c r="I269" s="513"/>
      <c r="J269" s="415"/>
      <c r="K269" s="416">
        <f t="shared" si="8"/>
        <v>0</v>
      </c>
      <c r="L269" s="38"/>
      <c r="M269" s="38"/>
      <c r="N269" s="38"/>
      <c r="O269" s="38"/>
      <c r="P269" s="38"/>
      <c r="Q269" s="38"/>
      <c r="R269" s="36"/>
      <c r="S269" s="36"/>
      <c r="T269" s="36"/>
      <c r="U269" s="36"/>
      <c r="V269" s="36"/>
      <c r="W269" s="36"/>
      <c r="X269" s="36"/>
      <c r="Y269" s="36"/>
      <c r="Z269" s="36"/>
      <c r="AA269" s="36"/>
      <c r="AB269" s="36"/>
      <c r="AC269" s="36"/>
      <c r="AD269" s="36"/>
      <c r="AE269" s="36"/>
      <c r="AF269" s="36"/>
      <c r="AG269" s="36"/>
      <c r="AH269" s="36"/>
      <c r="AI269" s="36"/>
      <c r="AJ269" s="36"/>
      <c r="AK269" s="36"/>
      <c r="AL269" s="36"/>
    </row>
    <row r="270" spans="1:38" s="37" customFormat="1" ht="24" hidden="1" customHeight="1">
      <c r="A270" s="140"/>
      <c r="B270" s="140"/>
      <c r="C270" s="137"/>
      <c r="D270" s="265" t="s">
        <v>484</v>
      </c>
      <c r="E270" s="446"/>
      <c r="F270" s="446"/>
      <c r="G270" s="149">
        <f t="shared" si="7"/>
        <v>0</v>
      </c>
      <c r="H270" s="149"/>
      <c r="I270" s="149"/>
      <c r="J270" s="417"/>
      <c r="K270" s="416">
        <f t="shared" si="8"/>
        <v>0</v>
      </c>
      <c r="L270" s="38"/>
      <c r="M270" s="38"/>
      <c r="N270" s="38"/>
      <c r="O270" s="38"/>
      <c r="P270" s="38"/>
      <c r="Q270" s="38"/>
      <c r="R270" s="36"/>
      <c r="S270" s="36"/>
      <c r="T270" s="36"/>
      <c r="U270" s="36"/>
      <c r="V270" s="36"/>
      <c r="W270" s="36"/>
      <c r="X270" s="36"/>
      <c r="Y270" s="36"/>
      <c r="Z270" s="36"/>
      <c r="AA270" s="36"/>
      <c r="AB270" s="36"/>
      <c r="AC270" s="36"/>
      <c r="AD270" s="36"/>
      <c r="AE270" s="36"/>
      <c r="AF270" s="36"/>
      <c r="AG270" s="36"/>
      <c r="AH270" s="36"/>
      <c r="AI270" s="36"/>
      <c r="AJ270" s="36"/>
      <c r="AK270" s="36"/>
      <c r="AL270" s="36"/>
    </row>
    <row r="271" spans="1:38" s="37" customFormat="1" ht="15.75" hidden="1" customHeight="1">
      <c r="A271" s="140"/>
      <c r="B271" s="140"/>
      <c r="C271" s="137"/>
      <c r="D271" s="266" t="s">
        <v>1123</v>
      </c>
      <c r="E271" s="446"/>
      <c r="F271" s="446"/>
      <c r="G271" s="127">
        <f t="shared" si="7"/>
        <v>0</v>
      </c>
      <c r="H271" s="127"/>
      <c r="I271" s="127"/>
      <c r="J271" s="417"/>
      <c r="K271" s="416">
        <f t="shared" si="8"/>
        <v>0</v>
      </c>
      <c r="L271" s="38"/>
      <c r="M271" s="38"/>
      <c r="N271" s="38"/>
      <c r="O271" s="38"/>
      <c r="P271" s="38"/>
      <c r="Q271" s="38"/>
      <c r="R271" s="36"/>
      <c r="S271" s="36"/>
      <c r="T271" s="36"/>
      <c r="U271" s="36"/>
      <c r="V271" s="36"/>
      <c r="W271" s="36"/>
      <c r="X271" s="36"/>
      <c r="Y271" s="36"/>
      <c r="Z271" s="36"/>
      <c r="AA271" s="36"/>
      <c r="AB271" s="36"/>
      <c r="AC271" s="36"/>
      <c r="AD271" s="36"/>
      <c r="AE271" s="36"/>
      <c r="AF271" s="36"/>
      <c r="AG271" s="36"/>
      <c r="AH271" s="36"/>
      <c r="AI271" s="36"/>
      <c r="AJ271" s="36"/>
      <c r="AK271" s="36"/>
      <c r="AL271" s="36"/>
    </row>
    <row r="272" spans="1:38" s="37" customFormat="1" ht="24" hidden="1" customHeight="1">
      <c r="A272" s="140"/>
      <c r="B272" s="140"/>
      <c r="C272" s="137"/>
      <c r="D272" s="265" t="s">
        <v>384</v>
      </c>
      <c r="E272" s="446"/>
      <c r="F272" s="446"/>
      <c r="G272" s="149">
        <f t="shared" si="7"/>
        <v>0</v>
      </c>
      <c r="H272" s="149"/>
      <c r="I272" s="149"/>
      <c r="J272" s="417"/>
      <c r="K272" s="416">
        <f t="shared" si="8"/>
        <v>0</v>
      </c>
      <c r="L272" s="38"/>
      <c r="M272" s="38"/>
      <c r="N272" s="38"/>
      <c r="O272" s="38"/>
      <c r="P272" s="38"/>
      <c r="Q272" s="38"/>
      <c r="R272" s="36"/>
      <c r="S272" s="36"/>
      <c r="T272" s="36"/>
      <c r="U272" s="36"/>
      <c r="V272" s="36"/>
      <c r="W272" s="36"/>
      <c r="X272" s="36"/>
      <c r="Y272" s="36"/>
      <c r="Z272" s="36"/>
      <c r="AA272" s="36"/>
      <c r="AB272" s="36"/>
      <c r="AC272" s="36"/>
      <c r="AD272" s="36"/>
      <c r="AE272" s="36"/>
      <c r="AF272" s="36"/>
      <c r="AG272" s="36"/>
      <c r="AH272" s="36"/>
      <c r="AI272" s="36"/>
      <c r="AJ272" s="36"/>
      <c r="AK272" s="36"/>
      <c r="AL272" s="36"/>
    </row>
    <row r="273" spans="1:38" s="37" customFormat="1" ht="54" hidden="1" customHeight="1">
      <c r="A273" s="140"/>
      <c r="B273" s="140"/>
      <c r="C273" s="140"/>
      <c r="D273" s="266" t="s">
        <v>1023</v>
      </c>
      <c r="E273" s="446"/>
      <c r="F273" s="446"/>
      <c r="G273" s="127">
        <f t="shared" si="7"/>
        <v>0</v>
      </c>
      <c r="H273" s="127"/>
      <c r="I273" s="127"/>
      <c r="J273" s="417"/>
      <c r="K273" s="416">
        <f t="shared" si="8"/>
        <v>0</v>
      </c>
      <c r="L273" s="38"/>
      <c r="M273" s="38"/>
      <c r="N273" s="38"/>
      <c r="O273" s="38"/>
      <c r="P273" s="38"/>
      <c r="Q273" s="38"/>
      <c r="R273" s="36"/>
      <c r="S273" s="36"/>
      <c r="T273" s="36"/>
      <c r="U273" s="36"/>
      <c r="V273" s="36"/>
      <c r="W273" s="36"/>
      <c r="X273" s="36"/>
      <c r="Y273" s="36"/>
      <c r="Z273" s="36"/>
      <c r="AA273" s="36"/>
      <c r="AB273" s="36"/>
      <c r="AC273" s="36"/>
      <c r="AD273" s="36"/>
      <c r="AE273" s="36"/>
      <c r="AF273" s="36"/>
      <c r="AG273" s="36"/>
      <c r="AH273" s="36"/>
      <c r="AI273" s="36"/>
      <c r="AJ273" s="36"/>
      <c r="AK273" s="36"/>
      <c r="AL273" s="36"/>
    </row>
    <row r="274" spans="1:38" s="37" customFormat="1" ht="40.5" hidden="1" customHeight="1">
      <c r="A274" s="430"/>
      <c r="B274" s="430"/>
      <c r="C274" s="430"/>
      <c r="D274" s="467" t="s">
        <v>907</v>
      </c>
      <c r="E274" s="446"/>
      <c r="F274" s="446"/>
      <c r="G274" s="468">
        <f t="shared" si="7"/>
        <v>0</v>
      </c>
      <c r="H274" s="468"/>
      <c r="I274" s="468"/>
      <c r="J274" s="420"/>
      <c r="K274" s="416">
        <f t="shared" si="8"/>
        <v>0</v>
      </c>
      <c r="L274" s="38"/>
      <c r="M274" s="38"/>
      <c r="N274" s="38"/>
      <c r="O274" s="38"/>
      <c r="P274" s="38"/>
      <c r="Q274" s="38"/>
      <c r="R274" s="36"/>
      <c r="S274" s="36"/>
      <c r="T274" s="36"/>
      <c r="U274" s="36"/>
      <c r="V274" s="36"/>
      <c r="W274" s="36"/>
      <c r="X274" s="36"/>
      <c r="Y274" s="36"/>
      <c r="Z274" s="36"/>
      <c r="AA274" s="36"/>
      <c r="AB274" s="36"/>
      <c r="AC274" s="36"/>
      <c r="AD274" s="36"/>
      <c r="AE274" s="36"/>
      <c r="AF274" s="36"/>
      <c r="AG274" s="36"/>
      <c r="AH274" s="36"/>
      <c r="AI274" s="36"/>
      <c r="AJ274" s="36"/>
      <c r="AK274" s="36"/>
      <c r="AL274" s="36"/>
    </row>
    <row r="275" spans="1:38" s="37" customFormat="1" ht="50.25" hidden="1" customHeight="1">
      <c r="A275" s="135" t="s">
        <v>995</v>
      </c>
      <c r="B275" s="135" t="s">
        <v>276</v>
      </c>
      <c r="C275" s="135" t="s">
        <v>915</v>
      </c>
      <c r="D275" s="353" t="s">
        <v>725</v>
      </c>
      <c r="E275" s="706" t="s">
        <v>562</v>
      </c>
      <c r="F275" s="706" t="s">
        <v>407</v>
      </c>
      <c r="G275" s="213">
        <f t="shared" si="7"/>
        <v>5700000</v>
      </c>
      <c r="H275" s="213">
        <f>1900000-600000-100000+3000000</f>
        <v>4200000</v>
      </c>
      <c r="I275" s="213">
        <v>1500000</v>
      </c>
      <c r="J275" s="331">
        <f t="shared" ref="J275:J282" si="9">+I275</f>
        <v>1500000</v>
      </c>
      <c r="K275" s="454">
        <f t="shared" si="8"/>
        <v>5700000</v>
      </c>
      <c r="L275" s="31"/>
      <c r="M275" s="38"/>
      <c r="N275" s="38"/>
      <c r="O275" s="38"/>
      <c r="P275" s="38"/>
      <c r="Q275" s="38"/>
      <c r="R275" s="36"/>
      <c r="S275" s="36"/>
      <c r="T275" s="36"/>
      <c r="U275" s="36"/>
      <c r="V275" s="36"/>
      <c r="W275" s="36"/>
      <c r="X275" s="36"/>
      <c r="Y275" s="36"/>
      <c r="Z275" s="36"/>
      <c r="AA275" s="36"/>
      <c r="AB275" s="36"/>
      <c r="AC275" s="36"/>
      <c r="AD275" s="36"/>
      <c r="AE275" s="36"/>
      <c r="AF275" s="36"/>
      <c r="AG275" s="36"/>
      <c r="AH275" s="36"/>
      <c r="AI275" s="36"/>
      <c r="AJ275" s="36"/>
      <c r="AK275" s="36"/>
      <c r="AL275" s="36"/>
    </row>
    <row r="276" spans="1:38" s="37" customFormat="1" ht="65.25" hidden="1" customHeight="1">
      <c r="A276" s="135" t="s">
        <v>879</v>
      </c>
      <c r="B276" s="135" t="s">
        <v>920</v>
      </c>
      <c r="C276" s="139" t="s">
        <v>716</v>
      </c>
      <c r="D276" s="269" t="s">
        <v>1054</v>
      </c>
      <c r="E276" s="706"/>
      <c r="F276" s="706"/>
      <c r="G276" s="213">
        <f t="shared" si="7"/>
        <v>4100000</v>
      </c>
      <c r="H276" s="213">
        <f>500000+600000+2000000</f>
        <v>3100000</v>
      </c>
      <c r="I276" s="213">
        <v>1000000</v>
      </c>
      <c r="J276" s="588">
        <f t="shared" si="9"/>
        <v>1000000</v>
      </c>
      <c r="K276" s="454">
        <f t="shared" si="8"/>
        <v>4100000</v>
      </c>
      <c r="L276" s="31"/>
      <c r="M276" s="38"/>
      <c r="N276" s="38"/>
      <c r="O276" s="38"/>
      <c r="P276" s="38"/>
      <c r="Q276" s="38"/>
      <c r="R276" s="36"/>
      <c r="S276" s="36"/>
      <c r="T276" s="36"/>
      <c r="U276" s="36"/>
      <c r="V276" s="36"/>
      <c r="W276" s="36"/>
      <c r="X276" s="36"/>
      <c r="Y276" s="36"/>
      <c r="Z276" s="36"/>
      <c r="AA276" s="36"/>
      <c r="AB276" s="36"/>
      <c r="AC276" s="36"/>
      <c r="AD276" s="36"/>
      <c r="AE276" s="36"/>
      <c r="AF276" s="36"/>
      <c r="AG276" s="36"/>
      <c r="AH276" s="36"/>
      <c r="AI276" s="36"/>
      <c r="AJ276" s="36"/>
      <c r="AK276" s="36"/>
      <c r="AL276" s="36"/>
    </row>
    <row r="277" spans="1:38" s="37" customFormat="1" ht="63" hidden="1" customHeight="1">
      <c r="A277" s="145" t="s">
        <v>996</v>
      </c>
      <c r="B277" s="145" t="s">
        <v>334</v>
      </c>
      <c r="C277" s="145" t="s">
        <v>916</v>
      </c>
      <c r="D277" s="269" t="s">
        <v>277</v>
      </c>
      <c r="E277" s="706"/>
      <c r="F277" s="706"/>
      <c r="G277" s="213">
        <f t="shared" si="7"/>
        <v>266200</v>
      </c>
      <c r="H277" s="213">
        <v>266200</v>
      </c>
      <c r="I277" s="120"/>
      <c r="J277" s="588">
        <f t="shared" si="9"/>
        <v>0</v>
      </c>
      <c r="K277" s="410">
        <f t="shared" si="8"/>
        <v>266200</v>
      </c>
      <c r="L277" s="31"/>
      <c r="M277" s="38"/>
      <c r="N277" s="38"/>
      <c r="O277" s="38"/>
      <c r="P277" s="38"/>
      <c r="Q277" s="38"/>
      <c r="R277" s="36"/>
      <c r="S277" s="36"/>
      <c r="T277" s="36"/>
      <c r="U277" s="36"/>
      <c r="V277" s="36"/>
      <c r="W277" s="36"/>
      <c r="X277" s="36"/>
      <c r="Y277" s="36"/>
      <c r="Z277" s="36"/>
      <c r="AA277" s="36"/>
      <c r="AB277" s="36"/>
      <c r="AC277" s="36"/>
      <c r="AD277" s="36"/>
      <c r="AE277" s="36"/>
      <c r="AF277" s="36"/>
      <c r="AG277" s="36"/>
      <c r="AH277" s="36"/>
      <c r="AI277" s="36"/>
      <c r="AJ277" s="36"/>
      <c r="AK277" s="36"/>
      <c r="AL277" s="36"/>
    </row>
    <row r="278" spans="1:38" ht="62.25" hidden="1" customHeight="1">
      <c r="A278" s="145" t="s">
        <v>997</v>
      </c>
      <c r="B278" s="145" t="s">
        <v>1013</v>
      </c>
      <c r="C278" s="145" t="s">
        <v>917</v>
      </c>
      <c r="D278" s="269" t="s">
        <v>895</v>
      </c>
      <c r="E278" s="706"/>
      <c r="F278" s="706"/>
      <c r="G278" s="213">
        <f t="shared" si="7"/>
        <v>649300</v>
      </c>
      <c r="H278" s="213">
        <v>649300</v>
      </c>
      <c r="I278" s="120"/>
      <c r="J278" s="588">
        <f t="shared" si="9"/>
        <v>0</v>
      </c>
      <c r="K278" s="410">
        <f t="shared" si="8"/>
        <v>649300</v>
      </c>
      <c r="L278" s="31"/>
    </row>
    <row r="279" spans="1:38" ht="45" hidden="1" customHeight="1">
      <c r="A279" s="434" t="s">
        <v>880</v>
      </c>
      <c r="B279" s="434" t="s">
        <v>609</v>
      </c>
      <c r="C279" s="434" t="s">
        <v>215</v>
      </c>
      <c r="D279" s="390" t="s">
        <v>1012</v>
      </c>
      <c r="E279" s="707"/>
      <c r="F279" s="707"/>
      <c r="G279" s="459">
        <f t="shared" si="7"/>
        <v>0</v>
      </c>
      <c r="H279" s="459"/>
      <c r="I279" s="459"/>
      <c r="J279" s="603">
        <f t="shared" si="9"/>
        <v>0</v>
      </c>
      <c r="K279" s="416">
        <f t="shared" si="8"/>
        <v>0</v>
      </c>
    </row>
    <row r="280" spans="1:38" ht="45" hidden="1" customHeight="1">
      <c r="A280" s="145" t="s">
        <v>884</v>
      </c>
      <c r="B280" s="145" t="s">
        <v>421</v>
      </c>
      <c r="C280" s="145" t="s">
        <v>218</v>
      </c>
      <c r="D280" s="264" t="s">
        <v>423</v>
      </c>
      <c r="E280" s="707"/>
      <c r="F280" s="707"/>
      <c r="G280" s="120">
        <f t="shared" si="7"/>
        <v>0</v>
      </c>
      <c r="H280" s="120"/>
      <c r="I280" s="120"/>
      <c r="J280" s="514">
        <f t="shared" si="9"/>
        <v>0</v>
      </c>
      <c r="K280" s="416">
        <f t="shared" si="8"/>
        <v>0</v>
      </c>
    </row>
    <row r="281" spans="1:38" ht="30" hidden="1" customHeight="1">
      <c r="A281" s="423" t="s">
        <v>882</v>
      </c>
      <c r="B281" s="423" t="s">
        <v>422</v>
      </c>
      <c r="C281" s="423" t="s">
        <v>216</v>
      </c>
      <c r="D281" s="515" t="s">
        <v>980</v>
      </c>
      <c r="E281" s="707"/>
      <c r="F281" s="707"/>
      <c r="G281" s="471">
        <f t="shared" si="7"/>
        <v>0</v>
      </c>
      <c r="H281" s="471"/>
      <c r="I281" s="471"/>
      <c r="J281" s="514">
        <f t="shared" si="9"/>
        <v>0</v>
      </c>
      <c r="K281" s="416">
        <f t="shared" si="8"/>
        <v>0</v>
      </c>
    </row>
    <row r="282" spans="1:38" ht="60" hidden="1" customHeight="1">
      <c r="A282" s="145" t="s">
        <v>886</v>
      </c>
      <c r="B282" s="145" t="s">
        <v>344</v>
      </c>
      <c r="C282" s="145" t="s">
        <v>345</v>
      </c>
      <c r="D282" s="269" t="s">
        <v>981</v>
      </c>
      <c r="E282" s="706"/>
      <c r="F282" s="706"/>
      <c r="G282" s="213">
        <f t="shared" si="7"/>
        <v>45000000</v>
      </c>
      <c r="H282" s="213"/>
      <c r="I282" s="213">
        <v>45000000</v>
      </c>
      <c r="J282" s="331">
        <f t="shared" si="9"/>
        <v>45000000</v>
      </c>
      <c r="K282" s="454">
        <f t="shared" si="8"/>
        <v>45000000</v>
      </c>
      <c r="L282" s="31"/>
    </row>
    <row r="283" spans="1:38" ht="86.25" hidden="1" customHeight="1">
      <c r="A283" s="516" t="s">
        <v>887</v>
      </c>
      <c r="B283" s="516" t="s">
        <v>919</v>
      </c>
      <c r="C283" s="516" t="s">
        <v>1201</v>
      </c>
      <c r="D283" s="517" t="s">
        <v>1024</v>
      </c>
      <c r="E283" s="446"/>
      <c r="F283" s="446"/>
      <c r="G283" s="518">
        <f t="shared" si="7"/>
        <v>0</v>
      </c>
      <c r="H283" s="518"/>
      <c r="I283" s="518"/>
      <c r="J283" s="534"/>
      <c r="K283" s="416">
        <f t="shared" si="8"/>
        <v>0</v>
      </c>
    </row>
    <row r="284" spans="1:38" ht="106.5" hidden="1" customHeight="1">
      <c r="A284" s="145" t="s">
        <v>2</v>
      </c>
      <c r="B284" s="145" t="s">
        <v>1</v>
      </c>
      <c r="C284" s="145" t="s">
        <v>822</v>
      </c>
      <c r="D284" s="269" t="s">
        <v>563</v>
      </c>
      <c r="E284" s="706" t="s">
        <v>562</v>
      </c>
      <c r="F284" s="706" t="s">
        <v>407</v>
      </c>
      <c r="G284" s="213">
        <f t="shared" si="7"/>
        <v>474000</v>
      </c>
      <c r="H284" s="213">
        <v>474000</v>
      </c>
      <c r="I284" s="213"/>
      <c r="J284" s="300"/>
      <c r="K284" s="410">
        <f t="shared" si="8"/>
        <v>474000</v>
      </c>
      <c r="L284" s="31"/>
    </row>
    <row r="285" spans="1:38" ht="60" hidden="1" customHeight="1">
      <c r="A285" s="434" t="s">
        <v>885</v>
      </c>
      <c r="B285" s="434" t="s">
        <v>579</v>
      </c>
      <c r="C285" s="434" t="s">
        <v>1200</v>
      </c>
      <c r="D285" s="390" t="s">
        <v>564</v>
      </c>
      <c r="E285" s="707"/>
      <c r="F285" s="707"/>
      <c r="G285" s="459">
        <f t="shared" si="7"/>
        <v>0</v>
      </c>
      <c r="H285" s="459"/>
      <c r="I285" s="459"/>
      <c r="J285" s="415"/>
      <c r="K285" s="416">
        <f t="shared" si="8"/>
        <v>0</v>
      </c>
    </row>
    <row r="286" spans="1:38" ht="60" hidden="1" customHeight="1">
      <c r="A286" s="423" t="s">
        <v>883</v>
      </c>
      <c r="B286" s="423" t="s">
        <v>578</v>
      </c>
      <c r="C286" s="423" t="s">
        <v>217</v>
      </c>
      <c r="D286" s="515" t="s">
        <v>1184</v>
      </c>
      <c r="E286" s="707"/>
      <c r="F286" s="707"/>
      <c r="G286" s="471">
        <f t="shared" si="7"/>
        <v>0</v>
      </c>
      <c r="H286" s="471"/>
      <c r="I286" s="471"/>
      <c r="J286" s="420"/>
      <c r="K286" s="416">
        <f t="shared" si="8"/>
        <v>0</v>
      </c>
    </row>
    <row r="287" spans="1:38" ht="74.25" hidden="1" customHeight="1">
      <c r="A287" s="145" t="s">
        <v>881</v>
      </c>
      <c r="B287" s="145" t="s">
        <v>577</v>
      </c>
      <c r="C287" s="145" t="s">
        <v>115</v>
      </c>
      <c r="D287" s="330" t="s">
        <v>715</v>
      </c>
      <c r="E287" s="706"/>
      <c r="F287" s="706"/>
      <c r="G287" s="213">
        <f t="shared" si="7"/>
        <v>9800000</v>
      </c>
      <c r="H287" s="213">
        <v>9800000</v>
      </c>
      <c r="I287" s="213"/>
      <c r="J287" s="300"/>
      <c r="K287" s="454">
        <f t="shared" si="8"/>
        <v>9800000</v>
      </c>
      <c r="L287" s="31"/>
    </row>
    <row r="288" spans="1:38" ht="15.75" hidden="1" customHeight="1">
      <c r="A288" s="433" t="s">
        <v>888</v>
      </c>
      <c r="B288" s="519" t="s">
        <v>707</v>
      </c>
      <c r="C288" s="519" t="s">
        <v>935</v>
      </c>
      <c r="D288" s="444" t="s">
        <v>708</v>
      </c>
      <c r="E288" s="413"/>
      <c r="F288" s="413"/>
      <c r="G288" s="520">
        <f t="shared" si="7"/>
        <v>0</v>
      </c>
      <c r="H288" s="520"/>
      <c r="I288" s="520"/>
      <c r="J288" s="415"/>
      <c r="K288" s="416">
        <f t="shared" si="8"/>
        <v>0</v>
      </c>
    </row>
    <row r="289" spans="1:11" ht="15.75" hidden="1" customHeight="1">
      <c r="A289" s="521" t="s">
        <v>889</v>
      </c>
      <c r="B289" s="508" t="s">
        <v>1166</v>
      </c>
      <c r="C289" s="508" t="s">
        <v>934</v>
      </c>
      <c r="D289" s="450" t="s">
        <v>402</v>
      </c>
      <c r="E289" s="418"/>
      <c r="F289" s="418"/>
      <c r="G289" s="522">
        <f t="shared" si="7"/>
        <v>0</v>
      </c>
      <c r="H289" s="522"/>
      <c r="I289" s="522"/>
      <c r="J289" s="420"/>
      <c r="K289" s="416">
        <f t="shared" si="8"/>
        <v>0</v>
      </c>
    </row>
    <row r="290" spans="1:11" ht="60.65" hidden="1" customHeight="1">
      <c r="A290" s="302" t="s">
        <v>813</v>
      </c>
      <c r="B290" s="302" t="s">
        <v>814</v>
      </c>
      <c r="C290" s="302"/>
      <c r="D290" s="328" t="s">
        <v>515</v>
      </c>
      <c r="E290" s="242"/>
      <c r="F290" s="242"/>
      <c r="G290" s="204">
        <f t="shared" si="7"/>
        <v>0</v>
      </c>
      <c r="H290" s="204">
        <f>+H291+H292+H293+H294+H295</f>
        <v>0</v>
      </c>
      <c r="I290" s="204">
        <f>+I291+I292+I293+I294+I295</f>
        <v>0</v>
      </c>
      <c r="J290" s="300">
        <f>+J291+J292+J293+J294+J295</f>
        <v>0</v>
      </c>
      <c r="K290" s="454">
        <f t="shared" si="8"/>
        <v>0</v>
      </c>
    </row>
    <row r="291" spans="1:11" ht="42" hidden="1">
      <c r="A291" s="519" t="s">
        <v>815</v>
      </c>
      <c r="B291" s="519" t="s">
        <v>63</v>
      </c>
      <c r="C291" s="519" t="s">
        <v>62</v>
      </c>
      <c r="D291" s="444" t="s">
        <v>64</v>
      </c>
      <c r="E291" s="413"/>
      <c r="F291" s="413"/>
      <c r="G291" s="428">
        <f t="shared" si="7"/>
        <v>0</v>
      </c>
      <c r="H291" s="428"/>
      <c r="I291" s="428"/>
      <c r="J291" s="415"/>
      <c r="K291" s="416">
        <f t="shared" si="8"/>
        <v>0</v>
      </c>
    </row>
    <row r="292" spans="1:11" ht="60" hidden="1" customHeight="1">
      <c r="A292" s="423" t="s">
        <v>550</v>
      </c>
      <c r="B292" s="423" t="s">
        <v>551</v>
      </c>
      <c r="C292" s="423" t="s">
        <v>552</v>
      </c>
      <c r="D292" s="523" t="s">
        <v>553</v>
      </c>
      <c r="E292" s="418" t="s">
        <v>565</v>
      </c>
      <c r="F292" s="418" t="s">
        <v>566</v>
      </c>
      <c r="G292" s="451">
        <f t="shared" si="7"/>
        <v>0</v>
      </c>
      <c r="H292" s="451"/>
      <c r="I292" s="451"/>
      <c r="J292" s="524"/>
      <c r="K292" s="416">
        <f t="shared" si="8"/>
        <v>0</v>
      </c>
    </row>
    <row r="293" spans="1:11" ht="64.5" hidden="1" customHeight="1">
      <c r="A293" s="717" t="s">
        <v>547</v>
      </c>
      <c r="B293" s="717" t="s">
        <v>548</v>
      </c>
      <c r="C293" s="717" t="s">
        <v>549</v>
      </c>
      <c r="D293" s="718" t="s">
        <v>242</v>
      </c>
      <c r="E293" s="440" t="s">
        <v>567</v>
      </c>
      <c r="F293" s="440" t="s">
        <v>568</v>
      </c>
      <c r="G293" s="213">
        <f t="shared" ref="G293:G363" si="10">+H293+I293</f>
        <v>0</v>
      </c>
      <c r="H293" s="213"/>
      <c r="I293" s="213"/>
      <c r="J293" s="331">
        <f>+I293</f>
        <v>0</v>
      </c>
      <c r="K293" s="454">
        <f t="shared" ref="K293:K363" si="11">+G293</f>
        <v>0</v>
      </c>
    </row>
    <row r="294" spans="1:11" ht="57.75" hidden="1" customHeight="1">
      <c r="A294" s="717"/>
      <c r="B294" s="717"/>
      <c r="C294" s="717"/>
      <c r="D294" s="718"/>
      <c r="E294" s="440" t="s">
        <v>232</v>
      </c>
      <c r="F294" s="440" t="s">
        <v>233</v>
      </c>
      <c r="G294" s="213">
        <f t="shared" si="10"/>
        <v>0</v>
      </c>
      <c r="H294" s="213"/>
      <c r="I294" s="213"/>
      <c r="J294" s="331">
        <f>+I294</f>
        <v>0</v>
      </c>
      <c r="K294" s="454">
        <f t="shared" si="11"/>
        <v>0</v>
      </c>
    </row>
    <row r="295" spans="1:11" ht="66" hidden="1" customHeight="1">
      <c r="A295" s="408" t="s">
        <v>554</v>
      </c>
      <c r="B295" s="408" t="s">
        <v>1166</v>
      </c>
      <c r="C295" s="408" t="s">
        <v>934</v>
      </c>
      <c r="D295" s="472" t="s">
        <v>402</v>
      </c>
      <c r="E295" s="442" t="s">
        <v>234</v>
      </c>
      <c r="F295" s="442" t="s">
        <v>145</v>
      </c>
      <c r="G295" s="451">
        <f t="shared" si="10"/>
        <v>0</v>
      </c>
      <c r="H295" s="451"/>
      <c r="I295" s="451"/>
      <c r="J295" s="524"/>
      <c r="K295" s="454">
        <f t="shared" si="11"/>
        <v>0</v>
      </c>
    </row>
    <row r="296" spans="1:11" ht="60.65" hidden="1" customHeight="1">
      <c r="A296" s="302" t="s">
        <v>223</v>
      </c>
      <c r="B296" s="302" t="s">
        <v>486</v>
      </c>
      <c r="C296" s="302"/>
      <c r="D296" s="350" t="s">
        <v>144</v>
      </c>
      <c r="E296" s="242"/>
      <c r="F296" s="242"/>
      <c r="G296" s="409">
        <f t="shared" si="10"/>
        <v>66600000</v>
      </c>
      <c r="H296" s="300">
        <f>+H301+H302+H297+H299+H298+H300</f>
        <v>6600000</v>
      </c>
      <c r="I296" s="300">
        <f>+I301+I302+I297+I299+I298+I300</f>
        <v>60000000</v>
      </c>
      <c r="J296" s="300">
        <f>+J301+J302+J297+J299+J298+J300</f>
        <v>60000000</v>
      </c>
      <c r="K296" s="454">
        <f t="shared" si="11"/>
        <v>66600000</v>
      </c>
    </row>
    <row r="297" spans="1:11" ht="63.75" hidden="1" customHeight="1">
      <c r="A297" s="135">
        <v>1317640</v>
      </c>
      <c r="B297" s="135" t="s">
        <v>1086</v>
      </c>
      <c r="C297" s="135" t="s">
        <v>864</v>
      </c>
      <c r="D297" s="354" t="s">
        <v>640</v>
      </c>
      <c r="E297" s="706" t="s">
        <v>642</v>
      </c>
      <c r="F297" s="706" t="s">
        <v>380</v>
      </c>
      <c r="G297" s="331">
        <f t="shared" si="10"/>
        <v>36550000</v>
      </c>
      <c r="H297" s="331">
        <v>6550000</v>
      </c>
      <c r="I297" s="331">
        <v>30000000</v>
      </c>
      <c r="J297" s="331">
        <f>+I297</f>
        <v>30000000</v>
      </c>
      <c r="K297" s="454">
        <f t="shared" si="11"/>
        <v>36550000</v>
      </c>
    </row>
    <row r="298" spans="1:11" ht="63.75" hidden="1" customHeight="1">
      <c r="A298" s="525">
        <v>1317640</v>
      </c>
      <c r="B298" s="525" t="s">
        <v>871</v>
      </c>
      <c r="C298" s="525" t="s">
        <v>418</v>
      </c>
      <c r="D298" s="533" t="s">
        <v>1101</v>
      </c>
      <c r="E298" s="707"/>
      <c r="F298" s="707"/>
      <c r="G298" s="526">
        <f>+H298+I298</f>
        <v>0</v>
      </c>
      <c r="H298" s="526"/>
      <c r="I298" s="526"/>
      <c r="J298" s="526">
        <f>+I298</f>
        <v>0</v>
      </c>
      <c r="K298" s="454">
        <f>+G298</f>
        <v>0</v>
      </c>
    </row>
    <row r="299" spans="1:11" ht="58.9" hidden="1" customHeight="1">
      <c r="A299" s="135" t="s">
        <v>202</v>
      </c>
      <c r="B299" s="135" t="s">
        <v>1166</v>
      </c>
      <c r="C299" s="135" t="s">
        <v>934</v>
      </c>
      <c r="D299" s="14" t="s">
        <v>402</v>
      </c>
      <c r="E299" s="706"/>
      <c r="F299" s="706"/>
      <c r="G299" s="331">
        <f t="shared" si="10"/>
        <v>30000000</v>
      </c>
      <c r="H299" s="331"/>
      <c r="I299" s="331">
        <v>30000000</v>
      </c>
      <c r="J299" s="331">
        <f>+I299</f>
        <v>30000000</v>
      </c>
      <c r="K299" s="410">
        <f t="shared" si="11"/>
        <v>30000000</v>
      </c>
    </row>
    <row r="300" spans="1:11" ht="58.9" hidden="1" customHeight="1">
      <c r="A300" s="135" t="s">
        <v>669</v>
      </c>
      <c r="B300" s="135" t="s">
        <v>871</v>
      </c>
      <c r="C300" s="135" t="s">
        <v>418</v>
      </c>
      <c r="D300" s="333" t="s">
        <v>1101</v>
      </c>
      <c r="E300" s="242" t="s">
        <v>730</v>
      </c>
      <c r="F300" s="242" t="s">
        <v>729</v>
      </c>
      <c r="G300" s="331">
        <f t="shared" si="10"/>
        <v>50000</v>
      </c>
      <c r="H300" s="331">
        <v>50000</v>
      </c>
      <c r="I300" s="331"/>
      <c r="J300" s="331"/>
      <c r="K300" s="410">
        <f t="shared" si="11"/>
        <v>50000</v>
      </c>
    </row>
    <row r="301" spans="1:11" ht="28" hidden="1">
      <c r="A301" s="519">
        <v>1318313</v>
      </c>
      <c r="B301" s="519" t="s">
        <v>948</v>
      </c>
      <c r="C301" s="519" t="s">
        <v>660</v>
      </c>
      <c r="D301" s="527" t="s">
        <v>1221</v>
      </c>
      <c r="E301" s="413"/>
      <c r="F301" s="413"/>
      <c r="G301" s="528">
        <f t="shared" si="10"/>
        <v>0</v>
      </c>
      <c r="H301" s="528"/>
      <c r="I301" s="528"/>
      <c r="J301" s="415"/>
      <c r="K301" s="416">
        <f t="shared" si="11"/>
        <v>0</v>
      </c>
    </row>
    <row r="302" spans="1:11" ht="28" hidden="1">
      <c r="A302" s="508">
        <v>1318340</v>
      </c>
      <c r="B302" s="508" t="s">
        <v>229</v>
      </c>
      <c r="C302" s="508" t="s">
        <v>947</v>
      </c>
      <c r="D302" s="529" t="s">
        <v>1085</v>
      </c>
      <c r="E302" s="418"/>
      <c r="F302" s="418"/>
      <c r="G302" s="530">
        <f t="shared" si="10"/>
        <v>0</v>
      </c>
      <c r="H302" s="530"/>
      <c r="I302" s="530"/>
      <c r="J302" s="420"/>
      <c r="K302" s="416">
        <f t="shared" si="11"/>
        <v>0</v>
      </c>
    </row>
    <row r="303" spans="1:11" ht="43.9" hidden="1" customHeight="1">
      <c r="A303" s="302" t="s">
        <v>224</v>
      </c>
      <c r="B303" s="302" t="s">
        <v>487</v>
      </c>
      <c r="C303" s="302"/>
      <c r="D303" s="328" t="s">
        <v>310</v>
      </c>
      <c r="E303" s="336"/>
      <c r="F303" s="336"/>
      <c r="G303" s="355">
        <f t="shared" si="10"/>
        <v>13072760</v>
      </c>
      <c r="H303" s="204">
        <f>SUM(H304:H315)-H306-H307</f>
        <v>0</v>
      </c>
      <c r="I303" s="204">
        <f>SUM(I304:I315)-I306-I307</f>
        <v>13072760</v>
      </c>
      <c r="J303" s="204">
        <f>SUM(J304:J315)-J306-J307</f>
        <v>13072760</v>
      </c>
      <c r="K303" s="454">
        <f t="shared" si="11"/>
        <v>13072760</v>
      </c>
    </row>
    <row r="304" spans="1:11" ht="15.5" hidden="1">
      <c r="A304" s="507">
        <v>1513230</v>
      </c>
      <c r="B304" s="507" t="s">
        <v>973</v>
      </c>
      <c r="C304" s="507" t="s">
        <v>249</v>
      </c>
      <c r="D304" s="531" t="s">
        <v>1072</v>
      </c>
      <c r="E304" s="413"/>
      <c r="F304" s="413"/>
      <c r="G304" s="459">
        <f t="shared" si="10"/>
        <v>0</v>
      </c>
      <c r="H304" s="459"/>
      <c r="I304" s="459"/>
      <c r="J304" s="415"/>
      <c r="K304" s="416">
        <f t="shared" si="11"/>
        <v>0</v>
      </c>
    </row>
    <row r="305" spans="1:12" ht="15.5" hidden="1">
      <c r="A305" s="139">
        <v>1517300</v>
      </c>
      <c r="B305" s="139" t="s">
        <v>707</v>
      </c>
      <c r="C305" s="139" t="s">
        <v>935</v>
      </c>
      <c r="D305" s="264" t="s">
        <v>708</v>
      </c>
      <c r="E305" s="242"/>
      <c r="F305" s="242"/>
      <c r="G305" s="120">
        <f t="shared" si="10"/>
        <v>0</v>
      </c>
      <c r="H305" s="120"/>
      <c r="I305" s="120"/>
      <c r="J305" s="417"/>
      <c r="K305" s="416">
        <f t="shared" si="11"/>
        <v>0</v>
      </c>
    </row>
    <row r="306" spans="1:12" ht="15.5" hidden="1">
      <c r="A306" s="139"/>
      <c r="B306" s="139"/>
      <c r="C306" s="139"/>
      <c r="D306" s="264" t="s">
        <v>444</v>
      </c>
      <c r="E306" s="242"/>
      <c r="F306" s="242"/>
      <c r="G306" s="120">
        <f t="shared" si="10"/>
        <v>0</v>
      </c>
      <c r="H306" s="120"/>
      <c r="I306" s="120"/>
      <c r="J306" s="417"/>
      <c r="K306" s="416">
        <f t="shared" si="11"/>
        <v>0</v>
      </c>
    </row>
    <row r="307" spans="1:12" ht="48.65" hidden="1" customHeight="1">
      <c r="A307" s="139"/>
      <c r="B307" s="139"/>
      <c r="C307" s="139"/>
      <c r="D307" s="264" t="s">
        <v>177</v>
      </c>
      <c r="E307" s="242"/>
      <c r="F307" s="242"/>
      <c r="G307" s="120">
        <f t="shared" si="10"/>
        <v>0</v>
      </c>
      <c r="H307" s="120"/>
      <c r="I307" s="120"/>
      <c r="J307" s="417"/>
      <c r="K307" s="416">
        <f t="shared" si="11"/>
        <v>0</v>
      </c>
    </row>
    <row r="308" spans="1:12" ht="47.25" hidden="1" customHeight="1">
      <c r="A308" s="135">
        <v>1517321</v>
      </c>
      <c r="B308" s="135" t="s">
        <v>69</v>
      </c>
      <c r="C308" s="135" t="s">
        <v>70</v>
      </c>
      <c r="D308" s="326" t="s">
        <v>800</v>
      </c>
      <c r="E308" s="709" t="s">
        <v>382</v>
      </c>
      <c r="F308" s="709" t="s">
        <v>430</v>
      </c>
      <c r="G308" s="301">
        <f t="shared" si="10"/>
        <v>0</v>
      </c>
      <c r="H308" s="301"/>
      <c r="I308" s="301"/>
      <c r="J308" s="331">
        <f>+I308</f>
        <v>0</v>
      </c>
      <c r="K308" s="487">
        <f t="shared" si="11"/>
        <v>0</v>
      </c>
      <c r="L308" s="307"/>
    </row>
    <row r="309" spans="1:12" ht="31" hidden="1">
      <c r="A309" s="433">
        <v>1517340</v>
      </c>
      <c r="B309" s="433" t="s">
        <v>921</v>
      </c>
      <c r="C309" s="433" t="s">
        <v>937</v>
      </c>
      <c r="D309" s="585" t="s">
        <v>243</v>
      </c>
      <c r="E309" s="708"/>
      <c r="F309" s="708"/>
      <c r="G309" s="301">
        <f t="shared" si="10"/>
        <v>0</v>
      </c>
      <c r="H309" s="419"/>
      <c r="I309" s="419"/>
      <c r="J309" s="331">
        <f>+I309</f>
        <v>0</v>
      </c>
      <c r="K309" s="487">
        <f t="shared" si="11"/>
        <v>0</v>
      </c>
      <c r="L309" s="307"/>
    </row>
    <row r="310" spans="1:12" ht="28" hidden="1">
      <c r="A310" s="508">
        <v>1517322</v>
      </c>
      <c r="B310" s="508" t="s">
        <v>1039</v>
      </c>
      <c r="C310" s="508" t="s">
        <v>643</v>
      </c>
      <c r="D310" s="509" t="s">
        <v>1040</v>
      </c>
      <c r="E310" s="418"/>
      <c r="F310" s="418"/>
      <c r="G310" s="432">
        <f t="shared" si="10"/>
        <v>0</v>
      </c>
      <c r="H310" s="432"/>
      <c r="I310" s="432"/>
      <c r="J310" s="420"/>
      <c r="K310" s="416">
        <f t="shared" si="11"/>
        <v>0</v>
      </c>
    </row>
    <row r="311" spans="1:12" ht="89.25" hidden="1" customHeight="1">
      <c r="A311" s="145" t="s">
        <v>1161</v>
      </c>
      <c r="B311" s="145" t="s">
        <v>1162</v>
      </c>
      <c r="C311" s="145" t="s">
        <v>251</v>
      </c>
      <c r="D311" s="269" t="s">
        <v>426</v>
      </c>
      <c r="E311" s="440" t="s">
        <v>1219</v>
      </c>
      <c r="F311" s="440"/>
      <c r="G311" s="213">
        <f>+H311+I311</f>
        <v>4000000</v>
      </c>
      <c r="H311" s="213"/>
      <c r="I311" s="213">
        <v>4000000</v>
      </c>
      <c r="J311" s="213">
        <f>+I311</f>
        <v>4000000</v>
      </c>
      <c r="K311" s="454">
        <f>+G311</f>
        <v>4000000</v>
      </c>
    </row>
    <row r="312" spans="1:12" ht="79.5" hidden="1" customHeight="1">
      <c r="A312" s="145" t="s">
        <v>1161</v>
      </c>
      <c r="B312" s="145" t="s">
        <v>1162</v>
      </c>
      <c r="C312" s="145" t="s">
        <v>251</v>
      </c>
      <c r="D312" s="269" t="s">
        <v>426</v>
      </c>
      <c r="E312" s="242" t="s">
        <v>324</v>
      </c>
      <c r="F312" s="440" t="s">
        <v>368</v>
      </c>
      <c r="G312" s="213">
        <f>+H312+I312</f>
        <v>9072760</v>
      </c>
      <c r="H312" s="213"/>
      <c r="I312" s="213">
        <v>9072760</v>
      </c>
      <c r="J312" s="213">
        <f>+I312</f>
        <v>9072760</v>
      </c>
      <c r="K312" s="454">
        <f>+G312</f>
        <v>9072760</v>
      </c>
    </row>
    <row r="313" spans="1:12" ht="77.25" hidden="1" customHeight="1">
      <c r="A313" s="434" t="s">
        <v>1161</v>
      </c>
      <c r="B313" s="434" t="s">
        <v>1162</v>
      </c>
      <c r="C313" s="434" t="s">
        <v>251</v>
      </c>
      <c r="D313" s="435" t="s">
        <v>426</v>
      </c>
      <c r="E313" s="715" t="s">
        <v>1150</v>
      </c>
      <c r="F313" s="714" t="s">
        <v>405</v>
      </c>
      <c r="G313" s="436">
        <f t="shared" si="10"/>
        <v>0</v>
      </c>
      <c r="H313" s="436"/>
      <c r="I313" s="436"/>
      <c r="J313" s="436">
        <f>+I313</f>
        <v>0</v>
      </c>
      <c r="K313" s="454">
        <f t="shared" si="11"/>
        <v>0</v>
      </c>
    </row>
    <row r="314" spans="1:12" ht="30" hidden="1" customHeight="1">
      <c r="A314" s="519">
        <v>1517340</v>
      </c>
      <c r="B314" s="519" t="s">
        <v>921</v>
      </c>
      <c r="C314" s="519" t="s">
        <v>937</v>
      </c>
      <c r="D314" s="444" t="s">
        <v>243</v>
      </c>
      <c r="E314" s="715"/>
      <c r="F314" s="715"/>
      <c r="G314" s="489">
        <f t="shared" si="10"/>
        <v>0</v>
      </c>
      <c r="H314" s="489"/>
      <c r="I314" s="489"/>
      <c r="J314" s="415"/>
      <c r="K314" s="416">
        <f t="shared" si="11"/>
        <v>0</v>
      </c>
    </row>
    <row r="315" spans="1:12" ht="28" hidden="1">
      <c r="A315" s="508">
        <v>1517350</v>
      </c>
      <c r="B315" s="508" t="s">
        <v>71</v>
      </c>
      <c r="C315" s="508" t="s">
        <v>644</v>
      </c>
      <c r="D315" s="509" t="s">
        <v>872</v>
      </c>
      <c r="E315" s="418"/>
      <c r="F315" s="418"/>
      <c r="G315" s="432">
        <f t="shared" si="10"/>
        <v>0</v>
      </c>
      <c r="H315" s="432"/>
      <c r="I315" s="432"/>
      <c r="J315" s="420"/>
      <c r="K315" s="416">
        <f t="shared" si="11"/>
        <v>0</v>
      </c>
    </row>
    <row r="316" spans="1:12" ht="46.15" hidden="1" customHeight="1">
      <c r="A316" s="302" t="s">
        <v>817</v>
      </c>
      <c r="B316" s="302" t="s">
        <v>842</v>
      </c>
      <c r="C316" s="302"/>
      <c r="D316" s="328" t="s">
        <v>271</v>
      </c>
      <c r="E316" s="242"/>
      <c r="F316" s="242"/>
      <c r="G316" s="355">
        <f t="shared" si="10"/>
        <v>29375000</v>
      </c>
      <c r="H316" s="204">
        <f>SUM(H317:H338)-H326</f>
        <v>1130000</v>
      </c>
      <c r="I316" s="204">
        <f>SUM(I317:I338)-I326</f>
        <v>28245000</v>
      </c>
      <c r="J316" s="204">
        <f>SUM(J317:J338)-J326</f>
        <v>25030000</v>
      </c>
      <c r="K316" s="454">
        <f t="shared" si="11"/>
        <v>29375000</v>
      </c>
    </row>
    <row r="317" spans="1:12" ht="42" hidden="1">
      <c r="A317" s="507">
        <v>1611120</v>
      </c>
      <c r="B317" s="507" t="s">
        <v>929</v>
      </c>
      <c r="C317" s="507" t="s">
        <v>870</v>
      </c>
      <c r="D317" s="390" t="s">
        <v>462</v>
      </c>
      <c r="E317" s="413"/>
      <c r="F317" s="413"/>
      <c r="G317" s="459">
        <f t="shared" si="10"/>
        <v>0</v>
      </c>
      <c r="H317" s="459"/>
      <c r="I317" s="459"/>
      <c r="J317" s="415"/>
      <c r="K317" s="416">
        <f t="shared" si="11"/>
        <v>0</v>
      </c>
    </row>
    <row r="318" spans="1:12" ht="58.9" hidden="1" customHeight="1">
      <c r="A318" s="139">
        <v>1614010</v>
      </c>
      <c r="B318" s="139" t="s">
        <v>463</v>
      </c>
      <c r="C318" s="139" t="s">
        <v>1220</v>
      </c>
      <c r="D318" s="264" t="s">
        <v>464</v>
      </c>
      <c r="E318" s="242"/>
      <c r="F318" s="242"/>
      <c r="G318" s="117">
        <f t="shared" si="10"/>
        <v>0</v>
      </c>
      <c r="H318" s="117"/>
      <c r="I318" s="117"/>
      <c r="J318" s="417"/>
      <c r="K318" s="416">
        <f t="shared" si="11"/>
        <v>0</v>
      </c>
    </row>
    <row r="319" spans="1:12" ht="66.650000000000006" hidden="1" customHeight="1">
      <c r="A319" s="139">
        <v>1614020</v>
      </c>
      <c r="B319" s="139" t="s">
        <v>412</v>
      </c>
      <c r="C319" s="139" t="s">
        <v>696</v>
      </c>
      <c r="D319" s="264" t="s">
        <v>694</v>
      </c>
      <c r="E319" s="440"/>
      <c r="F319" s="440"/>
      <c r="G319" s="117">
        <f t="shared" si="10"/>
        <v>0</v>
      </c>
      <c r="H319" s="117"/>
      <c r="I319" s="117"/>
      <c r="J319" s="417"/>
      <c r="K319" s="416">
        <f t="shared" si="11"/>
        <v>0</v>
      </c>
    </row>
    <row r="320" spans="1:12" ht="42" hidden="1" customHeight="1">
      <c r="A320" s="145">
        <v>1614030</v>
      </c>
      <c r="B320" s="145" t="s">
        <v>413</v>
      </c>
      <c r="C320" s="145" t="s">
        <v>914</v>
      </c>
      <c r="D320" s="269" t="s">
        <v>706</v>
      </c>
      <c r="E320" s="500"/>
      <c r="F320" s="500"/>
      <c r="G320" s="325">
        <f t="shared" si="10"/>
        <v>0</v>
      </c>
      <c r="H320" s="325"/>
      <c r="I320" s="325"/>
      <c r="J320" s="417"/>
      <c r="K320" s="416">
        <f t="shared" si="11"/>
        <v>0</v>
      </c>
    </row>
    <row r="321" spans="1:11" ht="42" hidden="1" customHeight="1">
      <c r="A321" s="139">
        <v>1614040</v>
      </c>
      <c r="B321" s="139" t="s">
        <v>414</v>
      </c>
      <c r="C321" s="139" t="s">
        <v>697</v>
      </c>
      <c r="D321" s="264" t="s">
        <v>1079</v>
      </c>
      <c r="E321" s="500"/>
      <c r="F321" s="500"/>
      <c r="G321" s="117">
        <f t="shared" si="10"/>
        <v>0</v>
      </c>
      <c r="H321" s="117"/>
      <c r="I321" s="117"/>
      <c r="J321" s="417"/>
      <c r="K321" s="416">
        <f t="shared" si="11"/>
        <v>0</v>
      </c>
    </row>
    <row r="322" spans="1:11" ht="66" hidden="1" customHeight="1">
      <c r="A322" s="145">
        <v>1614050</v>
      </c>
      <c r="B322" s="145" t="s">
        <v>1080</v>
      </c>
      <c r="C322" s="145" t="s">
        <v>865</v>
      </c>
      <c r="D322" s="264" t="s">
        <v>60</v>
      </c>
      <c r="E322" s="500"/>
      <c r="F322" s="500"/>
      <c r="G322" s="120">
        <f t="shared" si="10"/>
        <v>0</v>
      </c>
      <c r="H322" s="120"/>
      <c r="I322" s="120"/>
      <c r="J322" s="417"/>
      <c r="K322" s="416">
        <f t="shared" si="11"/>
        <v>0</v>
      </c>
    </row>
    <row r="323" spans="1:11" ht="83.5" hidden="1" customHeight="1">
      <c r="A323" s="139">
        <v>1614070</v>
      </c>
      <c r="B323" s="139" t="s">
        <v>416</v>
      </c>
      <c r="C323" s="139" t="s">
        <v>901</v>
      </c>
      <c r="D323" s="264" t="s">
        <v>231</v>
      </c>
      <c r="E323" s="500"/>
      <c r="F323" s="500"/>
      <c r="G323" s="120">
        <f t="shared" si="10"/>
        <v>0</v>
      </c>
      <c r="H323" s="120"/>
      <c r="I323" s="120"/>
      <c r="J323" s="417"/>
      <c r="K323" s="416">
        <f t="shared" si="11"/>
        <v>0</v>
      </c>
    </row>
    <row r="324" spans="1:11" ht="50.5" hidden="1" customHeight="1">
      <c r="A324" s="139">
        <v>1614080</v>
      </c>
      <c r="B324" s="139" t="s">
        <v>645</v>
      </c>
      <c r="C324" s="139" t="s">
        <v>698</v>
      </c>
      <c r="D324" s="264" t="s">
        <v>646</v>
      </c>
      <c r="E324" s="500"/>
      <c r="F324" s="500"/>
      <c r="G324" s="120">
        <f t="shared" si="10"/>
        <v>0</v>
      </c>
      <c r="H324" s="120"/>
      <c r="I324" s="120"/>
      <c r="J324" s="417"/>
      <c r="K324" s="416">
        <f t="shared" si="11"/>
        <v>0</v>
      </c>
    </row>
    <row r="325" spans="1:11" ht="69" hidden="1" customHeight="1">
      <c r="A325" s="139"/>
      <c r="B325" s="139"/>
      <c r="C325" s="139"/>
      <c r="D325" s="264" t="s">
        <v>444</v>
      </c>
      <c r="E325" s="500"/>
      <c r="F325" s="500"/>
      <c r="G325" s="120">
        <f t="shared" si="10"/>
        <v>0</v>
      </c>
      <c r="H325" s="120"/>
      <c r="I325" s="120"/>
      <c r="J325" s="417"/>
      <c r="K325" s="416">
        <f t="shared" si="11"/>
        <v>0</v>
      </c>
    </row>
    <row r="326" spans="1:11" ht="68.5" hidden="1" customHeight="1">
      <c r="A326" s="139"/>
      <c r="B326" s="139"/>
      <c r="C326" s="139"/>
      <c r="D326" s="264" t="s">
        <v>133</v>
      </c>
      <c r="E326" s="500"/>
      <c r="F326" s="500"/>
      <c r="G326" s="120">
        <f t="shared" si="10"/>
        <v>0</v>
      </c>
      <c r="H326" s="120"/>
      <c r="I326" s="120"/>
      <c r="J326" s="417"/>
      <c r="K326" s="416">
        <f t="shared" si="11"/>
        <v>0</v>
      </c>
    </row>
    <row r="327" spans="1:11" ht="68.5" hidden="1" customHeight="1">
      <c r="A327" s="462">
        <v>1617300</v>
      </c>
      <c r="B327" s="508" t="s">
        <v>707</v>
      </c>
      <c r="C327" s="508" t="s">
        <v>935</v>
      </c>
      <c r="D327" s="532" t="s">
        <v>708</v>
      </c>
      <c r="E327" s="493"/>
      <c r="F327" s="493"/>
      <c r="G327" s="522">
        <f t="shared" si="10"/>
        <v>0</v>
      </c>
      <c r="H327" s="522"/>
      <c r="I327" s="522"/>
      <c r="J327" s="420"/>
      <c r="K327" s="416">
        <f t="shared" si="11"/>
        <v>0</v>
      </c>
    </row>
    <row r="328" spans="1:11" ht="68.5" hidden="1" customHeight="1">
      <c r="A328" s="145" t="s">
        <v>853</v>
      </c>
      <c r="B328" s="145" t="s">
        <v>76</v>
      </c>
      <c r="C328" s="145" t="s">
        <v>83</v>
      </c>
      <c r="D328" s="269" t="s">
        <v>1192</v>
      </c>
      <c r="E328" s="713" t="s">
        <v>647</v>
      </c>
      <c r="F328" s="713" t="s">
        <v>780</v>
      </c>
      <c r="G328" s="213">
        <f t="shared" si="10"/>
        <v>550000</v>
      </c>
      <c r="H328" s="213">
        <v>550000</v>
      </c>
      <c r="I328" s="213"/>
      <c r="J328" s="331">
        <f>+I328</f>
        <v>0</v>
      </c>
      <c r="K328" s="454">
        <f t="shared" si="11"/>
        <v>550000</v>
      </c>
    </row>
    <row r="329" spans="1:11" ht="65.25" hidden="1" customHeight="1">
      <c r="A329" s="145">
        <v>1617340</v>
      </c>
      <c r="B329" s="145" t="s">
        <v>921</v>
      </c>
      <c r="C329" s="145" t="s">
        <v>294</v>
      </c>
      <c r="D329" s="332" t="s">
        <v>243</v>
      </c>
      <c r="E329" s="713"/>
      <c r="F329" s="713"/>
      <c r="G329" s="213">
        <f t="shared" si="10"/>
        <v>23900000</v>
      </c>
      <c r="H329" s="213">
        <v>450000</v>
      </c>
      <c r="I329" s="213">
        <v>23450000</v>
      </c>
      <c r="J329" s="331">
        <f>+I329</f>
        <v>23450000</v>
      </c>
      <c r="K329" s="454">
        <f t="shared" si="11"/>
        <v>23900000</v>
      </c>
    </row>
    <row r="330" spans="1:11" ht="66" hidden="1" customHeight="1">
      <c r="A330" s="516">
        <v>1619770</v>
      </c>
      <c r="B330" s="525" t="s">
        <v>1166</v>
      </c>
      <c r="C330" s="525" t="s">
        <v>934</v>
      </c>
      <c r="D330" s="533" t="s">
        <v>402</v>
      </c>
      <c r="E330" s="534"/>
      <c r="F330" s="534"/>
      <c r="G330" s="518">
        <f t="shared" si="10"/>
        <v>0</v>
      </c>
      <c r="H330" s="518"/>
      <c r="I330" s="535"/>
      <c r="J330" s="526"/>
      <c r="K330" s="416">
        <f t="shared" si="11"/>
        <v>0</v>
      </c>
    </row>
    <row r="331" spans="1:11" ht="58.15" hidden="1" customHeight="1">
      <c r="A331" s="145" t="s">
        <v>419</v>
      </c>
      <c r="B331" s="145" t="s">
        <v>71</v>
      </c>
      <c r="C331" s="145" t="s">
        <v>942</v>
      </c>
      <c r="D331" s="332" t="s">
        <v>872</v>
      </c>
      <c r="E331" s="713" t="s">
        <v>648</v>
      </c>
      <c r="F331" s="713" t="s">
        <v>781</v>
      </c>
      <c r="G331" s="213">
        <f t="shared" si="10"/>
        <v>1500000</v>
      </c>
      <c r="H331" s="213"/>
      <c r="I331" s="213">
        <v>1500000</v>
      </c>
      <c r="J331" s="331">
        <f>+I331</f>
        <v>1500000</v>
      </c>
      <c r="K331" s="454">
        <f t="shared" si="11"/>
        <v>1500000</v>
      </c>
    </row>
    <row r="332" spans="1:11" ht="51.75" hidden="1" customHeight="1">
      <c r="A332" s="135" t="s">
        <v>1203</v>
      </c>
      <c r="B332" s="135" t="s">
        <v>871</v>
      </c>
      <c r="C332" s="135" t="s">
        <v>418</v>
      </c>
      <c r="D332" s="333" t="s">
        <v>1101</v>
      </c>
      <c r="E332" s="713"/>
      <c r="F332" s="713"/>
      <c r="G332" s="213">
        <f t="shared" si="10"/>
        <v>210000</v>
      </c>
      <c r="H332" s="213">
        <v>130000</v>
      </c>
      <c r="I332" s="213">
        <v>80000</v>
      </c>
      <c r="J332" s="331">
        <f>+I332</f>
        <v>80000</v>
      </c>
      <c r="K332" s="454">
        <f t="shared" si="11"/>
        <v>210000</v>
      </c>
    </row>
    <row r="333" spans="1:11" ht="66" hidden="1" customHeight="1">
      <c r="A333" s="433">
        <v>1617690</v>
      </c>
      <c r="B333" s="433" t="s">
        <v>793</v>
      </c>
      <c r="C333" s="433" t="s">
        <v>978</v>
      </c>
      <c r="D333" s="537" t="s">
        <v>307</v>
      </c>
      <c r="E333" s="714"/>
      <c r="F333" s="714"/>
      <c r="G333" s="489">
        <f t="shared" si="10"/>
        <v>0</v>
      </c>
      <c r="H333" s="489"/>
      <c r="I333" s="489"/>
      <c r="J333" s="415"/>
      <c r="K333" s="416">
        <f t="shared" si="11"/>
        <v>0</v>
      </c>
    </row>
    <row r="334" spans="1:11" ht="30" hidden="1" customHeight="1">
      <c r="A334" s="145">
        <v>1618311</v>
      </c>
      <c r="B334" s="145" t="s">
        <v>67</v>
      </c>
      <c r="C334" s="145" t="s">
        <v>936</v>
      </c>
      <c r="D334" s="264" t="s">
        <v>68</v>
      </c>
      <c r="E334" s="714"/>
      <c r="F334" s="714"/>
      <c r="G334" s="120">
        <f t="shared" si="10"/>
        <v>0</v>
      </c>
      <c r="H334" s="120"/>
      <c r="I334" s="120"/>
      <c r="J334" s="417"/>
      <c r="K334" s="416">
        <f t="shared" si="11"/>
        <v>0</v>
      </c>
    </row>
    <row r="335" spans="1:11" ht="92.5" hidden="1" customHeight="1">
      <c r="A335" s="462">
        <v>1618340</v>
      </c>
      <c r="B335" s="508" t="s">
        <v>229</v>
      </c>
      <c r="C335" s="508" t="s">
        <v>803</v>
      </c>
      <c r="D335" s="532" t="s">
        <v>1085</v>
      </c>
      <c r="E335" s="714"/>
      <c r="F335" s="714"/>
      <c r="G335" s="463">
        <f t="shared" si="10"/>
        <v>0</v>
      </c>
      <c r="H335" s="463"/>
      <c r="I335" s="463"/>
      <c r="J335" s="420"/>
      <c r="K335" s="416">
        <f t="shared" si="11"/>
        <v>0</v>
      </c>
    </row>
    <row r="336" spans="1:11" ht="51" hidden="1" customHeight="1">
      <c r="A336" s="145">
        <v>1619770</v>
      </c>
      <c r="B336" s="135" t="s">
        <v>1166</v>
      </c>
      <c r="C336" s="135" t="s">
        <v>934</v>
      </c>
      <c r="D336" s="333" t="s">
        <v>402</v>
      </c>
      <c r="E336" s="713"/>
      <c r="F336" s="713"/>
      <c r="G336" s="301">
        <f t="shared" si="10"/>
        <v>2000000</v>
      </c>
      <c r="H336" s="301"/>
      <c r="I336" s="213">
        <v>2000000</v>
      </c>
      <c r="J336" s="331"/>
      <c r="K336" s="410">
        <f t="shared" si="11"/>
        <v>2000000</v>
      </c>
    </row>
    <row r="337" spans="1:11" ht="85.15" hidden="1" customHeight="1">
      <c r="A337" s="145" t="s">
        <v>649</v>
      </c>
      <c r="B337" s="135" t="s">
        <v>650</v>
      </c>
      <c r="C337" s="135" t="s">
        <v>651</v>
      </c>
      <c r="D337" s="330" t="s">
        <v>37</v>
      </c>
      <c r="E337" s="706" t="s">
        <v>38</v>
      </c>
      <c r="F337" s="706" t="s">
        <v>782</v>
      </c>
      <c r="G337" s="301">
        <f t="shared" si="10"/>
        <v>215000</v>
      </c>
      <c r="H337" s="301"/>
      <c r="I337" s="301">
        <v>215000</v>
      </c>
      <c r="J337" s="300"/>
      <c r="K337" s="454">
        <f t="shared" si="11"/>
        <v>215000</v>
      </c>
    </row>
    <row r="338" spans="1:11" ht="58.5" hidden="1" customHeight="1">
      <c r="A338" s="145" t="s">
        <v>39</v>
      </c>
      <c r="B338" s="135" t="s">
        <v>40</v>
      </c>
      <c r="C338" s="135" t="s">
        <v>41</v>
      </c>
      <c r="D338" s="330" t="s">
        <v>42</v>
      </c>
      <c r="E338" s="706"/>
      <c r="F338" s="706"/>
      <c r="G338" s="301">
        <f t="shared" si="10"/>
        <v>1000000</v>
      </c>
      <c r="H338" s="301"/>
      <c r="I338" s="301">
        <v>1000000</v>
      </c>
      <c r="J338" s="300"/>
      <c r="K338" s="454">
        <f t="shared" si="11"/>
        <v>1000000</v>
      </c>
    </row>
    <row r="339" spans="1:11" ht="52.5" hidden="1" customHeight="1">
      <c r="A339" s="302" t="s">
        <v>820</v>
      </c>
      <c r="B339" s="302" t="s">
        <v>821</v>
      </c>
      <c r="C339" s="302"/>
      <c r="D339" s="328" t="s">
        <v>652</v>
      </c>
      <c r="E339" s="500"/>
      <c r="F339" s="500"/>
      <c r="G339" s="355">
        <f t="shared" si="10"/>
        <v>240000000</v>
      </c>
      <c r="H339" s="204">
        <f>+H343+H357+H358+H341+H342+H340+H359+H351+H354+H356+H355+H352</f>
        <v>240000000</v>
      </c>
      <c r="I339" s="204">
        <f>+I343+I357+I358+I341+I342+I340+I359+I351+I354+I356+I355+I352</f>
        <v>0</v>
      </c>
      <c r="J339" s="204">
        <f>+J343+J357+J358+J341+J342+J340+J359+J351+J354+J356+J355+J352</f>
        <v>0</v>
      </c>
      <c r="K339" s="454">
        <f t="shared" si="11"/>
        <v>240000000</v>
      </c>
    </row>
    <row r="340" spans="1:11" ht="73.900000000000006" hidden="1" customHeight="1">
      <c r="A340" s="519">
        <v>1916012</v>
      </c>
      <c r="B340" s="519" t="s">
        <v>63</v>
      </c>
      <c r="C340" s="519" t="s">
        <v>62</v>
      </c>
      <c r="D340" s="444" t="s">
        <v>64</v>
      </c>
      <c r="E340" s="495"/>
      <c r="F340" s="495"/>
      <c r="G340" s="428">
        <f t="shared" si="10"/>
        <v>0</v>
      </c>
      <c r="H340" s="428"/>
      <c r="I340" s="428"/>
      <c r="J340" s="415"/>
      <c r="K340" s="410">
        <f t="shared" si="11"/>
        <v>0</v>
      </c>
    </row>
    <row r="341" spans="1:11" ht="54.65" hidden="1" customHeight="1">
      <c r="A341" s="139">
        <v>1916040</v>
      </c>
      <c r="B341" s="139" t="s">
        <v>66</v>
      </c>
      <c r="C341" s="139" t="s">
        <v>65</v>
      </c>
      <c r="D341" s="251" t="s">
        <v>805</v>
      </c>
      <c r="E341" s="500"/>
      <c r="F341" s="500"/>
      <c r="G341" s="120">
        <f t="shared" si="10"/>
        <v>0</v>
      </c>
      <c r="H341" s="120"/>
      <c r="I341" s="120"/>
      <c r="J341" s="417"/>
      <c r="K341" s="410">
        <f t="shared" si="11"/>
        <v>0</v>
      </c>
    </row>
    <row r="342" spans="1:11" ht="45.65" hidden="1" customHeight="1">
      <c r="A342" s="139">
        <v>1917300</v>
      </c>
      <c r="B342" s="139" t="s">
        <v>707</v>
      </c>
      <c r="C342" s="139" t="s">
        <v>935</v>
      </c>
      <c r="D342" s="250" t="s">
        <v>708</v>
      </c>
      <c r="E342" s="500"/>
      <c r="F342" s="500"/>
      <c r="G342" s="120">
        <f t="shared" si="10"/>
        <v>0</v>
      </c>
      <c r="H342" s="120"/>
      <c r="I342" s="120"/>
      <c r="J342" s="417"/>
      <c r="K342" s="410">
        <f t="shared" si="11"/>
        <v>0</v>
      </c>
    </row>
    <row r="343" spans="1:11" ht="50.5" hidden="1" customHeight="1">
      <c r="A343" s="145">
        <v>1917440</v>
      </c>
      <c r="B343" s="145" t="s">
        <v>861</v>
      </c>
      <c r="C343" s="145" t="s">
        <v>941</v>
      </c>
      <c r="D343" s="250" t="s">
        <v>1170</v>
      </c>
      <c r="E343" s="500"/>
      <c r="F343" s="500"/>
      <c r="G343" s="120">
        <f t="shared" si="10"/>
        <v>0</v>
      </c>
      <c r="H343" s="120"/>
      <c r="I343" s="120"/>
      <c r="J343" s="417"/>
      <c r="K343" s="410">
        <f t="shared" si="11"/>
        <v>0</v>
      </c>
    </row>
    <row r="344" spans="1:11" ht="19.899999999999999" hidden="1" customHeight="1">
      <c r="A344" s="133"/>
      <c r="B344" s="139"/>
      <c r="C344" s="139"/>
      <c r="D344" s="272" t="s">
        <v>583</v>
      </c>
      <c r="E344" s="500"/>
      <c r="F344" s="500"/>
      <c r="G344" s="120">
        <f t="shared" si="10"/>
        <v>0</v>
      </c>
      <c r="H344" s="120"/>
      <c r="I344" s="120"/>
      <c r="J344" s="417"/>
      <c r="K344" s="410">
        <f t="shared" si="11"/>
        <v>0</v>
      </c>
    </row>
    <row r="345" spans="1:11" ht="84" hidden="1">
      <c r="A345" s="137"/>
      <c r="B345" s="139"/>
      <c r="C345" s="139"/>
      <c r="D345" s="306" t="s">
        <v>585</v>
      </c>
      <c r="E345" s="500"/>
      <c r="F345" s="500"/>
      <c r="G345" s="120">
        <f t="shared" si="10"/>
        <v>0</v>
      </c>
      <c r="H345" s="120"/>
      <c r="I345" s="120"/>
      <c r="J345" s="417"/>
      <c r="K345" s="410">
        <f t="shared" si="11"/>
        <v>0</v>
      </c>
    </row>
    <row r="346" spans="1:11" ht="28" hidden="1">
      <c r="A346" s="137"/>
      <c r="B346" s="139"/>
      <c r="C346" s="139"/>
      <c r="D346" s="272" t="s">
        <v>586</v>
      </c>
      <c r="E346" s="500"/>
      <c r="F346" s="500"/>
      <c r="G346" s="120">
        <f t="shared" si="10"/>
        <v>0</v>
      </c>
      <c r="H346" s="120"/>
      <c r="I346" s="120"/>
      <c r="J346" s="417"/>
      <c r="K346" s="410">
        <f t="shared" si="11"/>
        <v>0</v>
      </c>
    </row>
    <row r="347" spans="1:11" ht="15.5" hidden="1">
      <c r="A347" s="137"/>
      <c r="B347" s="137"/>
      <c r="C347" s="137"/>
      <c r="D347" s="264" t="s">
        <v>524</v>
      </c>
      <c r="E347" s="500"/>
      <c r="F347" s="500"/>
      <c r="G347" s="120">
        <f t="shared" si="10"/>
        <v>0</v>
      </c>
      <c r="H347" s="120"/>
      <c r="I347" s="120"/>
      <c r="J347" s="417"/>
      <c r="K347" s="410">
        <f t="shared" si="11"/>
        <v>0</v>
      </c>
    </row>
    <row r="348" spans="1:11" ht="42" hidden="1">
      <c r="A348" s="137"/>
      <c r="B348" s="137"/>
      <c r="C348" s="137"/>
      <c r="D348" s="250" t="s">
        <v>704</v>
      </c>
      <c r="E348" s="500"/>
      <c r="F348" s="500"/>
      <c r="G348" s="127">
        <f t="shared" si="10"/>
        <v>0</v>
      </c>
      <c r="H348" s="127"/>
      <c r="I348" s="127"/>
      <c r="J348" s="417"/>
      <c r="K348" s="410">
        <f t="shared" si="11"/>
        <v>0</v>
      </c>
    </row>
    <row r="349" spans="1:11" ht="42" hidden="1">
      <c r="A349" s="538"/>
      <c r="B349" s="538"/>
      <c r="C349" s="538"/>
      <c r="D349" s="450" t="s">
        <v>240</v>
      </c>
      <c r="E349" s="418"/>
      <c r="F349" s="418"/>
      <c r="G349" s="468">
        <f t="shared" si="10"/>
        <v>0</v>
      </c>
      <c r="H349" s="468"/>
      <c r="I349" s="468"/>
      <c r="J349" s="420"/>
      <c r="K349" s="410">
        <f t="shared" si="11"/>
        <v>0</v>
      </c>
    </row>
    <row r="350" spans="1:11" ht="15.5" hidden="1">
      <c r="A350" s="538"/>
      <c r="B350" s="538"/>
      <c r="C350" s="538"/>
      <c r="D350" s="450"/>
      <c r="E350" s="418"/>
      <c r="F350" s="418"/>
      <c r="G350" s="468"/>
      <c r="H350" s="468"/>
      <c r="I350" s="468"/>
      <c r="J350" s="420"/>
      <c r="K350" s="410"/>
    </row>
    <row r="351" spans="1:11" ht="70.900000000000006" hidden="1" customHeight="1">
      <c r="A351" s="423" t="s">
        <v>378</v>
      </c>
      <c r="B351" s="408" t="s">
        <v>164</v>
      </c>
      <c r="C351" s="423" t="s">
        <v>600</v>
      </c>
      <c r="D351" s="472" t="s">
        <v>167</v>
      </c>
      <c r="E351" s="418" t="s">
        <v>506</v>
      </c>
      <c r="F351" s="418" t="s">
        <v>203</v>
      </c>
      <c r="G351" s="546">
        <f>+H351+I351</f>
        <v>0</v>
      </c>
      <c r="H351" s="546"/>
      <c r="I351" s="546"/>
      <c r="J351" s="420"/>
      <c r="K351" s="410">
        <f>+G351</f>
        <v>0</v>
      </c>
    </row>
    <row r="352" spans="1:11" ht="70.900000000000006" hidden="1" customHeight="1">
      <c r="A352" s="145" t="s">
        <v>556</v>
      </c>
      <c r="B352" s="135" t="s">
        <v>1227</v>
      </c>
      <c r="C352" s="145" t="s">
        <v>941</v>
      </c>
      <c r="D352" s="14" t="s">
        <v>0</v>
      </c>
      <c r="E352" s="242" t="s">
        <v>43</v>
      </c>
      <c r="F352" s="242" t="s">
        <v>139</v>
      </c>
      <c r="G352" s="150">
        <f>+H352+I352</f>
        <v>240000000</v>
      </c>
      <c r="H352" s="150">
        <f>200000000+40000000</f>
        <v>240000000</v>
      </c>
      <c r="I352" s="150"/>
      <c r="J352" s="417"/>
      <c r="K352" s="454">
        <f>+G352</f>
        <v>240000000</v>
      </c>
    </row>
    <row r="353" spans="1:11" ht="60" hidden="1" customHeight="1">
      <c r="A353" s="539" t="s">
        <v>557</v>
      </c>
      <c r="B353" s="540" t="s">
        <v>1228</v>
      </c>
      <c r="C353" s="516" t="s">
        <v>941</v>
      </c>
      <c r="D353" s="541" t="s">
        <v>179</v>
      </c>
      <c r="E353" s="446" t="s">
        <v>43</v>
      </c>
      <c r="F353" s="570"/>
      <c r="G353" s="543">
        <f t="shared" si="10"/>
        <v>0</v>
      </c>
      <c r="H353" s="543"/>
      <c r="I353" s="543"/>
      <c r="J353" s="415"/>
      <c r="K353" s="410">
        <f t="shared" si="11"/>
        <v>0</v>
      </c>
    </row>
    <row r="354" spans="1:11" ht="78" hidden="1" customHeight="1">
      <c r="A354" s="145" t="s">
        <v>1069</v>
      </c>
      <c r="B354" s="135" t="s">
        <v>1070</v>
      </c>
      <c r="C354" s="145" t="s">
        <v>600</v>
      </c>
      <c r="D354" s="14" t="s">
        <v>599</v>
      </c>
      <c r="E354" s="570"/>
      <c r="F354" s="570"/>
      <c r="G354" s="150">
        <f t="shared" si="10"/>
        <v>0</v>
      </c>
      <c r="H354" s="150"/>
      <c r="I354" s="150"/>
      <c r="J354" s="331">
        <f>+I354</f>
        <v>0</v>
      </c>
      <c r="K354" s="410">
        <f t="shared" si="11"/>
        <v>0</v>
      </c>
    </row>
    <row r="355" spans="1:11" ht="117" hidden="1" customHeight="1">
      <c r="A355" s="145" t="s">
        <v>458</v>
      </c>
      <c r="B355" s="135" t="s">
        <v>459</v>
      </c>
      <c r="C355" s="145" t="s">
        <v>555</v>
      </c>
      <c r="D355" s="354" t="s">
        <v>154</v>
      </c>
      <c r="E355" s="571"/>
      <c r="F355" s="571"/>
      <c r="G355" s="150">
        <f t="shared" si="10"/>
        <v>0</v>
      </c>
      <c r="H355" s="150"/>
      <c r="I355" s="150"/>
      <c r="J355" s="331">
        <f>+I355</f>
        <v>0</v>
      </c>
      <c r="K355" s="410">
        <f t="shared" si="11"/>
        <v>0</v>
      </c>
    </row>
    <row r="356" spans="1:11" ht="57.75" hidden="1" customHeight="1">
      <c r="A356" s="434" t="s">
        <v>79</v>
      </c>
      <c r="B356" s="434" t="s">
        <v>791</v>
      </c>
      <c r="C356" s="434" t="s">
        <v>790</v>
      </c>
      <c r="D356" s="425" t="s">
        <v>902</v>
      </c>
      <c r="E356" s="413" t="s">
        <v>180</v>
      </c>
      <c r="F356" s="413"/>
      <c r="G356" s="543">
        <f t="shared" si="10"/>
        <v>0</v>
      </c>
      <c r="H356" s="544"/>
      <c r="I356" s="543">
        <f>15000000-15000000</f>
        <v>0</v>
      </c>
      <c r="J356" s="503">
        <f>+I356</f>
        <v>0</v>
      </c>
      <c r="K356" s="410">
        <f t="shared" si="11"/>
        <v>0</v>
      </c>
    </row>
    <row r="357" spans="1:11" ht="15.5" hidden="1">
      <c r="A357" s="133">
        <v>1917640</v>
      </c>
      <c r="B357" s="133" t="s">
        <v>1086</v>
      </c>
      <c r="C357" s="133" t="s">
        <v>864</v>
      </c>
      <c r="D357" s="280" t="s">
        <v>640</v>
      </c>
      <c r="E357" s="242"/>
      <c r="F357" s="242"/>
      <c r="G357" s="149">
        <f t="shared" si="10"/>
        <v>0</v>
      </c>
      <c r="H357" s="149"/>
      <c r="I357" s="149"/>
      <c r="J357" s="417"/>
      <c r="K357" s="410">
        <f t="shared" si="11"/>
        <v>0</v>
      </c>
    </row>
    <row r="358" spans="1:11" ht="15.5" hidden="1">
      <c r="A358" s="133">
        <v>1917690</v>
      </c>
      <c r="B358" s="133" t="s">
        <v>793</v>
      </c>
      <c r="C358" s="133" t="s">
        <v>978</v>
      </c>
      <c r="D358" s="274" t="s">
        <v>307</v>
      </c>
      <c r="E358" s="242"/>
      <c r="F358" s="242"/>
      <c r="G358" s="121">
        <f t="shared" si="10"/>
        <v>0</v>
      </c>
      <c r="H358" s="121"/>
      <c r="I358" s="121"/>
      <c r="J358" s="417"/>
      <c r="K358" s="410">
        <f t="shared" si="11"/>
        <v>0</v>
      </c>
    </row>
    <row r="359" spans="1:11" ht="86.5" hidden="1" customHeight="1">
      <c r="A359" s="462">
        <v>1919800</v>
      </c>
      <c r="B359" s="462" t="s">
        <v>92</v>
      </c>
      <c r="C359" s="462" t="s">
        <v>197</v>
      </c>
      <c r="D359" s="545" t="s">
        <v>511</v>
      </c>
      <c r="E359" s="418" t="s">
        <v>181</v>
      </c>
      <c r="F359" s="418"/>
      <c r="G359" s="546">
        <f t="shared" si="10"/>
        <v>0</v>
      </c>
      <c r="H359" s="546"/>
      <c r="I359" s="546"/>
      <c r="J359" s="420"/>
      <c r="K359" s="410">
        <f t="shared" si="11"/>
        <v>0</v>
      </c>
    </row>
    <row r="360" spans="1:11" ht="62.25" hidden="1" customHeight="1">
      <c r="A360" s="302" t="s">
        <v>171</v>
      </c>
      <c r="B360" s="302" t="s">
        <v>172</v>
      </c>
      <c r="C360" s="302"/>
      <c r="D360" s="328" t="s">
        <v>174</v>
      </c>
      <c r="E360" s="242"/>
      <c r="F360" s="242"/>
      <c r="G360" s="343">
        <f t="shared" si="10"/>
        <v>19300000</v>
      </c>
      <c r="H360" s="395">
        <f>+H363+H361+H362</f>
        <v>18800000</v>
      </c>
      <c r="I360" s="395">
        <f>+I363+I361+I362</f>
        <v>500000</v>
      </c>
      <c r="J360" s="395">
        <f>+J363+J361</f>
        <v>500000</v>
      </c>
      <c r="K360" s="454">
        <f t="shared" si="11"/>
        <v>19300000</v>
      </c>
    </row>
    <row r="361" spans="1:11" ht="62.25" hidden="1" customHeight="1">
      <c r="A361" s="145" t="s">
        <v>852</v>
      </c>
      <c r="B361" s="145" t="s">
        <v>491</v>
      </c>
      <c r="C361" s="145" t="s">
        <v>305</v>
      </c>
      <c r="D361" s="252" t="s">
        <v>1148</v>
      </c>
      <c r="E361" s="706" t="s">
        <v>325</v>
      </c>
      <c r="F361" s="706" t="s">
        <v>369</v>
      </c>
      <c r="G361" s="150">
        <f t="shared" si="10"/>
        <v>8100000</v>
      </c>
      <c r="H361" s="150">
        <v>8100000</v>
      </c>
      <c r="I361" s="395"/>
      <c r="J361" s="300"/>
      <c r="K361" s="454">
        <f t="shared" si="11"/>
        <v>8100000</v>
      </c>
    </row>
    <row r="362" spans="1:11" ht="62.25" hidden="1" customHeight="1">
      <c r="A362" s="145" t="s">
        <v>709</v>
      </c>
      <c r="B362" s="145" t="s">
        <v>1166</v>
      </c>
      <c r="C362" s="135" t="s">
        <v>934</v>
      </c>
      <c r="D362" s="333" t="s">
        <v>402</v>
      </c>
      <c r="E362" s="706"/>
      <c r="F362" s="706"/>
      <c r="G362" s="150">
        <f t="shared" si="10"/>
        <v>10000000</v>
      </c>
      <c r="H362" s="150">
        <v>10000000</v>
      </c>
      <c r="I362" s="395"/>
      <c r="J362" s="300"/>
      <c r="K362" s="454">
        <f t="shared" si="11"/>
        <v>10000000</v>
      </c>
    </row>
    <row r="363" spans="1:11" ht="86.5" hidden="1" customHeight="1">
      <c r="A363" s="145" t="s">
        <v>173</v>
      </c>
      <c r="B363" s="145" t="s">
        <v>92</v>
      </c>
      <c r="C363" s="145" t="s">
        <v>197</v>
      </c>
      <c r="D363" s="252" t="s">
        <v>511</v>
      </c>
      <c r="E363" s="706"/>
      <c r="F363" s="706"/>
      <c r="G363" s="150">
        <f t="shared" si="10"/>
        <v>1200000</v>
      </c>
      <c r="H363" s="150">
        <v>700000</v>
      </c>
      <c r="I363" s="150">
        <v>500000</v>
      </c>
      <c r="J363" s="331">
        <f>+I363</f>
        <v>500000</v>
      </c>
      <c r="K363" s="454">
        <f t="shared" si="11"/>
        <v>1200000</v>
      </c>
    </row>
    <row r="364" spans="1:11" ht="47.25" hidden="1" customHeight="1">
      <c r="A364" s="302" t="s">
        <v>1049</v>
      </c>
      <c r="B364" s="302" t="s">
        <v>1050</v>
      </c>
      <c r="C364" s="302"/>
      <c r="D364" s="328" t="s">
        <v>182</v>
      </c>
      <c r="E364" s="242"/>
      <c r="F364" s="242"/>
      <c r="G364" s="355">
        <f t="shared" ref="G364:G434" si="12">+H364+I364</f>
        <v>47110000</v>
      </c>
      <c r="H364" s="204">
        <f>+H377+H371+H374+H365+H368+H369+H378+H380+H376+H372+H375+H370</f>
        <v>44310000</v>
      </c>
      <c r="I364" s="204">
        <f>+I377+I371+I374+I365+I368+I369+I378+I380+I376+I372+I375+I370</f>
        <v>2800000</v>
      </c>
      <c r="J364" s="204">
        <f>+J377+J371+J374+J365+J368+J369+J378+J380+J376+J372+J375+J370</f>
        <v>2800000</v>
      </c>
      <c r="K364" s="410">
        <f t="shared" ref="K364:K434" si="13">+G364</f>
        <v>47110000</v>
      </c>
    </row>
    <row r="365" spans="1:11" ht="69.75" hidden="1" customHeight="1">
      <c r="A365" s="434">
        <v>2313131</v>
      </c>
      <c r="B365" s="434" t="s">
        <v>1090</v>
      </c>
      <c r="C365" s="434" t="s">
        <v>900</v>
      </c>
      <c r="D365" s="435" t="s">
        <v>8</v>
      </c>
      <c r="E365" s="413" t="s">
        <v>183</v>
      </c>
      <c r="F365" s="413"/>
      <c r="G365" s="436">
        <f t="shared" si="12"/>
        <v>0</v>
      </c>
      <c r="H365" s="436"/>
      <c r="I365" s="436"/>
      <c r="J365" s="505"/>
      <c r="K365" s="410">
        <f t="shared" si="13"/>
        <v>0</v>
      </c>
    </row>
    <row r="366" spans="1:11" ht="15.5" hidden="1">
      <c r="A366" s="507"/>
      <c r="B366" s="507"/>
      <c r="C366" s="507"/>
      <c r="D366" s="390" t="s">
        <v>524</v>
      </c>
      <c r="E366" s="413"/>
      <c r="F366" s="413"/>
      <c r="G366" s="459">
        <f t="shared" si="12"/>
        <v>0</v>
      </c>
      <c r="H366" s="459"/>
      <c r="I366" s="459"/>
      <c r="J366" s="415"/>
      <c r="K366" s="410">
        <f t="shared" si="13"/>
        <v>0</v>
      </c>
    </row>
    <row r="367" spans="1:11" ht="28" hidden="1">
      <c r="A367" s="139"/>
      <c r="B367" s="139"/>
      <c r="C367" s="139"/>
      <c r="D367" s="264" t="s">
        <v>442</v>
      </c>
      <c r="E367" s="242"/>
      <c r="F367" s="242"/>
      <c r="G367" s="120">
        <f t="shared" si="12"/>
        <v>0</v>
      </c>
      <c r="H367" s="120"/>
      <c r="I367" s="120"/>
      <c r="J367" s="417"/>
      <c r="K367" s="410">
        <f t="shared" si="13"/>
        <v>0</v>
      </c>
    </row>
    <row r="368" spans="1:11" ht="15.5" hidden="1">
      <c r="A368" s="145">
        <v>2313230</v>
      </c>
      <c r="B368" s="145" t="s">
        <v>973</v>
      </c>
      <c r="C368" s="145" t="s">
        <v>899</v>
      </c>
      <c r="D368" s="264" t="s">
        <v>1072</v>
      </c>
      <c r="E368" s="242"/>
      <c r="F368" s="242"/>
      <c r="G368" s="120">
        <f t="shared" si="12"/>
        <v>0</v>
      </c>
      <c r="H368" s="120"/>
      <c r="I368" s="120"/>
      <c r="J368" s="417"/>
      <c r="K368" s="410">
        <f t="shared" si="13"/>
        <v>0</v>
      </c>
    </row>
    <row r="369" spans="1:11" ht="57" hidden="1" customHeight="1">
      <c r="A369" s="423">
        <v>2314070</v>
      </c>
      <c r="B369" s="423" t="s">
        <v>416</v>
      </c>
      <c r="C369" s="423" t="s">
        <v>901</v>
      </c>
      <c r="D369" s="452" t="s">
        <v>231</v>
      </c>
      <c r="E369" s="418" t="s">
        <v>184</v>
      </c>
      <c r="F369" s="418"/>
      <c r="G369" s="451">
        <f t="shared" si="12"/>
        <v>0</v>
      </c>
      <c r="H369" s="451"/>
      <c r="I369" s="451"/>
      <c r="J369" s="453">
        <f>+I369</f>
        <v>0</v>
      </c>
      <c r="K369" s="410">
        <f t="shared" si="13"/>
        <v>0</v>
      </c>
    </row>
    <row r="370" spans="1:11" ht="57" hidden="1" customHeight="1">
      <c r="A370" s="145" t="s">
        <v>170</v>
      </c>
      <c r="B370" s="145" t="s">
        <v>791</v>
      </c>
      <c r="C370" s="145" t="s">
        <v>790</v>
      </c>
      <c r="D370" s="14" t="s">
        <v>902</v>
      </c>
      <c r="E370" s="706" t="s">
        <v>322</v>
      </c>
      <c r="F370" s="706" t="s">
        <v>367</v>
      </c>
      <c r="G370" s="213">
        <f t="shared" si="12"/>
        <v>2800000</v>
      </c>
      <c r="H370" s="213"/>
      <c r="I370" s="213">
        <v>2800000</v>
      </c>
      <c r="J370" s="331">
        <f>+I370</f>
        <v>2800000</v>
      </c>
      <c r="K370" s="410">
        <f t="shared" si="13"/>
        <v>2800000</v>
      </c>
    </row>
    <row r="371" spans="1:11" ht="51.75" hidden="1" customHeight="1">
      <c r="A371" s="145" t="s">
        <v>492</v>
      </c>
      <c r="B371" s="145" t="s">
        <v>871</v>
      </c>
      <c r="C371" s="145" t="s">
        <v>270</v>
      </c>
      <c r="D371" s="269" t="s">
        <v>1117</v>
      </c>
      <c r="E371" s="706"/>
      <c r="F371" s="706"/>
      <c r="G371" s="213">
        <f t="shared" si="12"/>
        <v>1370000</v>
      </c>
      <c r="H371" s="213">
        <v>1370000</v>
      </c>
      <c r="I371" s="213"/>
      <c r="J371" s="300"/>
      <c r="K371" s="410">
        <f t="shared" si="13"/>
        <v>1370000</v>
      </c>
    </row>
    <row r="372" spans="1:11" ht="61.5" hidden="1" customHeight="1">
      <c r="A372" s="145" t="s">
        <v>492</v>
      </c>
      <c r="B372" s="145" t="s">
        <v>871</v>
      </c>
      <c r="C372" s="145" t="s">
        <v>270</v>
      </c>
      <c r="D372" s="269" t="s">
        <v>1117</v>
      </c>
      <c r="E372" s="710" t="s">
        <v>51</v>
      </c>
      <c r="F372" s="710" t="s">
        <v>370</v>
      </c>
      <c r="G372" s="213">
        <f t="shared" si="12"/>
        <v>370000</v>
      </c>
      <c r="H372" s="213">
        <v>370000</v>
      </c>
      <c r="I372" s="213"/>
      <c r="J372" s="300"/>
      <c r="K372" s="410">
        <f t="shared" si="13"/>
        <v>370000</v>
      </c>
    </row>
    <row r="373" spans="1:11" ht="51" hidden="1" customHeight="1">
      <c r="A373" s="426"/>
      <c r="B373" s="507"/>
      <c r="C373" s="507"/>
      <c r="D373" s="390" t="s">
        <v>302</v>
      </c>
      <c r="E373" s="711"/>
      <c r="F373" s="711"/>
      <c r="G373" s="459">
        <f t="shared" si="12"/>
        <v>0</v>
      </c>
      <c r="H373" s="459"/>
      <c r="I373" s="459"/>
      <c r="J373" s="415"/>
      <c r="K373" s="410">
        <f t="shared" si="13"/>
        <v>0</v>
      </c>
    </row>
    <row r="374" spans="1:11" ht="44.25" hidden="1" customHeight="1">
      <c r="A374" s="462">
        <v>2317700</v>
      </c>
      <c r="B374" s="462" t="s">
        <v>1051</v>
      </c>
      <c r="C374" s="462" t="s">
        <v>308</v>
      </c>
      <c r="D374" s="424" t="s">
        <v>1165</v>
      </c>
      <c r="E374" s="711"/>
      <c r="F374" s="711"/>
      <c r="G374" s="471">
        <f t="shared" si="12"/>
        <v>0</v>
      </c>
      <c r="H374" s="471"/>
      <c r="I374" s="471"/>
      <c r="J374" s="420"/>
      <c r="K374" s="410">
        <f t="shared" si="13"/>
        <v>0</v>
      </c>
    </row>
    <row r="375" spans="1:11" ht="51" hidden="1" customHeight="1">
      <c r="A375" s="145" t="s">
        <v>398</v>
      </c>
      <c r="B375" s="145" t="s">
        <v>399</v>
      </c>
      <c r="C375" s="145" t="s">
        <v>435</v>
      </c>
      <c r="D375" s="269" t="s">
        <v>401</v>
      </c>
      <c r="E375" s="711"/>
      <c r="F375" s="711"/>
      <c r="G375" s="213">
        <f t="shared" si="12"/>
        <v>0</v>
      </c>
      <c r="H375" s="213">
        <f>1348000-1348000</f>
        <v>0</v>
      </c>
      <c r="I375" s="213"/>
      <c r="J375" s="300"/>
      <c r="K375" s="410">
        <f t="shared" si="13"/>
        <v>0</v>
      </c>
    </row>
    <row r="376" spans="1:11" ht="45.75" hidden="1" customHeight="1">
      <c r="A376" s="516">
        <v>2314070</v>
      </c>
      <c r="B376" s="516" t="s">
        <v>416</v>
      </c>
      <c r="C376" s="516" t="s">
        <v>901</v>
      </c>
      <c r="D376" s="517" t="s">
        <v>231</v>
      </c>
      <c r="E376" s="711"/>
      <c r="F376" s="711"/>
      <c r="G376" s="518">
        <f t="shared" si="12"/>
        <v>0</v>
      </c>
      <c r="H376" s="518"/>
      <c r="I376" s="518"/>
      <c r="J376" s="526">
        <f>+I376</f>
        <v>0</v>
      </c>
      <c r="K376" s="410">
        <f t="shared" si="13"/>
        <v>0</v>
      </c>
    </row>
    <row r="377" spans="1:11" ht="63" hidden="1" customHeight="1">
      <c r="A377" s="145">
        <v>2318410</v>
      </c>
      <c r="B377" s="145" t="s">
        <v>839</v>
      </c>
      <c r="C377" s="145" t="s">
        <v>149</v>
      </c>
      <c r="D377" s="269" t="s">
        <v>235</v>
      </c>
      <c r="E377" s="710"/>
      <c r="F377" s="710"/>
      <c r="G377" s="213">
        <f t="shared" si="12"/>
        <v>39620000</v>
      </c>
      <c r="H377" s="213">
        <v>39620000</v>
      </c>
      <c r="I377" s="213"/>
      <c r="J377" s="331">
        <f>+I377</f>
        <v>0</v>
      </c>
      <c r="K377" s="410">
        <f t="shared" si="13"/>
        <v>39620000</v>
      </c>
    </row>
    <row r="378" spans="1:11" ht="54.75" hidden="1" customHeight="1">
      <c r="A378" s="145" t="s">
        <v>477</v>
      </c>
      <c r="B378" s="145" t="s">
        <v>3</v>
      </c>
      <c r="C378" s="145" t="s">
        <v>149</v>
      </c>
      <c r="D378" s="269" t="s">
        <v>1174</v>
      </c>
      <c r="E378" s="710"/>
      <c r="F378" s="710"/>
      <c r="G378" s="150">
        <f t="shared" si="12"/>
        <v>2950000</v>
      </c>
      <c r="H378" s="150">
        <v>2950000</v>
      </c>
      <c r="I378" s="260"/>
      <c r="J378" s="300"/>
      <c r="K378" s="410">
        <f t="shared" si="13"/>
        <v>2950000</v>
      </c>
    </row>
    <row r="379" spans="1:11" ht="45" hidden="1" customHeight="1">
      <c r="A379" s="547"/>
      <c r="B379" s="547"/>
      <c r="C379" s="547"/>
      <c r="D379" s="548" t="s">
        <v>296</v>
      </c>
      <c r="E379" s="711"/>
      <c r="F379" s="446"/>
      <c r="G379" s="535">
        <f t="shared" si="12"/>
        <v>0</v>
      </c>
      <c r="H379" s="535"/>
      <c r="I379" s="535"/>
      <c r="J379" s="536"/>
      <c r="K379" s="416">
        <f t="shared" si="13"/>
        <v>0</v>
      </c>
    </row>
    <row r="380" spans="1:11" ht="54" hidden="1" customHeight="1">
      <c r="A380" s="145" t="s">
        <v>492</v>
      </c>
      <c r="B380" s="145" t="s">
        <v>871</v>
      </c>
      <c r="C380" s="145" t="s">
        <v>270</v>
      </c>
      <c r="D380" s="269" t="s">
        <v>1117</v>
      </c>
      <c r="E380" s="712"/>
      <c r="F380" s="242"/>
      <c r="G380" s="213">
        <f t="shared" si="12"/>
        <v>0</v>
      </c>
      <c r="H380" s="213"/>
      <c r="I380" s="213"/>
      <c r="J380" s="300"/>
      <c r="K380" s="410">
        <f t="shared" si="13"/>
        <v>0</v>
      </c>
    </row>
    <row r="381" spans="1:11" ht="28" hidden="1">
      <c r="A381" s="547"/>
      <c r="B381" s="547"/>
      <c r="C381" s="547"/>
      <c r="D381" s="548" t="s">
        <v>1218</v>
      </c>
      <c r="E381" s="446"/>
      <c r="F381" s="446"/>
      <c r="G381" s="535">
        <f t="shared" si="12"/>
        <v>0</v>
      </c>
      <c r="H381" s="535"/>
      <c r="I381" s="535"/>
      <c r="J381" s="536"/>
      <c r="K381" s="416">
        <f t="shared" si="13"/>
        <v>0</v>
      </c>
    </row>
    <row r="382" spans="1:11" ht="54.75" hidden="1" customHeight="1">
      <c r="A382" s="302" t="s">
        <v>33</v>
      </c>
      <c r="B382" s="302" t="s">
        <v>332</v>
      </c>
      <c r="C382" s="302"/>
      <c r="D382" s="328" t="s">
        <v>502</v>
      </c>
      <c r="E382" s="242"/>
      <c r="F382" s="242"/>
      <c r="G382" s="355">
        <f t="shared" si="12"/>
        <v>34200000</v>
      </c>
      <c r="H382" s="204">
        <f>+H383+H393+H397+H391+H392+H396+H391+H389+H394+H395+H384+H385+H386+H387+H388</f>
        <v>34200000</v>
      </c>
      <c r="I382" s="204">
        <f>+I383+I393+I397+I391+I392+I396+I391+I389+I394+I395+I384+I385+I386+I387+I388</f>
        <v>0</v>
      </c>
      <c r="J382" s="204">
        <f>+J383+J393+J397+J391+J392+J396+J391+J389+J394+J395+J384+J385+J386+J387+J388</f>
        <v>0</v>
      </c>
      <c r="K382" s="410">
        <f t="shared" si="13"/>
        <v>34200000</v>
      </c>
    </row>
    <row r="383" spans="1:11" ht="59.25" hidden="1" customHeight="1">
      <c r="A383" s="145">
        <v>2417110</v>
      </c>
      <c r="B383" s="145" t="s">
        <v>212</v>
      </c>
      <c r="C383" s="145" t="s">
        <v>938</v>
      </c>
      <c r="D383" s="269" t="s">
        <v>854</v>
      </c>
      <c r="E383" s="706" t="s">
        <v>828</v>
      </c>
      <c r="F383" s="706" t="s">
        <v>783</v>
      </c>
      <c r="G383" s="213">
        <f t="shared" si="12"/>
        <v>13600000</v>
      </c>
      <c r="H383" s="213">
        <v>13600000</v>
      </c>
      <c r="I383" s="213"/>
      <c r="J383" s="300"/>
      <c r="K383" s="410">
        <f t="shared" si="13"/>
        <v>13600000</v>
      </c>
    </row>
    <row r="384" spans="1:11" ht="53.25" hidden="1" customHeight="1">
      <c r="A384" s="525">
        <v>2419770</v>
      </c>
      <c r="B384" s="525" t="s">
        <v>1166</v>
      </c>
      <c r="C384" s="525" t="s">
        <v>934</v>
      </c>
      <c r="D384" s="533" t="s">
        <v>402</v>
      </c>
      <c r="E384" s="707"/>
      <c r="F384" s="707"/>
      <c r="G384" s="518">
        <f t="shared" si="12"/>
        <v>0</v>
      </c>
      <c r="H384" s="518"/>
      <c r="I384" s="518"/>
      <c r="J384" s="579"/>
      <c r="K384" s="410">
        <f t="shared" si="13"/>
        <v>0</v>
      </c>
    </row>
    <row r="385" spans="1:11" ht="63" hidden="1" customHeight="1">
      <c r="A385" s="241" t="s">
        <v>829</v>
      </c>
      <c r="B385" s="549">
        <v>8861</v>
      </c>
      <c r="C385" s="303" t="s">
        <v>41</v>
      </c>
      <c r="D385" s="330" t="s">
        <v>830</v>
      </c>
      <c r="E385" s="706"/>
      <c r="F385" s="706"/>
      <c r="G385" s="213">
        <f t="shared" si="12"/>
        <v>20600000</v>
      </c>
      <c r="H385" s="301">
        <v>20600000</v>
      </c>
      <c r="I385" s="213"/>
      <c r="J385" s="300"/>
      <c r="K385" s="410">
        <f t="shared" si="13"/>
        <v>20600000</v>
      </c>
    </row>
    <row r="386" spans="1:11" ht="53.25" hidden="1" customHeight="1">
      <c r="A386" s="434">
        <v>2417110</v>
      </c>
      <c r="B386" s="434" t="s">
        <v>212</v>
      </c>
      <c r="C386" s="434" t="s">
        <v>938</v>
      </c>
      <c r="D386" s="435" t="s">
        <v>854</v>
      </c>
      <c r="E386" s="707" t="s">
        <v>1198</v>
      </c>
      <c r="F386" s="707" t="s">
        <v>1197</v>
      </c>
      <c r="G386" s="436">
        <f>+H386+I386</f>
        <v>0</v>
      </c>
      <c r="H386" s="436"/>
      <c r="I386" s="436"/>
      <c r="J386" s="505"/>
      <c r="K386" s="410">
        <f>+G386</f>
        <v>0</v>
      </c>
    </row>
    <row r="387" spans="1:11" ht="53.25" hidden="1" customHeight="1">
      <c r="A387" s="135">
        <v>2419770</v>
      </c>
      <c r="B387" s="135" t="s">
        <v>1166</v>
      </c>
      <c r="C387" s="135" t="s">
        <v>934</v>
      </c>
      <c r="D387" s="333" t="s">
        <v>402</v>
      </c>
      <c r="E387" s="707"/>
      <c r="F387" s="707"/>
      <c r="G387" s="213">
        <f>+H387+I387</f>
        <v>0</v>
      </c>
      <c r="H387" s="213"/>
      <c r="I387" s="213"/>
      <c r="J387" s="300"/>
      <c r="K387" s="410">
        <f>+G387</f>
        <v>0</v>
      </c>
    </row>
    <row r="388" spans="1:11" ht="53.25" hidden="1" customHeight="1">
      <c r="A388" s="241" t="s">
        <v>829</v>
      </c>
      <c r="B388" s="549">
        <v>8861</v>
      </c>
      <c r="C388" s="303" t="s">
        <v>41</v>
      </c>
      <c r="D388" s="330" t="s">
        <v>830</v>
      </c>
      <c r="E388" s="708"/>
      <c r="F388" s="707"/>
      <c r="G388" s="213">
        <f>+H388+I388</f>
        <v>0</v>
      </c>
      <c r="H388" s="301"/>
      <c r="I388" s="436"/>
      <c r="J388" s="505"/>
      <c r="K388" s="410">
        <f>+G388</f>
        <v>0</v>
      </c>
    </row>
    <row r="389" spans="1:11" ht="28" hidden="1">
      <c r="A389" s="433">
        <v>2417120</v>
      </c>
      <c r="B389" s="433" t="s">
        <v>855</v>
      </c>
      <c r="C389" s="433" t="s">
        <v>699</v>
      </c>
      <c r="D389" s="550" t="s">
        <v>856</v>
      </c>
      <c r="E389" s="413"/>
      <c r="F389" s="413"/>
      <c r="G389" s="513">
        <f t="shared" si="12"/>
        <v>0</v>
      </c>
      <c r="H389" s="513"/>
      <c r="I389" s="513"/>
      <c r="J389" s="415"/>
      <c r="K389" s="416">
        <f t="shared" si="13"/>
        <v>0</v>
      </c>
    </row>
    <row r="390" spans="1:11" ht="40.5" hidden="1">
      <c r="A390" s="140"/>
      <c r="B390" s="144"/>
      <c r="C390" s="144"/>
      <c r="D390" s="266" t="s">
        <v>175</v>
      </c>
      <c r="E390" s="242"/>
      <c r="F390" s="242"/>
      <c r="G390" s="127">
        <f t="shared" si="12"/>
        <v>0</v>
      </c>
      <c r="H390" s="127"/>
      <c r="I390" s="127"/>
      <c r="J390" s="417"/>
      <c r="K390" s="416">
        <f t="shared" si="13"/>
        <v>0</v>
      </c>
    </row>
    <row r="391" spans="1:11" ht="28" hidden="1">
      <c r="A391" s="135">
        <v>2417150</v>
      </c>
      <c r="B391" s="139" t="s">
        <v>874</v>
      </c>
      <c r="C391" s="139" t="s">
        <v>873</v>
      </c>
      <c r="D391" s="272" t="s">
        <v>211</v>
      </c>
      <c r="E391" s="242"/>
      <c r="F391" s="242"/>
      <c r="G391" s="260">
        <f t="shared" si="12"/>
        <v>0</v>
      </c>
      <c r="H391" s="260"/>
      <c r="I391" s="260"/>
      <c r="J391" s="417"/>
      <c r="K391" s="416">
        <f t="shared" si="13"/>
        <v>0</v>
      </c>
    </row>
    <row r="392" spans="1:11" ht="15.5" hidden="1">
      <c r="A392" s="135">
        <v>2417300</v>
      </c>
      <c r="B392" s="135" t="s">
        <v>707</v>
      </c>
      <c r="C392" s="135" t="s">
        <v>935</v>
      </c>
      <c r="D392" s="284" t="s">
        <v>708</v>
      </c>
      <c r="E392" s="242"/>
      <c r="F392" s="242"/>
      <c r="G392" s="127">
        <f t="shared" si="12"/>
        <v>0</v>
      </c>
      <c r="H392" s="127"/>
      <c r="I392" s="127"/>
      <c r="J392" s="417"/>
      <c r="K392" s="416">
        <f t="shared" si="13"/>
        <v>0</v>
      </c>
    </row>
    <row r="393" spans="1:11" ht="28" hidden="1">
      <c r="A393" s="133">
        <v>2417380</v>
      </c>
      <c r="B393" s="133" t="s">
        <v>858</v>
      </c>
      <c r="C393" s="133" t="s">
        <v>857</v>
      </c>
      <c r="D393" s="268" t="s">
        <v>859</v>
      </c>
      <c r="E393" s="242"/>
      <c r="F393" s="242"/>
      <c r="G393" s="149">
        <f t="shared" si="12"/>
        <v>0</v>
      </c>
      <c r="H393" s="149"/>
      <c r="I393" s="149"/>
      <c r="J393" s="417"/>
      <c r="K393" s="416">
        <f t="shared" si="13"/>
        <v>0</v>
      </c>
    </row>
    <row r="394" spans="1:11" ht="28" hidden="1">
      <c r="A394" s="244">
        <v>2417670</v>
      </c>
      <c r="B394" s="251">
        <v>7670</v>
      </c>
      <c r="C394" s="244" t="s">
        <v>790</v>
      </c>
      <c r="D394" s="250" t="s">
        <v>902</v>
      </c>
      <c r="E394" s="242"/>
      <c r="F394" s="242"/>
      <c r="G394" s="149">
        <f t="shared" si="12"/>
        <v>0</v>
      </c>
      <c r="H394" s="149"/>
      <c r="I394" s="149"/>
      <c r="J394" s="417"/>
      <c r="K394" s="416">
        <f t="shared" si="13"/>
        <v>0</v>
      </c>
    </row>
    <row r="395" spans="1:11" ht="31" hidden="1">
      <c r="A395" s="241" t="s">
        <v>829</v>
      </c>
      <c r="B395" s="549">
        <v>8861</v>
      </c>
      <c r="C395" s="303" t="s">
        <v>41</v>
      </c>
      <c r="D395" s="330" t="s">
        <v>831</v>
      </c>
      <c r="E395" s="242" t="s">
        <v>832</v>
      </c>
      <c r="F395" s="242" t="s">
        <v>833</v>
      </c>
      <c r="G395" s="301">
        <f t="shared" si="12"/>
        <v>0</v>
      </c>
      <c r="H395" s="301"/>
      <c r="I395" s="260"/>
      <c r="J395" s="437"/>
      <c r="K395" s="416">
        <f t="shared" si="13"/>
        <v>0</v>
      </c>
    </row>
    <row r="396" spans="1:11" ht="15.5" hidden="1">
      <c r="A396" s="140">
        <v>2419770</v>
      </c>
      <c r="B396" s="133" t="s">
        <v>1166</v>
      </c>
      <c r="C396" s="133" t="s">
        <v>934</v>
      </c>
      <c r="D396" s="272" t="s">
        <v>402</v>
      </c>
      <c r="E396" s="242"/>
      <c r="F396" s="242"/>
      <c r="G396" s="121">
        <f t="shared" si="12"/>
        <v>0</v>
      </c>
      <c r="H396" s="121"/>
      <c r="I396" s="121"/>
      <c r="J396" s="417"/>
      <c r="K396" s="416">
        <f t="shared" si="13"/>
        <v>0</v>
      </c>
    </row>
    <row r="397" spans="1:11" ht="28" hidden="1">
      <c r="A397" s="408">
        <v>2419800</v>
      </c>
      <c r="B397" s="508" t="s">
        <v>92</v>
      </c>
      <c r="C397" s="508" t="s">
        <v>197</v>
      </c>
      <c r="D397" s="551" t="s">
        <v>685</v>
      </c>
      <c r="E397" s="418"/>
      <c r="F397" s="418"/>
      <c r="G397" s="463">
        <f t="shared" si="12"/>
        <v>0</v>
      </c>
      <c r="H397" s="463"/>
      <c r="I397" s="463"/>
      <c r="J397" s="420"/>
      <c r="K397" s="416">
        <f t="shared" si="13"/>
        <v>0</v>
      </c>
    </row>
    <row r="398" spans="1:11" ht="60" hidden="1" customHeight="1">
      <c r="A398" s="302" t="s">
        <v>34</v>
      </c>
      <c r="B398" s="302" t="s">
        <v>450</v>
      </c>
      <c r="C398" s="302"/>
      <c r="D398" s="328" t="s">
        <v>514</v>
      </c>
      <c r="E398" s="242"/>
      <c r="F398" s="242"/>
      <c r="G398" s="355">
        <f t="shared" si="12"/>
        <v>16800000</v>
      </c>
      <c r="H398" s="204">
        <f>+H399+H400+H401</f>
        <v>12800000</v>
      </c>
      <c r="I398" s="204">
        <f>+I399+I400+I401</f>
        <v>4000000</v>
      </c>
      <c r="J398" s="204">
        <f>+J399+J400+J401</f>
        <v>4000000</v>
      </c>
      <c r="K398" s="454">
        <f t="shared" si="13"/>
        <v>16800000</v>
      </c>
    </row>
    <row r="399" spans="1:11" ht="111.75" hidden="1" customHeight="1">
      <c r="A399" s="145" t="s">
        <v>493</v>
      </c>
      <c r="B399" s="145" t="s">
        <v>494</v>
      </c>
      <c r="C399" s="145" t="s">
        <v>495</v>
      </c>
      <c r="D399" s="269" t="s">
        <v>496</v>
      </c>
      <c r="E399" s="706" t="s">
        <v>670</v>
      </c>
      <c r="F399" s="706" t="s">
        <v>371</v>
      </c>
      <c r="G399" s="213">
        <f t="shared" si="12"/>
        <v>12300000</v>
      </c>
      <c r="H399" s="213">
        <v>12300000</v>
      </c>
      <c r="I399" s="213"/>
      <c r="J399" s="331">
        <f>+I399</f>
        <v>0</v>
      </c>
      <c r="K399" s="454">
        <f t="shared" si="13"/>
        <v>12300000</v>
      </c>
    </row>
    <row r="400" spans="1:11" ht="55.5" hidden="1" customHeight="1">
      <c r="A400" s="516">
        <v>2519770</v>
      </c>
      <c r="B400" s="516" t="s">
        <v>1166</v>
      </c>
      <c r="C400" s="516" t="s">
        <v>934</v>
      </c>
      <c r="D400" s="517" t="s">
        <v>402</v>
      </c>
      <c r="E400" s="707"/>
      <c r="F400" s="707"/>
      <c r="G400" s="518">
        <f t="shared" si="12"/>
        <v>0</v>
      </c>
      <c r="H400" s="518"/>
      <c r="I400" s="518"/>
      <c r="J400" s="526">
        <f>+I400</f>
        <v>0</v>
      </c>
      <c r="K400" s="583">
        <f t="shared" si="13"/>
        <v>0</v>
      </c>
    </row>
    <row r="401" spans="1:16" ht="62.25" hidden="1" customHeight="1">
      <c r="A401" s="145" t="s">
        <v>1134</v>
      </c>
      <c r="B401" s="145" t="s">
        <v>92</v>
      </c>
      <c r="C401" s="135" t="s">
        <v>197</v>
      </c>
      <c r="D401" s="552" t="s">
        <v>685</v>
      </c>
      <c r="E401" s="706"/>
      <c r="F401" s="706"/>
      <c r="G401" s="213">
        <f t="shared" si="12"/>
        <v>4500000</v>
      </c>
      <c r="H401" s="213">
        <v>500000</v>
      </c>
      <c r="I401" s="213">
        <v>4000000</v>
      </c>
      <c r="J401" s="331">
        <f>+I401</f>
        <v>4000000</v>
      </c>
      <c r="K401" s="454">
        <f t="shared" si="13"/>
        <v>4500000</v>
      </c>
    </row>
    <row r="402" spans="1:16" ht="15.5" hidden="1">
      <c r="A402" s="426"/>
      <c r="B402" s="426"/>
      <c r="C402" s="426"/>
      <c r="D402" s="553"/>
      <c r="E402" s="413"/>
      <c r="F402" s="413"/>
      <c r="G402" s="428">
        <f t="shared" si="12"/>
        <v>0</v>
      </c>
      <c r="H402" s="428"/>
      <c r="I402" s="428"/>
      <c r="J402" s="415"/>
      <c r="K402" s="416">
        <f t="shared" si="13"/>
        <v>0</v>
      </c>
    </row>
    <row r="403" spans="1:16" ht="46" hidden="1">
      <c r="A403" s="430"/>
      <c r="B403" s="430"/>
      <c r="C403" s="430"/>
      <c r="D403" s="431" t="s">
        <v>923</v>
      </c>
      <c r="E403" s="418"/>
      <c r="F403" s="418"/>
      <c r="G403" s="432">
        <f t="shared" si="12"/>
        <v>0</v>
      </c>
      <c r="H403" s="432"/>
      <c r="I403" s="432"/>
      <c r="J403" s="420"/>
      <c r="K403" s="416">
        <f t="shared" si="13"/>
        <v>0</v>
      </c>
    </row>
    <row r="404" spans="1:16" ht="31.5" hidden="1" customHeight="1">
      <c r="A404" s="599"/>
      <c r="B404" s="599"/>
      <c r="C404" s="599"/>
      <c r="D404" s="599"/>
      <c r="E404" s="600" t="s">
        <v>1010</v>
      </c>
      <c r="F404" s="599"/>
      <c r="G404" s="599"/>
      <c r="H404" s="599"/>
      <c r="I404" s="744" t="s">
        <v>472</v>
      </c>
      <c r="J404" s="744"/>
      <c r="K404" s="575"/>
      <c r="L404" s="575"/>
      <c r="M404" s="575"/>
      <c r="N404" s="575"/>
      <c r="O404" s="743"/>
      <c r="P404" s="743"/>
    </row>
    <row r="405" spans="1:16" ht="55.5" hidden="1" customHeight="1">
      <c r="A405" s="302" t="s">
        <v>35</v>
      </c>
      <c r="B405" s="302" t="s">
        <v>451</v>
      </c>
      <c r="C405" s="302"/>
      <c r="D405" s="328" t="s">
        <v>331</v>
      </c>
      <c r="E405" s="242"/>
      <c r="F405" s="242"/>
      <c r="G405" s="409">
        <f t="shared" si="12"/>
        <v>1000000</v>
      </c>
      <c r="H405" s="300">
        <f>+H411+H407+H408+H410+H409+H406</f>
        <v>1000000</v>
      </c>
      <c r="I405" s="300">
        <f>+I411+I407+I408+I410+I409+I406</f>
        <v>0</v>
      </c>
      <c r="J405" s="300">
        <f>+J411+J407+J408+J410+J409+J406</f>
        <v>0</v>
      </c>
      <c r="K405" s="454">
        <f t="shared" si="13"/>
        <v>1000000</v>
      </c>
    </row>
    <row r="406" spans="1:16" ht="83.25" hidden="1" customHeight="1">
      <c r="A406" s="433" t="s">
        <v>376</v>
      </c>
      <c r="B406" s="433" t="s">
        <v>973</v>
      </c>
      <c r="C406" s="433" t="s">
        <v>246</v>
      </c>
      <c r="D406" s="604" t="s">
        <v>377</v>
      </c>
      <c r="E406" s="413" t="s">
        <v>506</v>
      </c>
      <c r="F406" s="413" t="s">
        <v>44</v>
      </c>
      <c r="G406" s="414">
        <f>+H406+I406</f>
        <v>0</v>
      </c>
      <c r="H406" s="414"/>
      <c r="I406" s="414"/>
      <c r="J406" s="473">
        <f>+I406</f>
        <v>0</v>
      </c>
      <c r="K406" s="410">
        <f>+G406</f>
        <v>0</v>
      </c>
    </row>
    <row r="407" spans="1:16" ht="78" hidden="1" customHeight="1">
      <c r="A407" s="408" t="s">
        <v>497</v>
      </c>
      <c r="B407" s="408" t="s">
        <v>498</v>
      </c>
      <c r="C407" s="408" t="s">
        <v>495</v>
      </c>
      <c r="D407" s="406" t="s">
        <v>1110</v>
      </c>
      <c r="E407" s="418" t="s">
        <v>340</v>
      </c>
      <c r="F407" s="418"/>
      <c r="G407" s="419">
        <f t="shared" si="12"/>
        <v>0</v>
      </c>
      <c r="H407" s="419"/>
      <c r="I407" s="419"/>
      <c r="J407" s="453">
        <f>+I407</f>
        <v>0</v>
      </c>
      <c r="K407" s="410">
        <f t="shared" si="13"/>
        <v>0</v>
      </c>
    </row>
    <row r="408" spans="1:16" ht="102.75" hidden="1" customHeight="1">
      <c r="A408" s="135" t="s">
        <v>497</v>
      </c>
      <c r="B408" s="135" t="s">
        <v>498</v>
      </c>
      <c r="C408" s="135" t="s">
        <v>495</v>
      </c>
      <c r="D408" s="115" t="s">
        <v>1110</v>
      </c>
      <c r="E408" s="706" t="s">
        <v>671</v>
      </c>
      <c r="F408" s="706" t="s">
        <v>372</v>
      </c>
      <c r="G408" s="301">
        <f t="shared" si="12"/>
        <v>1000000</v>
      </c>
      <c r="H408" s="301">
        <v>1000000</v>
      </c>
      <c r="I408" s="301"/>
      <c r="J408" s="331">
        <f>+I408</f>
        <v>0</v>
      </c>
      <c r="K408" s="454">
        <f t="shared" si="13"/>
        <v>1000000</v>
      </c>
    </row>
    <row r="409" spans="1:16" ht="75" hidden="1" customHeight="1">
      <c r="A409" s="433" t="s">
        <v>1172</v>
      </c>
      <c r="B409" s="433" t="s">
        <v>1189</v>
      </c>
      <c r="C409" s="433" t="s">
        <v>911</v>
      </c>
      <c r="D409" s="405" t="s">
        <v>588</v>
      </c>
      <c r="E409" s="708"/>
      <c r="F409" s="708"/>
      <c r="G409" s="414">
        <f t="shared" si="12"/>
        <v>0</v>
      </c>
      <c r="H409" s="414"/>
      <c r="I409" s="414"/>
      <c r="J409" s="473">
        <f>+I409</f>
        <v>0</v>
      </c>
      <c r="K409" s="410">
        <f t="shared" si="13"/>
        <v>0</v>
      </c>
    </row>
    <row r="410" spans="1:16" ht="75" hidden="1" customHeight="1">
      <c r="A410" s="135" t="s">
        <v>601</v>
      </c>
      <c r="B410" s="145" t="s">
        <v>1166</v>
      </c>
      <c r="C410" s="145" t="s">
        <v>934</v>
      </c>
      <c r="D410" s="269" t="s">
        <v>402</v>
      </c>
      <c r="E410" s="706"/>
      <c r="F410" s="706"/>
      <c r="G410" s="301">
        <f t="shared" si="12"/>
        <v>0</v>
      </c>
      <c r="H410" s="301"/>
      <c r="I410" s="301"/>
      <c r="J410" s="331">
        <f>+I410</f>
        <v>0</v>
      </c>
      <c r="K410" s="410">
        <f t="shared" si="13"/>
        <v>0</v>
      </c>
    </row>
    <row r="411" spans="1:16" ht="53.5" hidden="1" customHeight="1">
      <c r="A411" s="525" t="s">
        <v>499</v>
      </c>
      <c r="B411" s="525" t="s">
        <v>229</v>
      </c>
      <c r="C411" s="525" t="s">
        <v>45</v>
      </c>
      <c r="D411" s="554" t="s">
        <v>1085</v>
      </c>
      <c r="E411" s="446"/>
      <c r="F411" s="446"/>
      <c r="G411" s="555">
        <f t="shared" si="12"/>
        <v>0</v>
      </c>
      <c r="H411" s="555"/>
      <c r="I411" s="555"/>
      <c r="J411" s="536"/>
      <c r="K411" s="416">
        <f t="shared" si="13"/>
        <v>0</v>
      </c>
    </row>
    <row r="412" spans="1:16" ht="37.5" hidden="1" customHeight="1">
      <c r="A412" s="302" t="s">
        <v>1045</v>
      </c>
      <c r="B412" s="302" t="s">
        <v>1046</v>
      </c>
      <c r="C412" s="302"/>
      <c r="D412" s="328" t="s">
        <v>903</v>
      </c>
      <c r="E412" s="242"/>
      <c r="F412" s="242"/>
      <c r="G412" s="355">
        <f t="shared" si="12"/>
        <v>215544695</v>
      </c>
      <c r="H412" s="204">
        <f>+H416+H421+H438+H417+H428+H426+H427+H429+H430+H418+H434+H413+H433+H414+H415+H423+H420+H422+H431+H432</f>
        <v>177544695</v>
      </c>
      <c r="I412" s="204">
        <f>+I416+I421+I438+I417+I428+I426+I427+I429+I430+I418+I434+I413+I433+I414+I415+I423+I420+I422+I431+I432</f>
        <v>38000000</v>
      </c>
      <c r="J412" s="204">
        <f>+J416+J421+J438+J417+J428+J426+J427+J429+J430+J418+J434+J413+J433+J414+J415+J423+J420+J422+J431+J432</f>
        <v>38000000</v>
      </c>
      <c r="K412" s="454">
        <f t="shared" si="13"/>
        <v>215544695</v>
      </c>
    </row>
    <row r="413" spans="1:16" ht="15.65" hidden="1" customHeight="1">
      <c r="A413" s="434">
        <v>2712700</v>
      </c>
      <c r="B413" s="434" t="s">
        <v>707</v>
      </c>
      <c r="C413" s="434" t="s">
        <v>935</v>
      </c>
      <c r="D413" s="390" t="s">
        <v>708</v>
      </c>
      <c r="E413" s="413"/>
      <c r="F413" s="413"/>
      <c r="G413" s="511">
        <f t="shared" si="12"/>
        <v>0</v>
      </c>
      <c r="H413" s="511"/>
      <c r="I413" s="511"/>
      <c r="J413" s="415"/>
      <c r="K413" s="416">
        <f t="shared" si="13"/>
        <v>0</v>
      </c>
    </row>
    <row r="414" spans="1:16" ht="96.65" hidden="1" customHeight="1">
      <c r="A414" s="556">
        <v>2717110</v>
      </c>
      <c r="B414" s="556" t="s">
        <v>212</v>
      </c>
      <c r="C414" s="557" t="s">
        <v>938</v>
      </c>
      <c r="D414" s="472" t="s">
        <v>854</v>
      </c>
      <c r="E414" s="418"/>
      <c r="F414" s="418"/>
      <c r="G414" s="451">
        <f t="shared" si="12"/>
        <v>0</v>
      </c>
      <c r="H414" s="451"/>
      <c r="I414" s="451">
        <f>500000-500000</f>
        <v>0</v>
      </c>
      <c r="J414" s="420">
        <f>500000-500000</f>
        <v>0</v>
      </c>
      <c r="K414" s="416">
        <f t="shared" si="13"/>
        <v>0</v>
      </c>
    </row>
    <row r="415" spans="1:16" ht="74.25" hidden="1" customHeight="1">
      <c r="A415" s="241" t="s">
        <v>478</v>
      </c>
      <c r="B415" s="241" t="s">
        <v>874</v>
      </c>
      <c r="C415" s="303" t="s">
        <v>873</v>
      </c>
      <c r="D415" s="14" t="s">
        <v>211</v>
      </c>
      <c r="E415" s="242" t="s">
        <v>672</v>
      </c>
      <c r="F415" s="242"/>
      <c r="G415" s="213">
        <f t="shared" si="12"/>
        <v>0</v>
      </c>
      <c r="H415" s="213"/>
      <c r="I415" s="213"/>
      <c r="J415" s="300"/>
      <c r="K415" s="410">
        <f t="shared" si="13"/>
        <v>0</v>
      </c>
    </row>
    <row r="416" spans="1:16" ht="15.65" hidden="1" customHeight="1">
      <c r="A416" s="507">
        <v>2717610</v>
      </c>
      <c r="B416" s="507" t="s">
        <v>949</v>
      </c>
      <c r="C416" s="507" t="s">
        <v>978</v>
      </c>
      <c r="D416" s="390" t="s">
        <v>1071</v>
      </c>
      <c r="E416" s="446"/>
      <c r="F416" s="446"/>
      <c r="G416" s="459">
        <f t="shared" si="12"/>
        <v>0</v>
      </c>
      <c r="H416" s="459">
        <f>500000-500000</f>
        <v>0</v>
      </c>
      <c r="I416" s="459">
        <f>500000-500000</f>
        <v>0</v>
      </c>
      <c r="J416" s="415">
        <f>500000-500000</f>
        <v>0</v>
      </c>
      <c r="K416" s="416">
        <f t="shared" si="13"/>
        <v>0</v>
      </c>
    </row>
    <row r="417" spans="1:11" ht="15.65" hidden="1" customHeight="1">
      <c r="A417" s="139">
        <v>2717640</v>
      </c>
      <c r="B417" s="139" t="s">
        <v>1086</v>
      </c>
      <c r="C417" s="139" t="s">
        <v>864</v>
      </c>
      <c r="D417" s="251" t="s">
        <v>640</v>
      </c>
      <c r="E417" s="446"/>
      <c r="F417" s="446"/>
      <c r="G417" s="120">
        <f t="shared" si="12"/>
        <v>0</v>
      </c>
      <c r="H417" s="120"/>
      <c r="I417" s="120"/>
      <c r="J417" s="417"/>
      <c r="K417" s="416">
        <f t="shared" si="13"/>
        <v>0</v>
      </c>
    </row>
    <row r="418" spans="1:11" ht="54" hidden="1" customHeight="1">
      <c r="A418" s="135">
        <v>2717670</v>
      </c>
      <c r="B418" s="139" t="s">
        <v>791</v>
      </c>
      <c r="C418" s="139" t="s">
        <v>790</v>
      </c>
      <c r="D418" s="278" t="s">
        <v>902</v>
      </c>
      <c r="E418" s="418"/>
      <c r="F418" s="418"/>
      <c r="G418" s="120">
        <f t="shared" si="12"/>
        <v>0</v>
      </c>
      <c r="H418" s="120"/>
      <c r="I418" s="120"/>
      <c r="J418" s="417"/>
      <c r="K418" s="416">
        <f t="shared" si="13"/>
        <v>0</v>
      </c>
    </row>
    <row r="419" spans="1:11" ht="39.65" hidden="1" customHeight="1">
      <c r="A419" s="430"/>
      <c r="B419" s="462"/>
      <c r="C419" s="462"/>
      <c r="D419" s="558" t="s">
        <v>503</v>
      </c>
      <c r="E419" s="418"/>
      <c r="F419" s="418"/>
      <c r="G419" s="471">
        <f t="shared" si="12"/>
        <v>0</v>
      </c>
      <c r="H419" s="471"/>
      <c r="I419" s="471"/>
      <c r="J419" s="420"/>
      <c r="K419" s="416">
        <f t="shared" si="13"/>
        <v>0</v>
      </c>
    </row>
    <row r="420" spans="1:11" ht="84.75" hidden="1" customHeight="1">
      <c r="A420" s="145" t="s">
        <v>943</v>
      </c>
      <c r="B420" s="145" t="s">
        <v>871</v>
      </c>
      <c r="C420" s="145" t="s">
        <v>418</v>
      </c>
      <c r="D420" s="269" t="s">
        <v>1117</v>
      </c>
      <c r="E420" s="242" t="s">
        <v>673</v>
      </c>
      <c r="F420" s="242" t="s">
        <v>594</v>
      </c>
      <c r="G420" s="213">
        <f t="shared" si="12"/>
        <v>5000000</v>
      </c>
      <c r="H420" s="213">
        <v>5000000</v>
      </c>
      <c r="I420" s="213"/>
      <c r="J420" s="331">
        <f>+I420</f>
        <v>0</v>
      </c>
      <c r="K420" s="410">
        <f t="shared" si="13"/>
        <v>5000000</v>
      </c>
    </row>
    <row r="421" spans="1:11" ht="117.75" hidden="1" customHeight="1">
      <c r="A421" s="145" t="s">
        <v>943</v>
      </c>
      <c r="B421" s="145" t="s">
        <v>871</v>
      </c>
      <c r="C421" s="145" t="s">
        <v>418</v>
      </c>
      <c r="D421" s="269" t="s">
        <v>1117</v>
      </c>
      <c r="E421" s="242" t="s">
        <v>674</v>
      </c>
      <c r="F421" s="242" t="s">
        <v>373</v>
      </c>
      <c r="G421" s="213">
        <f t="shared" si="12"/>
        <v>6850000</v>
      </c>
      <c r="H421" s="213">
        <f>5850000+1000000</f>
        <v>6850000</v>
      </c>
      <c r="I421" s="213"/>
      <c r="J421" s="331">
        <f>+I421</f>
        <v>0</v>
      </c>
      <c r="K421" s="410">
        <f t="shared" si="13"/>
        <v>6850000</v>
      </c>
    </row>
    <row r="422" spans="1:11" ht="87" hidden="1" customHeight="1">
      <c r="A422" s="145" t="s">
        <v>943</v>
      </c>
      <c r="B422" s="145" t="s">
        <v>871</v>
      </c>
      <c r="C422" s="145" t="s">
        <v>418</v>
      </c>
      <c r="D422" s="269" t="s">
        <v>1117</v>
      </c>
      <c r="E422" s="242" t="s">
        <v>375</v>
      </c>
      <c r="F422" s="242" t="s">
        <v>204</v>
      </c>
      <c r="G422" s="213">
        <f>+H422+I422</f>
        <v>50000000</v>
      </c>
      <c r="H422" s="213">
        <v>12000000</v>
      </c>
      <c r="I422" s="213">
        <v>38000000</v>
      </c>
      <c r="J422" s="331">
        <f>+I422</f>
        <v>38000000</v>
      </c>
      <c r="K422" s="416">
        <f>+G422</f>
        <v>50000000</v>
      </c>
    </row>
    <row r="423" spans="1:11" ht="61.15" hidden="1" customHeight="1">
      <c r="A423" s="434" t="s">
        <v>943</v>
      </c>
      <c r="B423" s="434" t="s">
        <v>871</v>
      </c>
      <c r="C423" s="434" t="s">
        <v>418</v>
      </c>
      <c r="D423" s="435" t="s">
        <v>1117</v>
      </c>
      <c r="E423" s="413" t="s">
        <v>675</v>
      </c>
      <c r="F423" s="413"/>
      <c r="G423" s="436">
        <f t="shared" si="12"/>
        <v>0</v>
      </c>
      <c r="H423" s="436">
        <f>5200000-5200000</f>
        <v>0</v>
      </c>
      <c r="I423" s="436"/>
      <c r="J423" s="415"/>
      <c r="K423" s="416">
        <f t="shared" si="13"/>
        <v>0</v>
      </c>
    </row>
    <row r="424" spans="1:11" ht="54" hidden="1" customHeight="1">
      <c r="A424" s="140"/>
      <c r="B424" s="140"/>
      <c r="C424" s="140"/>
      <c r="D424" s="265" t="s">
        <v>453</v>
      </c>
      <c r="E424" s="242"/>
      <c r="F424" s="242"/>
      <c r="G424" s="149">
        <f t="shared" si="12"/>
        <v>0</v>
      </c>
      <c r="H424" s="149"/>
      <c r="I424" s="149"/>
      <c r="J424" s="417"/>
      <c r="K424" s="416">
        <f t="shared" si="13"/>
        <v>0</v>
      </c>
    </row>
    <row r="425" spans="1:11" ht="15.5" hidden="1">
      <c r="A425" s="140"/>
      <c r="B425" s="140"/>
      <c r="C425" s="140"/>
      <c r="D425" s="265" t="s">
        <v>661</v>
      </c>
      <c r="E425" s="242"/>
      <c r="F425" s="242"/>
      <c r="G425" s="149">
        <f t="shared" si="12"/>
        <v>0</v>
      </c>
      <c r="H425" s="149"/>
      <c r="I425" s="149"/>
      <c r="J425" s="417"/>
      <c r="K425" s="416">
        <f t="shared" si="13"/>
        <v>0</v>
      </c>
    </row>
    <row r="426" spans="1:11" ht="15.5" hidden="1">
      <c r="A426" s="139">
        <v>2718312</v>
      </c>
      <c r="B426" s="139" t="s">
        <v>860</v>
      </c>
      <c r="C426" s="139" t="s">
        <v>940</v>
      </c>
      <c r="D426" s="199" t="s">
        <v>178</v>
      </c>
      <c r="E426" s="242"/>
      <c r="F426" s="242"/>
      <c r="G426" s="120">
        <f t="shared" si="12"/>
        <v>0</v>
      </c>
      <c r="H426" s="120"/>
      <c r="I426" s="120"/>
      <c r="J426" s="417"/>
      <c r="K426" s="416">
        <f t="shared" si="13"/>
        <v>0</v>
      </c>
    </row>
    <row r="427" spans="1:11" ht="27" hidden="1">
      <c r="A427" s="135">
        <v>2718313</v>
      </c>
      <c r="B427" s="133" t="s">
        <v>948</v>
      </c>
      <c r="C427" s="133" t="s">
        <v>660</v>
      </c>
      <c r="D427" s="289" t="s">
        <v>1221</v>
      </c>
      <c r="E427" s="242"/>
      <c r="F427" s="242"/>
      <c r="G427" s="127">
        <f t="shared" si="12"/>
        <v>0</v>
      </c>
      <c r="H427" s="127"/>
      <c r="I427" s="127"/>
      <c r="J427" s="417"/>
      <c r="K427" s="416">
        <f t="shared" si="13"/>
        <v>0</v>
      </c>
    </row>
    <row r="428" spans="1:11" ht="36.65" hidden="1" customHeight="1">
      <c r="A428" s="139">
        <v>2718320</v>
      </c>
      <c r="B428" s="139" t="s">
        <v>227</v>
      </c>
      <c r="C428" s="139" t="s">
        <v>939</v>
      </c>
      <c r="D428" s="250" t="s">
        <v>841</v>
      </c>
      <c r="E428" s="242"/>
      <c r="F428" s="242"/>
      <c r="G428" s="120">
        <f t="shared" si="12"/>
        <v>0</v>
      </c>
      <c r="H428" s="120"/>
      <c r="I428" s="120"/>
      <c r="J428" s="417"/>
      <c r="K428" s="416">
        <f t="shared" si="13"/>
        <v>0</v>
      </c>
    </row>
    <row r="429" spans="1:11" ht="28" hidden="1">
      <c r="A429" s="133">
        <v>2718330</v>
      </c>
      <c r="B429" s="133" t="s">
        <v>228</v>
      </c>
      <c r="C429" s="133" t="s">
        <v>476</v>
      </c>
      <c r="D429" s="290" t="s">
        <v>681</v>
      </c>
      <c r="E429" s="242"/>
      <c r="F429" s="242"/>
      <c r="G429" s="127">
        <f t="shared" si="12"/>
        <v>0</v>
      </c>
      <c r="H429" s="127"/>
      <c r="I429" s="127"/>
      <c r="J429" s="417"/>
      <c r="K429" s="416">
        <f t="shared" si="13"/>
        <v>0</v>
      </c>
    </row>
    <row r="430" spans="1:11" ht="44.25" hidden="1" customHeight="1">
      <c r="A430" s="135">
        <v>2718340</v>
      </c>
      <c r="B430" s="135" t="s">
        <v>229</v>
      </c>
      <c r="C430" s="135" t="s">
        <v>682</v>
      </c>
      <c r="D430" s="115" t="s">
        <v>1085</v>
      </c>
      <c r="E430" s="418" t="s">
        <v>257</v>
      </c>
      <c r="F430" s="418" t="s">
        <v>258</v>
      </c>
      <c r="G430" s="301">
        <f t="shared" si="12"/>
        <v>0</v>
      </c>
      <c r="H430" s="301"/>
      <c r="I430" s="301"/>
      <c r="J430" s="437"/>
      <c r="K430" s="416">
        <f t="shared" si="13"/>
        <v>0</v>
      </c>
    </row>
    <row r="431" spans="1:11" ht="44.25" hidden="1" customHeight="1">
      <c r="A431" s="135" t="s">
        <v>208</v>
      </c>
      <c r="B431" s="135" t="s">
        <v>69</v>
      </c>
      <c r="C431" s="135" t="s">
        <v>251</v>
      </c>
      <c r="D431" s="115" t="s">
        <v>800</v>
      </c>
      <c r="E431" s="709" t="s">
        <v>382</v>
      </c>
      <c r="F431" s="709" t="s">
        <v>1081</v>
      </c>
      <c r="G431" s="301">
        <f t="shared" si="12"/>
        <v>0</v>
      </c>
      <c r="H431" s="301"/>
      <c r="I431" s="301"/>
      <c r="J431" s="331">
        <f>+I431</f>
        <v>0</v>
      </c>
      <c r="K431" s="487">
        <f t="shared" si="13"/>
        <v>0</v>
      </c>
    </row>
    <row r="432" spans="1:11" ht="57" hidden="1" customHeight="1">
      <c r="A432" s="423">
        <v>2719720</v>
      </c>
      <c r="B432" s="423" t="s">
        <v>1095</v>
      </c>
      <c r="C432" s="423" t="s">
        <v>950</v>
      </c>
      <c r="D432" s="545" t="s">
        <v>259</v>
      </c>
      <c r="E432" s="707"/>
      <c r="F432" s="707"/>
      <c r="G432" s="419">
        <f>+H432+I432</f>
        <v>0</v>
      </c>
      <c r="H432" s="419"/>
      <c r="I432" s="419"/>
      <c r="J432" s="453">
        <f>+I432</f>
        <v>0</v>
      </c>
      <c r="K432" s="487">
        <f>+G432</f>
        <v>0</v>
      </c>
    </row>
    <row r="433" spans="1:11" ht="67.5" hidden="1" customHeight="1">
      <c r="A433" s="145" t="s">
        <v>209</v>
      </c>
      <c r="B433" s="145" t="s">
        <v>1166</v>
      </c>
      <c r="C433" s="145" t="s">
        <v>934</v>
      </c>
      <c r="D433" s="252" t="s">
        <v>402</v>
      </c>
      <c r="E433" s="706"/>
      <c r="F433" s="706"/>
      <c r="G433" s="301">
        <f t="shared" si="12"/>
        <v>153694695</v>
      </c>
      <c r="H433" s="301">
        <f>138230000+15465000-305</f>
        <v>153694695</v>
      </c>
      <c r="I433" s="301"/>
      <c r="J433" s="331">
        <f>+I433</f>
        <v>0</v>
      </c>
      <c r="K433" s="487">
        <f t="shared" si="13"/>
        <v>153694695</v>
      </c>
    </row>
    <row r="434" spans="1:11" ht="73.5" hidden="1" customHeight="1">
      <c r="A434" s="434">
        <v>2719770</v>
      </c>
      <c r="B434" s="434" t="s">
        <v>1166</v>
      </c>
      <c r="C434" s="434" t="s">
        <v>934</v>
      </c>
      <c r="D434" s="531" t="s">
        <v>402</v>
      </c>
      <c r="E434" s="413" t="s">
        <v>260</v>
      </c>
      <c r="F434" s="413" t="s">
        <v>381</v>
      </c>
      <c r="G434" s="436">
        <f t="shared" si="12"/>
        <v>0</v>
      </c>
      <c r="H434" s="436"/>
      <c r="I434" s="436"/>
      <c r="J434" s="415"/>
      <c r="K434" s="487">
        <f t="shared" si="13"/>
        <v>0</v>
      </c>
    </row>
    <row r="435" spans="1:11" ht="85.15" hidden="1" customHeight="1">
      <c r="A435" s="139"/>
      <c r="B435" s="139"/>
      <c r="C435" s="139"/>
      <c r="D435" s="199" t="s">
        <v>688</v>
      </c>
      <c r="E435" s="242"/>
      <c r="F435" s="242"/>
      <c r="G435" s="120">
        <f t="shared" ref="G435:G501" si="14">+H435+I435</f>
        <v>0</v>
      </c>
      <c r="H435" s="120"/>
      <c r="I435" s="120"/>
      <c r="J435" s="417"/>
      <c r="K435" s="416">
        <f t="shared" ref="K435:K465" si="15">+G435</f>
        <v>0</v>
      </c>
    </row>
    <row r="436" spans="1:11" ht="42" hidden="1">
      <c r="A436" s="139"/>
      <c r="B436" s="139"/>
      <c r="C436" s="139"/>
      <c r="D436" s="290" t="s">
        <v>1014</v>
      </c>
      <c r="E436" s="242"/>
      <c r="F436" s="242"/>
      <c r="G436" s="120">
        <f t="shared" si="14"/>
        <v>0</v>
      </c>
      <c r="H436" s="120"/>
      <c r="I436" s="120"/>
      <c r="J436" s="417"/>
      <c r="K436" s="416">
        <f t="shared" si="15"/>
        <v>0</v>
      </c>
    </row>
    <row r="437" spans="1:11" ht="64.900000000000006" hidden="1" customHeight="1">
      <c r="A437" s="139"/>
      <c r="B437" s="139"/>
      <c r="C437" s="139"/>
      <c r="D437" s="267" t="s">
        <v>349</v>
      </c>
      <c r="E437" s="242"/>
      <c r="F437" s="242"/>
      <c r="G437" s="120">
        <f t="shared" si="14"/>
        <v>0</v>
      </c>
      <c r="H437" s="120"/>
      <c r="I437" s="120"/>
      <c r="J437" s="417"/>
      <c r="K437" s="416">
        <f t="shared" si="15"/>
        <v>0</v>
      </c>
    </row>
    <row r="438" spans="1:11" ht="28" hidden="1">
      <c r="A438" s="135">
        <v>2719800</v>
      </c>
      <c r="B438" s="133" t="s">
        <v>92</v>
      </c>
      <c r="C438" s="133" t="s">
        <v>197</v>
      </c>
      <c r="D438" s="291" t="s">
        <v>685</v>
      </c>
      <c r="E438" s="242"/>
      <c r="F438" s="242"/>
      <c r="G438" s="121">
        <f t="shared" si="14"/>
        <v>0</v>
      </c>
      <c r="H438" s="121"/>
      <c r="I438" s="121"/>
      <c r="J438" s="417"/>
      <c r="K438" s="416">
        <f t="shared" si="15"/>
        <v>0</v>
      </c>
    </row>
    <row r="439" spans="1:11" ht="28" hidden="1">
      <c r="A439" s="408"/>
      <c r="B439" s="430"/>
      <c r="C439" s="430"/>
      <c r="D439" s="559" t="s">
        <v>150</v>
      </c>
      <c r="E439" s="418"/>
      <c r="F439" s="418"/>
      <c r="G439" s="432">
        <f t="shared" si="14"/>
        <v>0</v>
      </c>
      <c r="H439" s="432"/>
      <c r="I439" s="432"/>
      <c r="J439" s="420"/>
      <c r="K439" s="416">
        <f t="shared" si="15"/>
        <v>0</v>
      </c>
    </row>
    <row r="440" spans="1:11" ht="67.5" hidden="1" customHeight="1">
      <c r="A440" s="302" t="s">
        <v>818</v>
      </c>
      <c r="B440" s="302" t="s">
        <v>819</v>
      </c>
      <c r="C440" s="302"/>
      <c r="D440" s="328" t="s">
        <v>1159</v>
      </c>
      <c r="E440" s="242"/>
      <c r="F440" s="242"/>
      <c r="G440" s="355">
        <f t="shared" si="14"/>
        <v>35351100</v>
      </c>
      <c r="H440" s="204">
        <f>+H443+H442+H441+H445+H444</f>
        <v>2274100</v>
      </c>
      <c r="I440" s="204">
        <f>+I443+I442+I441+I445+I444+I446</f>
        <v>33077000</v>
      </c>
      <c r="J440" s="204">
        <f>+J443+J442+J441+J445+J444+J446</f>
        <v>0</v>
      </c>
      <c r="K440" s="454">
        <f t="shared" si="15"/>
        <v>35351100</v>
      </c>
    </row>
    <row r="441" spans="1:11" ht="28" hidden="1">
      <c r="A441" s="507">
        <v>2818311</v>
      </c>
      <c r="B441" s="507" t="s">
        <v>67</v>
      </c>
      <c r="C441" s="507" t="s">
        <v>936</v>
      </c>
      <c r="D441" s="457" t="s">
        <v>68</v>
      </c>
      <c r="E441" s="413"/>
      <c r="F441" s="413"/>
      <c r="G441" s="459">
        <f t="shared" si="14"/>
        <v>0</v>
      </c>
      <c r="H441" s="459">
        <f>300000-300000</f>
        <v>0</v>
      </c>
      <c r="I441" s="459">
        <f>300000-300000</f>
        <v>0</v>
      </c>
      <c r="J441" s="415">
        <f>300000-300000</f>
        <v>0</v>
      </c>
      <c r="K441" s="416">
        <f t="shared" si="15"/>
        <v>0</v>
      </c>
    </row>
    <row r="442" spans="1:11" ht="15.5" hidden="1">
      <c r="A442" s="423">
        <v>2818312</v>
      </c>
      <c r="B442" s="423" t="s">
        <v>860</v>
      </c>
      <c r="C442" s="423" t="s">
        <v>940</v>
      </c>
      <c r="D442" s="560" t="s">
        <v>178</v>
      </c>
      <c r="E442" s="418"/>
      <c r="F442" s="418"/>
      <c r="G442" s="471">
        <f t="shared" si="14"/>
        <v>0</v>
      </c>
      <c r="H442" s="471"/>
      <c r="I442" s="471"/>
      <c r="J442" s="420"/>
      <c r="K442" s="416">
        <f t="shared" si="15"/>
        <v>0</v>
      </c>
    </row>
    <row r="443" spans="1:11" ht="44.25" hidden="1" customHeight="1">
      <c r="A443" s="145">
        <v>2818320</v>
      </c>
      <c r="B443" s="145" t="s">
        <v>227</v>
      </c>
      <c r="C443" s="145" t="s">
        <v>939</v>
      </c>
      <c r="D443" s="14" t="s">
        <v>841</v>
      </c>
      <c r="E443" s="706" t="s">
        <v>261</v>
      </c>
      <c r="F443" s="706" t="s">
        <v>784</v>
      </c>
      <c r="G443" s="213">
        <f t="shared" si="14"/>
        <v>2274100</v>
      </c>
      <c r="H443" s="213">
        <v>2274100</v>
      </c>
      <c r="I443" s="329"/>
      <c r="J443" s="300"/>
      <c r="K443" s="410">
        <f t="shared" si="15"/>
        <v>2274100</v>
      </c>
    </row>
    <row r="444" spans="1:11" ht="67.150000000000006" hidden="1" customHeight="1">
      <c r="A444" s="516" t="s">
        <v>589</v>
      </c>
      <c r="B444" s="516" t="s">
        <v>228</v>
      </c>
      <c r="C444" s="516" t="s">
        <v>798</v>
      </c>
      <c r="D444" s="554" t="s">
        <v>590</v>
      </c>
      <c r="E444" s="707"/>
      <c r="F444" s="707"/>
      <c r="G444" s="518">
        <f t="shared" si="14"/>
        <v>0</v>
      </c>
      <c r="H444" s="518">
        <f>8775000-8775000</f>
        <v>0</v>
      </c>
      <c r="I444" s="518"/>
      <c r="J444" s="536"/>
      <c r="K444" s="416">
        <f t="shared" si="15"/>
        <v>0</v>
      </c>
    </row>
    <row r="445" spans="1:11" ht="57.75" hidden="1" customHeight="1">
      <c r="A445" s="135" t="s">
        <v>541</v>
      </c>
      <c r="B445" s="135" t="s">
        <v>229</v>
      </c>
      <c r="C445" s="135" t="s">
        <v>947</v>
      </c>
      <c r="D445" s="115" t="s">
        <v>1085</v>
      </c>
      <c r="E445" s="706"/>
      <c r="F445" s="706"/>
      <c r="G445" s="213">
        <f t="shared" si="14"/>
        <v>33077000</v>
      </c>
      <c r="H445" s="213"/>
      <c r="I445" s="213">
        <v>33077000</v>
      </c>
      <c r="J445" s="300"/>
      <c r="K445" s="410">
        <f t="shared" si="15"/>
        <v>33077000</v>
      </c>
    </row>
    <row r="446" spans="1:11" ht="75" hidden="1" customHeight="1">
      <c r="A446" s="525" t="s">
        <v>155</v>
      </c>
      <c r="B446" s="525" t="s">
        <v>1095</v>
      </c>
      <c r="C446" s="525" t="s">
        <v>555</v>
      </c>
      <c r="D446" s="562" t="s">
        <v>509</v>
      </c>
      <c r="E446" s="446" t="s">
        <v>261</v>
      </c>
      <c r="F446" s="446" t="s">
        <v>140</v>
      </c>
      <c r="G446" s="518">
        <f t="shared" si="14"/>
        <v>0</v>
      </c>
      <c r="H446" s="518"/>
      <c r="I446" s="518"/>
      <c r="J446" s="526">
        <f>+I446</f>
        <v>0</v>
      </c>
      <c r="K446" s="454">
        <f t="shared" si="15"/>
        <v>0</v>
      </c>
    </row>
    <row r="447" spans="1:11" ht="63" hidden="1" customHeight="1">
      <c r="A447" s="302" t="s">
        <v>1043</v>
      </c>
      <c r="B447" s="302" t="s">
        <v>1044</v>
      </c>
      <c r="C447" s="302"/>
      <c r="D447" s="561" t="s">
        <v>387</v>
      </c>
      <c r="E447" s="242"/>
      <c r="F447" s="242"/>
      <c r="G447" s="355">
        <f t="shared" si="14"/>
        <v>70927240</v>
      </c>
      <c r="H447" s="204">
        <f>++H448+H451+H457+H453+H455+H454+H456</f>
        <v>39677240</v>
      </c>
      <c r="I447" s="204">
        <f>++I448+I451+I457+I453+I455+I454+I456</f>
        <v>31250000</v>
      </c>
      <c r="J447" s="204">
        <f>++J448+J451+J457+J453+J455+J454+J456</f>
        <v>31250000</v>
      </c>
      <c r="K447" s="454">
        <f t="shared" si="15"/>
        <v>70927240</v>
      </c>
    </row>
    <row r="448" spans="1:11" ht="54" hidden="1" customHeight="1">
      <c r="A448" s="434">
        <v>2918110</v>
      </c>
      <c r="B448" s="434" t="s">
        <v>802</v>
      </c>
      <c r="C448" s="434" t="s">
        <v>510</v>
      </c>
      <c r="D448" s="435" t="s">
        <v>683</v>
      </c>
      <c r="E448" s="715" t="s">
        <v>262</v>
      </c>
      <c r="F448" s="715" t="s">
        <v>263</v>
      </c>
      <c r="G448" s="436">
        <f t="shared" si="14"/>
        <v>0</v>
      </c>
      <c r="H448" s="436"/>
      <c r="I448" s="436"/>
      <c r="J448" s="473">
        <f>+I448</f>
        <v>0</v>
      </c>
      <c r="K448" s="410">
        <f t="shared" si="15"/>
        <v>0</v>
      </c>
    </row>
    <row r="449" spans="1:11" ht="54" hidden="1" customHeight="1">
      <c r="A449" s="145">
        <v>2918110</v>
      </c>
      <c r="B449" s="145" t="s">
        <v>802</v>
      </c>
      <c r="C449" s="145" t="s">
        <v>510</v>
      </c>
      <c r="D449" s="269" t="s">
        <v>683</v>
      </c>
      <c r="E449" s="714"/>
      <c r="F449" s="714"/>
      <c r="G449" s="213">
        <f>+H449+I449</f>
        <v>0</v>
      </c>
      <c r="H449" s="213"/>
      <c r="I449" s="213"/>
      <c r="J449" s="331">
        <f>+I449</f>
        <v>0</v>
      </c>
      <c r="K449" s="410">
        <f>+G449</f>
        <v>0</v>
      </c>
    </row>
    <row r="450" spans="1:11" ht="81.75" hidden="1" customHeight="1">
      <c r="A450" s="525">
        <v>2919800</v>
      </c>
      <c r="B450" s="525" t="s">
        <v>92</v>
      </c>
      <c r="C450" s="525" t="s">
        <v>197</v>
      </c>
      <c r="D450" s="562" t="s">
        <v>511</v>
      </c>
      <c r="E450" s="714"/>
      <c r="F450" s="714"/>
      <c r="G450" s="563">
        <f t="shared" si="14"/>
        <v>0</v>
      </c>
      <c r="H450" s="563"/>
      <c r="I450" s="563"/>
      <c r="J450" s="536"/>
      <c r="K450" s="416">
        <f t="shared" si="15"/>
        <v>0</v>
      </c>
    </row>
    <row r="451" spans="1:11" ht="46.5" hidden="1" customHeight="1">
      <c r="A451" s="145">
        <v>2918120</v>
      </c>
      <c r="B451" s="145" t="s">
        <v>658</v>
      </c>
      <c r="C451" s="145" t="s">
        <v>863</v>
      </c>
      <c r="D451" s="269" t="s">
        <v>659</v>
      </c>
      <c r="E451" s="713"/>
      <c r="F451" s="713"/>
      <c r="G451" s="213">
        <f t="shared" si="14"/>
        <v>0</v>
      </c>
      <c r="H451" s="213"/>
      <c r="I451" s="213"/>
      <c r="J451" s="331">
        <f>+I451</f>
        <v>0</v>
      </c>
      <c r="K451" s="410">
        <f t="shared" si="15"/>
        <v>0</v>
      </c>
    </row>
    <row r="452" spans="1:11" ht="65.5" hidden="1" customHeight="1">
      <c r="A452" s="547"/>
      <c r="B452" s="540"/>
      <c r="C452" s="540"/>
      <c r="D452" s="564" t="s">
        <v>264</v>
      </c>
      <c r="E452" s="534"/>
      <c r="F452" s="534"/>
      <c r="G452" s="565">
        <f t="shared" si="14"/>
        <v>0</v>
      </c>
      <c r="H452" s="565"/>
      <c r="I452" s="565"/>
      <c r="J452" s="536"/>
      <c r="K452" s="416">
        <f t="shared" si="15"/>
        <v>0</v>
      </c>
    </row>
    <row r="453" spans="1:11" ht="65.5" hidden="1" customHeight="1">
      <c r="A453" s="145">
        <v>2918110</v>
      </c>
      <c r="B453" s="145" t="s">
        <v>802</v>
      </c>
      <c r="C453" s="145" t="s">
        <v>510</v>
      </c>
      <c r="D453" s="269" t="s">
        <v>265</v>
      </c>
      <c r="E453" s="713" t="s">
        <v>326</v>
      </c>
      <c r="F453" s="713" t="s">
        <v>368</v>
      </c>
      <c r="G453" s="213">
        <f t="shared" si="14"/>
        <v>5500000</v>
      </c>
      <c r="H453" s="213">
        <v>5100000</v>
      </c>
      <c r="I453" s="213">
        <v>400000</v>
      </c>
      <c r="J453" s="331">
        <f>+I453</f>
        <v>400000</v>
      </c>
      <c r="K453" s="416">
        <f t="shared" si="15"/>
        <v>5500000</v>
      </c>
    </row>
    <row r="454" spans="1:11" ht="48" hidden="1" customHeight="1">
      <c r="A454" s="145">
        <v>2918120</v>
      </c>
      <c r="B454" s="145" t="s">
        <v>658</v>
      </c>
      <c r="C454" s="145" t="s">
        <v>863</v>
      </c>
      <c r="D454" s="269" t="s">
        <v>659</v>
      </c>
      <c r="E454" s="713"/>
      <c r="F454" s="713"/>
      <c r="G454" s="213">
        <f t="shared" si="14"/>
        <v>11200000</v>
      </c>
      <c r="H454" s="213">
        <v>11200000</v>
      </c>
      <c r="I454" s="213"/>
      <c r="J454" s="331">
        <f>+I454</f>
        <v>0</v>
      </c>
      <c r="K454" s="416">
        <f t="shared" si="15"/>
        <v>11200000</v>
      </c>
    </row>
    <row r="455" spans="1:11" ht="65.5" hidden="1" customHeight="1">
      <c r="A455" s="525" t="s">
        <v>23</v>
      </c>
      <c r="B455" s="525" t="s">
        <v>73</v>
      </c>
      <c r="C455" s="516" t="s">
        <v>74</v>
      </c>
      <c r="D455" s="566" t="s">
        <v>22</v>
      </c>
      <c r="E455" s="714"/>
      <c r="F455" s="714"/>
      <c r="G455" s="542">
        <f t="shared" si="14"/>
        <v>0</v>
      </c>
      <c r="H455" s="542"/>
      <c r="I455" s="542"/>
      <c r="J455" s="526">
        <f>+I455</f>
        <v>0</v>
      </c>
      <c r="K455" s="416">
        <f t="shared" si="15"/>
        <v>0</v>
      </c>
    </row>
    <row r="456" spans="1:11" ht="59.25" hidden="1" customHeight="1">
      <c r="A456" s="145" t="s">
        <v>970</v>
      </c>
      <c r="B456" s="145" t="s">
        <v>1166</v>
      </c>
      <c r="C456" s="145" t="s">
        <v>934</v>
      </c>
      <c r="D456" s="14" t="s">
        <v>402</v>
      </c>
      <c r="E456" s="713"/>
      <c r="F456" s="713"/>
      <c r="G456" s="150">
        <f t="shared" si="14"/>
        <v>6200000</v>
      </c>
      <c r="H456" s="150">
        <v>1200000</v>
      </c>
      <c r="I456" s="150">
        <v>5000000</v>
      </c>
      <c r="J456" s="331">
        <f>+I456</f>
        <v>5000000</v>
      </c>
      <c r="K456" s="416">
        <f t="shared" si="15"/>
        <v>6200000</v>
      </c>
    </row>
    <row r="457" spans="1:11" ht="75" hidden="1" customHeight="1">
      <c r="A457" s="135">
        <v>2919800</v>
      </c>
      <c r="B457" s="135" t="s">
        <v>92</v>
      </c>
      <c r="C457" s="135" t="s">
        <v>197</v>
      </c>
      <c r="D457" s="252" t="s">
        <v>511</v>
      </c>
      <c r="E457" s="713"/>
      <c r="F457" s="713"/>
      <c r="G457" s="150">
        <f t="shared" si="14"/>
        <v>48027240</v>
      </c>
      <c r="H457" s="150">
        <v>22177240</v>
      </c>
      <c r="I457" s="150">
        <v>25850000</v>
      </c>
      <c r="J457" s="331">
        <f>+I457</f>
        <v>25850000</v>
      </c>
      <c r="K457" s="454">
        <f t="shared" si="15"/>
        <v>48027240</v>
      </c>
    </row>
    <row r="458" spans="1:11" ht="46.5" hidden="1" customHeight="1">
      <c r="A458" s="302" t="s">
        <v>156</v>
      </c>
      <c r="B458" s="302" t="s">
        <v>157</v>
      </c>
      <c r="C458" s="302"/>
      <c r="D458" s="328" t="s">
        <v>169</v>
      </c>
      <c r="E458" s="440"/>
      <c r="F458" s="417"/>
      <c r="G458" s="343">
        <f t="shared" si="14"/>
        <v>6000000</v>
      </c>
      <c r="H458" s="395">
        <f>SUM(H459:H469)</f>
        <v>6000000</v>
      </c>
      <c r="I458" s="395">
        <f>SUM(I459:I469)</f>
        <v>0</v>
      </c>
      <c r="J458" s="395">
        <f>SUM(J459:J469)</f>
        <v>0</v>
      </c>
      <c r="K458" s="454">
        <f t="shared" si="15"/>
        <v>6000000</v>
      </c>
    </row>
    <row r="459" spans="1:11" ht="72.75" hidden="1" customHeight="1">
      <c r="A459" s="135" t="s">
        <v>158</v>
      </c>
      <c r="B459" s="135" t="s">
        <v>693</v>
      </c>
      <c r="C459" s="135" t="s">
        <v>246</v>
      </c>
      <c r="D459" s="14" t="s">
        <v>622</v>
      </c>
      <c r="E459" s="713" t="s">
        <v>327</v>
      </c>
      <c r="F459" s="713" t="s">
        <v>731</v>
      </c>
      <c r="G459" s="150">
        <f t="shared" si="14"/>
        <v>3000000</v>
      </c>
      <c r="H459" s="150">
        <v>3000000</v>
      </c>
      <c r="I459" s="149"/>
      <c r="J459" s="417"/>
      <c r="K459" s="416">
        <f t="shared" si="15"/>
        <v>3000000</v>
      </c>
    </row>
    <row r="460" spans="1:11" ht="72.75" hidden="1" customHeight="1">
      <c r="A460" s="135" t="s">
        <v>159</v>
      </c>
      <c r="B460" s="135" t="s">
        <v>346</v>
      </c>
      <c r="C460" s="135" t="s">
        <v>246</v>
      </c>
      <c r="D460" s="14" t="s">
        <v>105</v>
      </c>
      <c r="E460" s="713"/>
      <c r="F460" s="713"/>
      <c r="G460" s="150">
        <f t="shared" si="14"/>
        <v>3000000</v>
      </c>
      <c r="H460" s="150">
        <v>3000000</v>
      </c>
      <c r="I460" s="150"/>
      <c r="J460" s="331"/>
      <c r="K460" s="416">
        <f t="shared" si="15"/>
        <v>3000000</v>
      </c>
    </row>
    <row r="461" spans="1:11" ht="72.75" hidden="1" customHeight="1">
      <c r="A461" s="433" t="s">
        <v>160</v>
      </c>
      <c r="B461" s="433" t="s">
        <v>163</v>
      </c>
      <c r="C461" s="433" t="s">
        <v>165</v>
      </c>
      <c r="D461" s="531" t="s">
        <v>166</v>
      </c>
      <c r="E461" s="714" t="s">
        <v>266</v>
      </c>
      <c r="F461" s="714" t="s">
        <v>141</v>
      </c>
      <c r="G461" s="543">
        <f t="shared" si="14"/>
        <v>0</v>
      </c>
      <c r="H461" s="543"/>
      <c r="I461" s="543"/>
      <c r="J461" s="473"/>
      <c r="K461" s="454">
        <f t="shared" si="15"/>
        <v>0</v>
      </c>
    </row>
    <row r="462" spans="1:11" ht="72.75" hidden="1" customHeight="1">
      <c r="A462" s="135" t="s">
        <v>162</v>
      </c>
      <c r="B462" s="135" t="s">
        <v>491</v>
      </c>
      <c r="C462" s="135" t="s">
        <v>305</v>
      </c>
      <c r="D462" s="252" t="s">
        <v>168</v>
      </c>
      <c r="E462" s="714"/>
      <c r="F462" s="714"/>
      <c r="G462" s="150">
        <f t="shared" si="14"/>
        <v>0</v>
      </c>
      <c r="H462" s="150"/>
      <c r="I462" s="150"/>
      <c r="J462" s="331"/>
      <c r="K462" s="454">
        <f>+G462</f>
        <v>0</v>
      </c>
    </row>
    <row r="463" spans="1:11" ht="72.75" hidden="1" customHeight="1">
      <c r="A463" s="135" t="s">
        <v>138</v>
      </c>
      <c r="B463" s="135" t="s">
        <v>1166</v>
      </c>
      <c r="C463" s="145" t="s">
        <v>934</v>
      </c>
      <c r="D463" s="252" t="s">
        <v>402</v>
      </c>
      <c r="E463" s="715"/>
      <c r="F463" s="715"/>
      <c r="G463" s="150">
        <f t="shared" si="14"/>
        <v>0</v>
      </c>
      <c r="H463" s="150"/>
      <c r="I463" s="150"/>
      <c r="J463" s="331"/>
      <c r="K463" s="454">
        <f>+G463</f>
        <v>0</v>
      </c>
    </row>
    <row r="464" spans="1:11" ht="72.75" hidden="1" customHeight="1">
      <c r="A464" s="135" t="s">
        <v>161</v>
      </c>
      <c r="B464" s="135" t="s">
        <v>164</v>
      </c>
      <c r="C464" s="135" t="s">
        <v>600</v>
      </c>
      <c r="D464" s="252" t="s">
        <v>167</v>
      </c>
      <c r="E464" s="242" t="s">
        <v>506</v>
      </c>
      <c r="F464" s="242" t="s">
        <v>205</v>
      </c>
      <c r="G464" s="150">
        <f t="shared" si="14"/>
        <v>0</v>
      </c>
      <c r="H464" s="150"/>
      <c r="I464" s="150"/>
      <c r="J464" s="331"/>
      <c r="K464" s="416">
        <f t="shared" si="15"/>
        <v>0</v>
      </c>
    </row>
    <row r="465" spans="1:11" ht="72.75" hidden="1" customHeight="1">
      <c r="A465" s="135" t="s">
        <v>162</v>
      </c>
      <c r="B465" s="135" t="s">
        <v>491</v>
      </c>
      <c r="C465" s="135" t="s">
        <v>305</v>
      </c>
      <c r="D465" s="252" t="s">
        <v>168</v>
      </c>
      <c r="E465" s="503"/>
      <c r="F465" s="495"/>
      <c r="G465" s="150">
        <f t="shared" si="14"/>
        <v>0</v>
      </c>
      <c r="H465" s="150"/>
      <c r="I465" s="150"/>
      <c r="J465" s="331"/>
      <c r="K465" s="416">
        <f t="shared" si="15"/>
        <v>0</v>
      </c>
    </row>
    <row r="466" spans="1:11" ht="72.75" hidden="1" customHeight="1">
      <c r="A466" s="135"/>
      <c r="B466" s="135"/>
      <c r="C466" s="135"/>
      <c r="D466" s="326"/>
      <c r="E466" s="440"/>
      <c r="F466" s="440"/>
      <c r="G466" s="150">
        <f t="shared" si="14"/>
        <v>0</v>
      </c>
      <c r="H466" s="150"/>
      <c r="I466" s="150"/>
      <c r="J466" s="331"/>
      <c r="K466" s="410"/>
    </row>
    <row r="467" spans="1:11" ht="72.75" hidden="1" customHeight="1">
      <c r="A467" s="135"/>
      <c r="B467" s="135"/>
      <c r="C467" s="135"/>
      <c r="D467" s="326"/>
      <c r="E467" s="440"/>
      <c r="F467" s="440"/>
      <c r="G467" s="150">
        <f t="shared" si="14"/>
        <v>0</v>
      </c>
      <c r="H467" s="150"/>
      <c r="I467" s="150"/>
      <c r="J467" s="331"/>
      <c r="K467" s="410"/>
    </row>
    <row r="468" spans="1:11" ht="72.75" hidden="1" customHeight="1">
      <c r="A468" s="135"/>
      <c r="B468" s="135"/>
      <c r="C468" s="135"/>
      <c r="D468" s="326"/>
      <c r="E468" s="440"/>
      <c r="F468" s="440"/>
      <c r="G468" s="150">
        <f t="shared" si="14"/>
        <v>0</v>
      </c>
      <c r="H468" s="150"/>
      <c r="I468" s="150"/>
      <c r="J468" s="331"/>
      <c r="K468" s="410"/>
    </row>
    <row r="469" spans="1:11" ht="72.75" hidden="1" customHeight="1">
      <c r="A469" s="408"/>
      <c r="B469" s="408"/>
      <c r="C469" s="408"/>
      <c r="D469" s="595"/>
      <c r="E469" s="442"/>
      <c r="F469" s="442"/>
      <c r="G469" s="546">
        <f t="shared" si="14"/>
        <v>0</v>
      </c>
      <c r="H469" s="546"/>
      <c r="I469" s="546"/>
      <c r="J469" s="453"/>
      <c r="K469" s="410"/>
    </row>
    <row r="470" spans="1:11" ht="37.15" hidden="1" customHeight="1">
      <c r="A470" s="302" t="s">
        <v>1047</v>
      </c>
      <c r="B470" s="302" t="s">
        <v>1048</v>
      </c>
      <c r="C470" s="302"/>
      <c r="D470" s="328" t="s">
        <v>488</v>
      </c>
      <c r="E470" s="500"/>
      <c r="F470" s="500"/>
      <c r="G470" s="355">
        <f t="shared" si="14"/>
        <v>60000000</v>
      </c>
      <c r="H470" s="204">
        <f>+H472+H475+H476+H482+H481+H491+H493+H483+H499+H496+H494+H495+H497+H503+H486+H490+H484+H492+H480+H505+H498</f>
        <v>60000000</v>
      </c>
      <c r="I470" s="204">
        <f>+I472+I475+I476+I482+I481+I491+I493+I483+I499+I496+I494+I495+I497+I503+I486+I490+I484+I492+I480+I505+I498</f>
        <v>0</v>
      </c>
      <c r="J470" s="300">
        <f>+J472+J475+J476+J482+J481+J491+J493+J483+J499+J496+J494+J495+J497+J503+J486+J490+J484+J492+J480+J505+J498</f>
        <v>0</v>
      </c>
      <c r="K470" s="410">
        <f t="shared" ref="K470:K506" si="16">+G470</f>
        <v>60000000</v>
      </c>
    </row>
    <row r="471" spans="1:11" ht="65.5" hidden="1" customHeight="1">
      <c r="A471" s="426"/>
      <c r="B471" s="426"/>
      <c r="C471" s="426"/>
      <c r="D471" s="491" t="s">
        <v>455</v>
      </c>
      <c r="E471" s="495"/>
      <c r="F471" s="495"/>
      <c r="G471" s="511">
        <f t="shared" si="14"/>
        <v>0</v>
      </c>
      <c r="H471" s="511"/>
      <c r="I471" s="511"/>
      <c r="J471" s="415"/>
      <c r="K471" s="416">
        <f t="shared" si="16"/>
        <v>0</v>
      </c>
    </row>
    <row r="472" spans="1:11" ht="57" hidden="1" customHeight="1">
      <c r="A472" s="135">
        <v>3710150</v>
      </c>
      <c r="B472" s="135" t="s">
        <v>148</v>
      </c>
      <c r="C472" s="135" t="s">
        <v>420</v>
      </c>
      <c r="D472" s="268" t="s">
        <v>1205</v>
      </c>
      <c r="E472" s="500"/>
      <c r="F472" s="500"/>
      <c r="G472" s="149">
        <f t="shared" si="14"/>
        <v>0</v>
      </c>
      <c r="H472" s="149"/>
      <c r="I472" s="149"/>
      <c r="J472" s="417"/>
      <c r="K472" s="416">
        <f t="shared" si="16"/>
        <v>0</v>
      </c>
    </row>
    <row r="473" spans="1:11" ht="44.5" hidden="1" customHeight="1">
      <c r="A473" s="140"/>
      <c r="B473" s="140"/>
      <c r="C473" s="140"/>
      <c r="D473" s="265" t="s">
        <v>528</v>
      </c>
      <c r="E473" s="500"/>
      <c r="F473" s="500"/>
      <c r="G473" s="149">
        <f t="shared" si="14"/>
        <v>0</v>
      </c>
      <c r="H473" s="149"/>
      <c r="I473" s="149"/>
      <c r="J473" s="417"/>
      <c r="K473" s="416">
        <f t="shared" si="16"/>
        <v>0</v>
      </c>
    </row>
    <row r="474" spans="1:11" ht="44.5" hidden="1" customHeight="1">
      <c r="A474" s="140"/>
      <c r="B474" s="140"/>
      <c r="C474" s="140"/>
      <c r="D474" s="265" t="s">
        <v>529</v>
      </c>
      <c r="E474" s="500"/>
      <c r="F474" s="500"/>
      <c r="G474" s="149">
        <f t="shared" si="14"/>
        <v>0</v>
      </c>
      <c r="H474" s="149"/>
      <c r="I474" s="149"/>
      <c r="J474" s="417"/>
      <c r="K474" s="416">
        <f t="shared" si="16"/>
        <v>0</v>
      </c>
    </row>
    <row r="475" spans="1:11" ht="54" hidden="1" customHeight="1">
      <c r="A475" s="135">
        <v>3713070</v>
      </c>
      <c r="B475" s="133" t="s">
        <v>968</v>
      </c>
      <c r="C475" s="133" t="s">
        <v>1002</v>
      </c>
      <c r="D475" s="268" t="s">
        <v>417</v>
      </c>
      <c r="E475" s="500"/>
      <c r="F475" s="500"/>
      <c r="G475" s="121">
        <f t="shared" si="14"/>
        <v>0</v>
      </c>
      <c r="H475" s="121"/>
      <c r="I475" s="121"/>
      <c r="J475" s="417"/>
      <c r="K475" s="416">
        <f t="shared" si="16"/>
        <v>0</v>
      </c>
    </row>
    <row r="476" spans="1:11" ht="15.65" hidden="1" customHeight="1">
      <c r="A476" s="133">
        <v>3713230</v>
      </c>
      <c r="B476" s="133" t="s">
        <v>973</v>
      </c>
      <c r="C476" s="133" t="s">
        <v>249</v>
      </c>
      <c r="D476" s="268" t="s">
        <v>1072</v>
      </c>
      <c r="E476" s="242"/>
      <c r="F476" s="242"/>
      <c r="G476" s="149">
        <f t="shared" si="14"/>
        <v>0</v>
      </c>
      <c r="H476" s="149"/>
      <c r="I476" s="149"/>
      <c r="J476" s="417"/>
      <c r="K476" s="416">
        <f t="shared" si="16"/>
        <v>0</v>
      </c>
    </row>
    <row r="477" spans="1:11" ht="51.65" hidden="1" customHeight="1">
      <c r="A477" s="140"/>
      <c r="B477" s="140"/>
      <c r="C477" s="140"/>
      <c r="D477" s="304" t="s">
        <v>1118</v>
      </c>
      <c r="E477" s="500"/>
      <c r="F477" s="500"/>
      <c r="G477" s="149">
        <f t="shared" si="14"/>
        <v>0</v>
      </c>
      <c r="H477" s="149"/>
      <c r="I477" s="149"/>
      <c r="J477" s="417"/>
      <c r="K477" s="416">
        <f t="shared" si="16"/>
        <v>0</v>
      </c>
    </row>
    <row r="478" spans="1:11" ht="38.5" hidden="1" customHeight="1">
      <c r="A478" s="140"/>
      <c r="B478" s="140"/>
      <c r="C478" s="140"/>
      <c r="D478" s="265" t="s">
        <v>365</v>
      </c>
      <c r="E478" s="242"/>
      <c r="F478" s="242"/>
      <c r="G478" s="149">
        <f t="shared" si="14"/>
        <v>0</v>
      </c>
      <c r="H478" s="149"/>
      <c r="I478" s="149"/>
      <c r="J478" s="417"/>
      <c r="K478" s="416">
        <f t="shared" si="16"/>
        <v>0</v>
      </c>
    </row>
    <row r="479" spans="1:11" ht="41.5" hidden="1" customHeight="1">
      <c r="A479" s="140"/>
      <c r="B479" s="140"/>
      <c r="C479" s="140"/>
      <c r="D479" s="265" t="s">
        <v>244</v>
      </c>
      <c r="E479" s="242"/>
      <c r="F479" s="242"/>
      <c r="G479" s="149">
        <f t="shared" si="14"/>
        <v>0</v>
      </c>
      <c r="H479" s="149"/>
      <c r="I479" s="149"/>
      <c r="J479" s="417"/>
      <c r="K479" s="416">
        <f t="shared" si="16"/>
        <v>0</v>
      </c>
    </row>
    <row r="480" spans="1:11" ht="15.5" hidden="1">
      <c r="A480" s="139">
        <v>3713740</v>
      </c>
      <c r="B480" s="139" t="s">
        <v>1086</v>
      </c>
      <c r="C480" s="139" t="s">
        <v>864</v>
      </c>
      <c r="D480" s="251" t="s">
        <v>640</v>
      </c>
      <c r="E480" s="242"/>
      <c r="F480" s="242"/>
      <c r="G480" s="120">
        <f t="shared" si="14"/>
        <v>0</v>
      </c>
      <c r="H480" s="120"/>
      <c r="I480" s="120"/>
      <c r="J480" s="417"/>
      <c r="K480" s="416">
        <f t="shared" si="16"/>
        <v>0</v>
      </c>
    </row>
    <row r="481" spans="1:11" ht="26" hidden="1">
      <c r="A481" s="135">
        <v>3713770</v>
      </c>
      <c r="B481" s="135" t="s">
        <v>791</v>
      </c>
      <c r="C481" s="135" t="s">
        <v>790</v>
      </c>
      <c r="D481" s="292" t="s">
        <v>902</v>
      </c>
      <c r="E481" s="242"/>
      <c r="F481" s="242"/>
      <c r="G481" s="149">
        <f t="shared" si="14"/>
        <v>0</v>
      </c>
      <c r="H481" s="149"/>
      <c r="I481" s="149"/>
      <c r="J481" s="417"/>
      <c r="K481" s="416">
        <f t="shared" si="16"/>
        <v>0</v>
      </c>
    </row>
    <row r="482" spans="1:11" ht="49.9" hidden="1" customHeight="1">
      <c r="A482" s="139">
        <v>3713790</v>
      </c>
      <c r="B482" s="139" t="s">
        <v>793</v>
      </c>
      <c r="C482" s="139" t="s">
        <v>978</v>
      </c>
      <c r="D482" s="250" t="s">
        <v>307</v>
      </c>
      <c r="E482" s="242"/>
      <c r="F482" s="242"/>
      <c r="G482" s="120">
        <f t="shared" si="14"/>
        <v>0</v>
      </c>
      <c r="H482" s="120"/>
      <c r="I482" s="120"/>
      <c r="J482" s="417"/>
      <c r="K482" s="416">
        <f t="shared" si="16"/>
        <v>0</v>
      </c>
    </row>
    <row r="483" spans="1:11" ht="70" hidden="1">
      <c r="A483" s="135">
        <v>3716084</v>
      </c>
      <c r="B483" s="139" t="s">
        <v>1138</v>
      </c>
      <c r="C483" s="139" t="s">
        <v>1137</v>
      </c>
      <c r="D483" s="264" t="s">
        <v>343</v>
      </c>
      <c r="E483" s="242"/>
      <c r="F483" s="242"/>
      <c r="G483" s="120">
        <f t="shared" si="14"/>
        <v>0</v>
      </c>
      <c r="H483" s="120"/>
      <c r="I483" s="120"/>
      <c r="J483" s="417"/>
      <c r="K483" s="416">
        <f t="shared" si="16"/>
        <v>0</v>
      </c>
    </row>
    <row r="484" spans="1:11" ht="15.5" hidden="1">
      <c r="A484" s="139">
        <v>3717300</v>
      </c>
      <c r="B484" s="139" t="s">
        <v>707</v>
      </c>
      <c r="C484" s="139" t="s">
        <v>935</v>
      </c>
      <c r="D484" s="250" t="s">
        <v>708</v>
      </c>
      <c r="E484" s="242"/>
      <c r="F484" s="242"/>
      <c r="G484" s="120">
        <f t="shared" si="14"/>
        <v>0</v>
      </c>
      <c r="H484" s="120"/>
      <c r="I484" s="120"/>
      <c r="J484" s="417"/>
      <c r="K484" s="416">
        <f t="shared" si="16"/>
        <v>0</v>
      </c>
    </row>
    <row r="485" spans="1:11" ht="59.5" hidden="1" customHeight="1">
      <c r="A485" s="462">
        <v>3717340</v>
      </c>
      <c r="B485" s="462" t="s">
        <v>921</v>
      </c>
      <c r="C485" s="462" t="s">
        <v>937</v>
      </c>
      <c r="D485" s="567" t="s">
        <v>789</v>
      </c>
      <c r="E485" s="418"/>
      <c r="F485" s="418"/>
      <c r="G485" s="463">
        <f t="shared" si="14"/>
        <v>0</v>
      </c>
      <c r="H485" s="463"/>
      <c r="I485" s="463"/>
      <c r="J485" s="420"/>
      <c r="K485" s="416">
        <f t="shared" si="16"/>
        <v>0</v>
      </c>
    </row>
    <row r="486" spans="1:11" ht="80.25" hidden="1" customHeight="1">
      <c r="A486" s="145">
        <v>3719770</v>
      </c>
      <c r="B486" s="145" t="s">
        <v>1166</v>
      </c>
      <c r="C486" s="145" t="s">
        <v>934</v>
      </c>
      <c r="D486" s="14" t="s">
        <v>402</v>
      </c>
      <c r="E486" s="242" t="s">
        <v>260</v>
      </c>
      <c r="F486" s="242" t="s">
        <v>381</v>
      </c>
      <c r="G486" s="213">
        <f t="shared" si="14"/>
        <v>0</v>
      </c>
      <c r="H486" s="213"/>
      <c r="I486" s="213"/>
      <c r="J486" s="300"/>
      <c r="K486" s="416">
        <f t="shared" si="16"/>
        <v>0</v>
      </c>
    </row>
    <row r="487" spans="1:11" ht="64.150000000000006" hidden="1" customHeight="1">
      <c r="A487" s="469"/>
      <c r="B487" s="507"/>
      <c r="C487" s="507"/>
      <c r="D487" s="457" t="s">
        <v>927</v>
      </c>
      <c r="E487" s="413"/>
      <c r="F487" s="413"/>
      <c r="G487" s="470">
        <f t="shared" si="14"/>
        <v>0</v>
      </c>
      <c r="H487" s="470"/>
      <c r="I487" s="470"/>
      <c r="J487" s="415"/>
      <c r="K487" s="416">
        <f t="shared" si="16"/>
        <v>0</v>
      </c>
    </row>
    <row r="488" spans="1:11" ht="55.9" hidden="1" customHeight="1">
      <c r="A488" s="152"/>
      <c r="B488" s="139"/>
      <c r="C488" s="139"/>
      <c r="D488" s="250" t="s">
        <v>925</v>
      </c>
      <c r="E488" s="242"/>
      <c r="F488" s="242"/>
      <c r="G488" s="153">
        <f t="shared" si="14"/>
        <v>0</v>
      </c>
      <c r="H488" s="153"/>
      <c r="I488" s="153"/>
      <c r="J488" s="417"/>
      <c r="K488" s="416">
        <f t="shared" si="16"/>
        <v>0</v>
      </c>
    </row>
    <row r="489" spans="1:11" ht="39.65" hidden="1" customHeight="1">
      <c r="A489" s="152"/>
      <c r="B489" s="139"/>
      <c r="C489" s="139"/>
      <c r="D489" s="250" t="s">
        <v>926</v>
      </c>
      <c r="E489" s="242"/>
      <c r="F489" s="242"/>
      <c r="G489" s="153">
        <f t="shared" si="14"/>
        <v>0</v>
      </c>
      <c r="H489" s="153"/>
      <c r="I489" s="153"/>
      <c r="J489" s="417"/>
      <c r="K489" s="416">
        <f t="shared" si="16"/>
        <v>0</v>
      </c>
    </row>
    <row r="490" spans="1:11" ht="15.5" hidden="1">
      <c r="A490" s="145">
        <v>3718070</v>
      </c>
      <c r="B490" s="145" t="s">
        <v>1206</v>
      </c>
      <c r="C490" s="145" t="s">
        <v>700</v>
      </c>
      <c r="D490" s="250" t="s">
        <v>1207</v>
      </c>
      <c r="E490" s="242"/>
      <c r="F490" s="242"/>
      <c r="G490" s="117">
        <f t="shared" si="14"/>
        <v>0</v>
      </c>
      <c r="H490" s="117"/>
      <c r="I490" s="117"/>
      <c r="J490" s="417"/>
      <c r="K490" s="416">
        <f t="shared" si="16"/>
        <v>0</v>
      </c>
    </row>
    <row r="491" spans="1:11" ht="46.5" hidden="1">
      <c r="A491" s="135">
        <v>3718110</v>
      </c>
      <c r="B491" s="135" t="s">
        <v>802</v>
      </c>
      <c r="C491" s="135" t="s">
        <v>510</v>
      </c>
      <c r="D491" s="293" t="s">
        <v>683</v>
      </c>
      <c r="E491" s="242"/>
      <c r="F491" s="242"/>
      <c r="G491" s="122">
        <f t="shared" si="14"/>
        <v>0</v>
      </c>
      <c r="H491" s="122"/>
      <c r="I491" s="122"/>
      <c r="J491" s="417"/>
      <c r="K491" s="416">
        <f t="shared" si="16"/>
        <v>0</v>
      </c>
    </row>
    <row r="492" spans="1:11" ht="60" hidden="1" customHeight="1">
      <c r="A492" s="135">
        <v>3718311</v>
      </c>
      <c r="B492" s="135" t="s">
        <v>67</v>
      </c>
      <c r="C492" s="135" t="s">
        <v>936</v>
      </c>
      <c r="D492" s="288" t="s">
        <v>663</v>
      </c>
      <c r="E492" s="242"/>
      <c r="F492" s="242"/>
      <c r="G492" s="122">
        <f t="shared" si="14"/>
        <v>0</v>
      </c>
      <c r="H492" s="122"/>
      <c r="I492" s="122"/>
      <c r="J492" s="417"/>
      <c r="K492" s="416">
        <f t="shared" si="16"/>
        <v>0</v>
      </c>
    </row>
    <row r="493" spans="1:11" ht="59.5" hidden="1" customHeight="1">
      <c r="A493" s="139">
        <v>3718862</v>
      </c>
      <c r="B493" s="139" t="s">
        <v>1004</v>
      </c>
      <c r="C493" s="139" t="s">
        <v>1003</v>
      </c>
      <c r="D493" s="294" t="s">
        <v>1005</v>
      </c>
      <c r="E493" s="242"/>
      <c r="F493" s="242"/>
      <c r="G493" s="153">
        <f t="shared" si="14"/>
        <v>0</v>
      </c>
      <c r="H493" s="153"/>
      <c r="I493" s="153"/>
      <c r="J493" s="417"/>
      <c r="K493" s="416">
        <f t="shared" si="16"/>
        <v>0</v>
      </c>
    </row>
    <row r="494" spans="1:11" ht="98" hidden="1">
      <c r="A494" s="145">
        <v>3719210</v>
      </c>
      <c r="B494" s="145" t="s">
        <v>238</v>
      </c>
      <c r="C494" s="145" t="s">
        <v>702</v>
      </c>
      <c r="D494" s="199" t="s">
        <v>1208</v>
      </c>
      <c r="E494" s="242"/>
      <c r="F494" s="242"/>
      <c r="G494" s="120">
        <f t="shared" si="14"/>
        <v>0</v>
      </c>
      <c r="H494" s="120"/>
      <c r="I494" s="120"/>
      <c r="J494" s="417"/>
      <c r="K494" s="416">
        <f t="shared" si="16"/>
        <v>0</v>
      </c>
    </row>
    <row r="495" spans="1:11" ht="84" hidden="1">
      <c r="A495" s="145">
        <v>3719220</v>
      </c>
      <c r="B495" s="145" t="s">
        <v>239</v>
      </c>
      <c r="C495" s="145" t="s">
        <v>703</v>
      </c>
      <c r="D495" s="199" t="s">
        <v>1199</v>
      </c>
      <c r="E495" s="242"/>
      <c r="F495" s="242"/>
      <c r="G495" s="120">
        <f t="shared" si="14"/>
        <v>0</v>
      </c>
      <c r="H495" s="120"/>
      <c r="I495" s="120"/>
      <c r="J495" s="417"/>
      <c r="K495" s="416">
        <f t="shared" si="16"/>
        <v>0</v>
      </c>
    </row>
    <row r="496" spans="1:11" ht="98" hidden="1">
      <c r="A496" s="145">
        <v>3719230</v>
      </c>
      <c r="B496" s="145" t="s">
        <v>237</v>
      </c>
      <c r="C496" s="145" t="s">
        <v>701</v>
      </c>
      <c r="D496" s="199" t="s">
        <v>1209</v>
      </c>
      <c r="E496" s="242"/>
      <c r="F496" s="242"/>
      <c r="G496" s="120">
        <f t="shared" si="14"/>
        <v>0</v>
      </c>
      <c r="H496" s="120"/>
      <c r="I496" s="120"/>
      <c r="J496" s="417"/>
      <c r="K496" s="416">
        <f t="shared" si="16"/>
        <v>0</v>
      </c>
    </row>
    <row r="497" spans="1:11" ht="59.5" hidden="1" customHeight="1">
      <c r="A497" s="135">
        <v>3719410</v>
      </c>
      <c r="B497" s="133" t="s">
        <v>1042</v>
      </c>
      <c r="C497" s="133" t="s">
        <v>501</v>
      </c>
      <c r="D497" s="295" t="s">
        <v>653</v>
      </c>
      <c r="E497" s="242"/>
      <c r="F497" s="242"/>
      <c r="G497" s="121">
        <f t="shared" si="14"/>
        <v>0</v>
      </c>
      <c r="H497" s="121"/>
      <c r="I497" s="121"/>
      <c r="J497" s="417"/>
      <c r="K497" s="416">
        <f t="shared" si="16"/>
        <v>0</v>
      </c>
    </row>
    <row r="498" spans="1:11" ht="59.5" hidden="1" customHeight="1">
      <c r="A498" s="135">
        <v>3719540</v>
      </c>
      <c r="B498" s="135" t="s">
        <v>677</v>
      </c>
      <c r="C498" s="135" t="s">
        <v>676</v>
      </c>
      <c r="D498" s="199" t="s">
        <v>960</v>
      </c>
      <c r="E498" s="242"/>
      <c r="F498" s="242"/>
      <c r="G498" s="121">
        <f t="shared" si="14"/>
        <v>0</v>
      </c>
      <c r="H498" s="121"/>
      <c r="I498" s="121"/>
      <c r="J498" s="417"/>
      <c r="K498" s="416">
        <f t="shared" si="16"/>
        <v>0</v>
      </c>
    </row>
    <row r="499" spans="1:11" ht="78" hidden="1" customHeight="1">
      <c r="A499" s="135">
        <v>3719710</v>
      </c>
      <c r="B499" s="139" t="s">
        <v>1041</v>
      </c>
      <c r="C499" s="139" t="s">
        <v>615</v>
      </c>
      <c r="D499" s="250" t="s">
        <v>1173</v>
      </c>
      <c r="E499" s="242"/>
      <c r="F499" s="242"/>
      <c r="G499" s="120">
        <f t="shared" si="14"/>
        <v>0</v>
      </c>
      <c r="H499" s="120"/>
      <c r="I499" s="120"/>
      <c r="J499" s="417"/>
      <c r="K499" s="416">
        <f t="shared" si="16"/>
        <v>0</v>
      </c>
    </row>
    <row r="500" spans="1:11" ht="27.65" hidden="1" customHeight="1">
      <c r="A500" s="140"/>
      <c r="B500" s="133"/>
      <c r="C500" s="133"/>
      <c r="D500" s="272" t="s">
        <v>524</v>
      </c>
      <c r="E500" s="242"/>
      <c r="F500" s="242"/>
      <c r="G500" s="122">
        <f t="shared" si="14"/>
        <v>0</v>
      </c>
      <c r="H500" s="122"/>
      <c r="I500" s="122"/>
      <c r="J500" s="417"/>
      <c r="K500" s="416">
        <f t="shared" si="16"/>
        <v>0</v>
      </c>
    </row>
    <row r="501" spans="1:11" ht="36" hidden="1" customHeight="1">
      <c r="A501" s="140"/>
      <c r="B501" s="139"/>
      <c r="C501" s="139"/>
      <c r="D501" s="250" t="s">
        <v>804</v>
      </c>
      <c r="E501" s="242"/>
      <c r="F501" s="242"/>
      <c r="G501" s="117">
        <f t="shared" si="14"/>
        <v>0</v>
      </c>
      <c r="H501" s="117"/>
      <c r="I501" s="117"/>
      <c r="J501" s="417"/>
      <c r="K501" s="416">
        <f t="shared" si="16"/>
        <v>0</v>
      </c>
    </row>
    <row r="502" spans="1:11" ht="42" hidden="1">
      <c r="A502" s="430"/>
      <c r="B502" s="462"/>
      <c r="C502" s="462"/>
      <c r="D502" s="424" t="s">
        <v>94</v>
      </c>
      <c r="E502" s="418"/>
      <c r="F502" s="418"/>
      <c r="G502" s="506">
        <f>+H502+I502</f>
        <v>0</v>
      </c>
      <c r="H502" s="506"/>
      <c r="I502" s="506"/>
      <c r="J502" s="420"/>
      <c r="K502" s="416">
        <f t="shared" si="16"/>
        <v>0</v>
      </c>
    </row>
    <row r="503" spans="1:11" ht="52.5" hidden="1" customHeight="1">
      <c r="A503" s="145">
        <v>3719770</v>
      </c>
      <c r="B503" s="145" t="s">
        <v>1166</v>
      </c>
      <c r="C503" s="145" t="s">
        <v>934</v>
      </c>
      <c r="D503" s="14" t="s">
        <v>402</v>
      </c>
      <c r="E503" s="242" t="s">
        <v>1210</v>
      </c>
      <c r="F503" s="242" t="s">
        <v>1211</v>
      </c>
      <c r="G503" s="213">
        <f>+H503+I503</f>
        <v>0</v>
      </c>
      <c r="H503" s="213"/>
      <c r="I503" s="213"/>
      <c r="J503" s="300"/>
      <c r="K503" s="454">
        <f t="shared" si="16"/>
        <v>0</v>
      </c>
    </row>
    <row r="504" spans="1:11" ht="15.5" hidden="1">
      <c r="A504" s="516"/>
      <c r="B504" s="516"/>
      <c r="C504" s="516"/>
      <c r="D504" s="541"/>
      <c r="E504" s="446"/>
      <c r="F504" s="446"/>
      <c r="G504" s="535">
        <f>+H504+I504</f>
        <v>0</v>
      </c>
      <c r="H504" s="535"/>
      <c r="I504" s="535"/>
      <c r="J504" s="536"/>
      <c r="K504" s="416">
        <f t="shared" si="16"/>
        <v>0</v>
      </c>
    </row>
    <row r="505" spans="1:11" ht="78.75" hidden="1" customHeight="1">
      <c r="A505" s="247">
        <v>3719800</v>
      </c>
      <c r="B505" s="252">
        <v>9800</v>
      </c>
      <c r="C505" s="247" t="s">
        <v>197</v>
      </c>
      <c r="D505" s="252" t="s">
        <v>511</v>
      </c>
      <c r="E505" s="242" t="s">
        <v>374</v>
      </c>
      <c r="F505" s="242"/>
      <c r="G505" s="150">
        <f>+H505+I505</f>
        <v>60000000</v>
      </c>
      <c r="H505" s="150">
        <v>60000000</v>
      </c>
      <c r="I505" s="150"/>
      <c r="J505" s="331">
        <f>+I505</f>
        <v>0</v>
      </c>
      <c r="K505" s="416">
        <f t="shared" si="16"/>
        <v>60000000</v>
      </c>
    </row>
    <row r="506" spans="1:11" ht="30.65" customHeight="1">
      <c r="A506" s="666"/>
      <c r="B506" s="666"/>
      <c r="C506" s="145"/>
      <c r="D506" s="334" t="s">
        <v>764</v>
      </c>
      <c r="E506" s="242"/>
      <c r="F506" s="242"/>
      <c r="G506" s="204">
        <f>+H506+I506</f>
        <v>2610000</v>
      </c>
      <c r="H506" s="204"/>
      <c r="I506" s="204">
        <f>I223</f>
        <v>2610000</v>
      </c>
      <c r="J506" s="300">
        <f>+I506</f>
        <v>2610000</v>
      </c>
      <c r="K506" s="454">
        <f t="shared" si="16"/>
        <v>2610000</v>
      </c>
    </row>
    <row r="507" spans="1:11" ht="27" customHeight="1">
      <c r="B507" s="605"/>
      <c r="C507" s="605"/>
      <c r="D507" s="606"/>
      <c r="E507" s="605"/>
      <c r="F507" s="605"/>
      <c r="G507" s="605"/>
      <c r="H507" s="605"/>
      <c r="I507" s="605"/>
      <c r="K507" s="373">
        <v>1</v>
      </c>
    </row>
    <row r="508" spans="1:11">
      <c r="K508" s="373">
        <v>1</v>
      </c>
    </row>
    <row r="509" spans="1:11">
      <c r="K509" s="373">
        <v>1</v>
      </c>
    </row>
    <row r="510" spans="1:11">
      <c r="I510" s="317"/>
      <c r="K510" s="373">
        <v>1</v>
      </c>
    </row>
    <row r="511" spans="1:11" ht="20.25" customHeight="1">
      <c r="A511" s="568"/>
      <c r="I511" s="716"/>
      <c r="J511" s="716"/>
      <c r="K511" s="584">
        <v>1</v>
      </c>
    </row>
    <row r="513" spans="7:7">
      <c r="G513" s="569"/>
    </row>
    <row r="514" spans="7:7">
      <c r="G514" s="317"/>
    </row>
    <row r="515" spans="7:7">
      <c r="G515" s="317"/>
    </row>
    <row r="516" spans="7:7">
      <c r="G516" s="317"/>
    </row>
  </sheetData>
  <autoFilter ref="K22:K511">
    <filterColumn colId="0">
      <customFilters and="1">
        <customFilter operator="notEqual" val=" "/>
        <customFilter operator="notEqual" val="0"/>
      </customFilters>
    </filterColumn>
  </autoFilter>
  <mergeCells count="103">
    <mergeCell ref="E233:E234"/>
    <mergeCell ref="E134:E152"/>
    <mergeCell ref="E154:E156"/>
    <mergeCell ref="E174:E175"/>
    <mergeCell ref="E192:E193"/>
    <mergeCell ref="E205:E206"/>
    <mergeCell ref="E218:E219"/>
    <mergeCell ref="E308:E309"/>
    <mergeCell ref="E313:E314"/>
    <mergeCell ref="E337:E338"/>
    <mergeCell ref="E361:E363"/>
    <mergeCell ref="E370:E371"/>
    <mergeCell ref="E235:E236"/>
    <mergeCell ref="O404:P404"/>
    <mergeCell ref="I404:J404"/>
    <mergeCell ref="F328:F329"/>
    <mergeCell ref="F337:F338"/>
    <mergeCell ref="F383:F385"/>
    <mergeCell ref="F386:F388"/>
    <mergeCell ref="F361:F363"/>
    <mergeCell ref="F372:F378"/>
    <mergeCell ref="F399:F401"/>
    <mergeCell ref="F370:F371"/>
    <mergeCell ref="F205:F206"/>
    <mergeCell ref="E97:E98"/>
    <mergeCell ref="E188:E189"/>
    <mergeCell ref="F97:F98"/>
    <mergeCell ref="E117:E132"/>
    <mergeCell ref="F117:F132"/>
    <mergeCell ref="E100:E104"/>
    <mergeCell ref="F134:F151"/>
    <mergeCell ref="E182:E186"/>
    <mergeCell ref="F182:F186"/>
    <mergeCell ref="F218:F219"/>
    <mergeCell ref="I10:J10"/>
    <mergeCell ref="E10:F10"/>
    <mergeCell ref="G10:H10"/>
    <mergeCell ref="E11:F11"/>
    <mergeCell ref="I11:J11"/>
    <mergeCell ref="E76:E95"/>
    <mergeCell ref="F76:F95"/>
    <mergeCell ref="E38:E39"/>
    <mergeCell ref="F38:F39"/>
    <mergeCell ref="I1:J1"/>
    <mergeCell ref="I2:J3"/>
    <mergeCell ref="A7:J7"/>
    <mergeCell ref="B8:H8"/>
    <mergeCell ref="B9:J9"/>
    <mergeCell ref="H13:H21"/>
    <mergeCell ref="I13:J20"/>
    <mergeCell ref="G13:G21"/>
    <mergeCell ref="F13:F21"/>
    <mergeCell ref="A11:B11"/>
    <mergeCell ref="C11:D11"/>
    <mergeCell ref="G11:H11"/>
    <mergeCell ref="A10:B10"/>
    <mergeCell ref="C10:D10"/>
    <mergeCell ref="AJ64:AK64"/>
    <mergeCell ref="AD64:AE64"/>
    <mergeCell ref="AF64:AG64"/>
    <mergeCell ref="M13:P13"/>
    <mergeCell ref="O19:P19"/>
    <mergeCell ref="AH64:AI64"/>
    <mergeCell ref="A13:A21"/>
    <mergeCell ref="B13:B21"/>
    <mergeCell ref="E13:E21"/>
    <mergeCell ref="C13:C21"/>
    <mergeCell ref="D13:D21"/>
    <mergeCell ref="F308:F309"/>
    <mergeCell ref="E297:E299"/>
    <mergeCell ref="A293:A294"/>
    <mergeCell ref="B293:B294"/>
    <mergeCell ref="E275:E282"/>
    <mergeCell ref="E459:E460"/>
    <mergeCell ref="F459:F460"/>
    <mergeCell ref="C293:C294"/>
    <mergeCell ref="D293:D294"/>
    <mergeCell ref="E331:E336"/>
    <mergeCell ref="F331:F336"/>
    <mergeCell ref="E328:E329"/>
    <mergeCell ref="F297:F299"/>
    <mergeCell ref="F313:F314"/>
    <mergeCell ref="E383:E385"/>
    <mergeCell ref="A506:B506"/>
    <mergeCell ref="E453:E457"/>
    <mergeCell ref="E461:E463"/>
    <mergeCell ref="I511:J511"/>
    <mergeCell ref="E408:E410"/>
    <mergeCell ref="F453:F457"/>
    <mergeCell ref="F448:F451"/>
    <mergeCell ref="E448:E451"/>
    <mergeCell ref="E443:E445"/>
    <mergeCell ref="F461:F463"/>
    <mergeCell ref="F275:F282"/>
    <mergeCell ref="F443:F445"/>
    <mergeCell ref="F408:F410"/>
    <mergeCell ref="E431:E433"/>
    <mergeCell ref="F431:F433"/>
    <mergeCell ref="E284:E287"/>
    <mergeCell ref="F284:F287"/>
    <mergeCell ref="E399:E401"/>
    <mergeCell ref="E386:E388"/>
    <mergeCell ref="E372:E380"/>
  </mergeCells>
  <phoneticPr fontId="0" type="noConversion"/>
  <printOptions horizontalCentered="1"/>
  <pageMargins left="0.19685039370078741" right="0.15748031496062992" top="0.19685039370078741" bottom="0.17" header="0.19685039370078741" footer="0.15748031496062992"/>
  <pageSetup paperSize="9" scale="52"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дод2</vt:lpstr>
      <vt:lpstr>видатки по розпорядниках</vt:lpstr>
      <vt:lpstr>Додаток 5</vt:lpstr>
      <vt:lpstr>дод7</vt:lpstr>
      <vt:lpstr>'видатки по розпорядниках'!Заголовки_для_друку</vt:lpstr>
      <vt:lpstr>дод2!Заголовки_для_друку</vt:lpstr>
      <vt:lpstr>дод7!Заголовки_для_друку</vt:lpstr>
      <vt:lpstr>'Додаток 5'!Заголовки_для_друку</vt:lpstr>
      <vt:lpstr>'видатки по розпорядниках'!Область_друку</vt:lpstr>
      <vt:lpstr>дод2!Область_друку</vt:lpstr>
      <vt:lpstr>дод7!Область_друку</vt:lpstr>
      <vt:lpstr>'Додаток 5'!Область_друку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2023-11-28T08:48:24Z</cp:lastPrinted>
  <dcterms:created xsi:type="dcterms:W3CDTF">2001-11-23T10:13:52Z</dcterms:created>
  <dcterms:modified xsi:type="dcterms:W3CDTF">2023-12-05T14:11:01Z</dcterms:modified>
</cp:coreProperties>
</file>