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7928" windowHeight="9732"/>
  </bookViews>
  <sheets>
    <sheet name="Лист1 (2)" sheetId="4" r:id="rId1"/>
  </sheets>
  <definedNames>
    <definedName name="_xlnm._FilterDatabase" localSheetId="0" hidden="1">'Лист1 (2)'!$A$3:$K$4</definedName>
    <definedName name="_xlnm.Print_Titles" localSheetId="0">'Лист1 (2)'!$3:$4</definedName>
    <definedName name="_xlnm.Print_Area" localSheetId="0">'Лист1 (2)'!$A$1:$K$63</definedName>
  </definedNames>
  <calcPr calcId="124519" fullCalcOnLoad="1"/>
</workbook>
</file>

<file path=xl/calcChain.xml><?xml version="1.0" encoding="utf-8"?>
<calcChain xmlns="http://schemas.openxmlformats.org/spreadsheetml/2006/main">
  <c r="H33" i="4"/>
  <c r="H32"/>
  <c r="J32" s="1"/>
  <c r="K32" s="1"/>
  <c r="H28"/>
  <c r="J28" s="1"/>
  <c r="K28" s="1"/>
  <c r="H27"/>
  <c r="H26"/>
  <c r="J26" s="1"/>
  <c r="K26" s="1"/>
  <c r="H25"/>
  <c r="H24"/>
  <c r="H23"/>
  <c r="H21" s="1"/>
  <c r="J21" s="1"/>
  <c r="K21" s="1"/>
  <c r="H15"/>
  <c r="J15" s="1"/>
  <c r="K15" s="1"/>
  <c r="H61"/>
  <c r="J61" s="1"/>
  <c r="K61" s="1"/>
  <c r="H59"/>
  <c r="H30"/>
  <c r="J30" s="1"/>
  <c r="K30" s="1"/>
  <c r="H29"/>
  <c r="H19"/>
  <c r="H17" s="1"/>
  <c r="J17" s="1"/>
  <c r="K17" s="1"/>
  <c r="H14"/>
  <c r="J14" s="1"/>
  <c r="K14" s="1"/>
  <c r="H56"/>
  <c r="J56" s="1"/>
  <c r="I56"/>
  <c r="E56"/>
  <c r="F56"/>
  <c r="G56" s="1"/>
  <c r="I5"/>
  <c r="I11"/>
  <c r="I17"/>
  <c r="I21"/>
  <c r="I63" s="1"/>
  <c r="I35"/>
  <c r="I41"/>
  <c r="I45"/>
  <c r="I52"/>
  <c r="I58"/>
  <c r="I60"/>
  <c r="H5"/>
  <c r="J5" s="1"/>
  <c r="K5" s="1"/>
  <c r="E5"/>
  <c r="F5"/>
  <c r="G5"/>
  <c r="E11"/>
  <c r="F11"/>
  <c r="G11"/>
  <c r="E17"/>
  <c r="F17"/>
  <c r="G17"/>
  <c r="E21"/>
  <c r="F21"/>
  <c r="G21"/>
  <c r="H35"/>
  <c r="J35" s="1"/>
  <c r="K35" s="1"/>
  <c r="E35"/>
  <c r="F35"/>
  <c r="G35"/>
  <c r="H41"/>
  <c r="J41" s="1"/>
  <c r="K41" s="1"/>
  <c r="E41"/>
  <c r="F41"/>
  <c r="G41"/>
  <c r="H45"/>
  <c r="J45" s="1"/>
  <c r="K45" s="1"/>
  <c r="E45"/>
  <c r="F45"/>
  <c r="G45"/>
  <c r="H52"/>
  <c r="J52" s="1"/>
  <c r="K52" s="1"/>
  <c r="E52"/>
  <c r="F52"/>
  <c r="G52"/>
  <c r="H54"/>
  <c r="J54" s="1"/>
  <c r="I54"/>
  <c r="E54"/>
  <c r="F54"/>
  <c r="G54" s="1"/>
  <c r="H58"/>
  <c r="J58" s="1"/>
  <c r="E58"/>
  <c r="F58"/>
  <c r="G58" s="1"/>
  <c r="E60"/>
  <c r="F60"/>
  <c r="F63" s="1"/>
  <c r="J49"/>
  <c r="K49" s="1"/>
  <c r="G49"/>
  <c r="J50"/>
  <c r="K50" s="1"/>
  <c r="E63"/>
  <c r="J59"/>
  <c r="K59" s="1"/>
  <c r="G59"/>
  <c r="J9"/>
  <c r="G9"/>
  <c r="K9"/>
  <c r="J57"/>
  <c r="K57" s="1"/>
  <c r="G57"/>
  <c r="J55"/>
  <c r="G55"/>
  <c r="K55"/>
  <c r="J53"/>
  <c r="K53" s="1"/>
  <c r="G53"/>
  <c r="G50"/>
  <c r="G46"/>
  <c r="J36"/>
  <c r="K36" s="1"/>
  <c r="G36"/>
  <c r="J25"/>
  <c r="G22"/>
  <c r="J22"/>
  <c r="K22" s="1"/>
  <c r="G23"/>
  <c r="G24"/>
  <c r="J24"/>
  <c r="K24" s="1"/>
  <c r="G25"/>
  <c r="K25" s="1"/>
  <c r="G26"/>
  <c r="G27"/>
  <c r="J27"/>
  <c r="K27" s="1"/>
  <c r="G28"/>
  <c r="G29"/>
  <c r="J29"/>
  <c r="K29" s="1"/>
  <c r="G30"/>
  <c r="G31"/>
  <c r="J31"/>
  <c r="K31" s="1"/>
  <c r="G32"/>
  <c r="G33"/>
  <c r="J33"/>
  <c r="K33" s="1"/>
  <c r="G34"/>
  <c r="J34"/>
  <c r="K34"/>
  <c r="G13"/>
  <c r="G18"/>
  <c r="J18"/>
  <c r="K18" s="1"/>
  <c r="G19"/>
  <c r="J19"/>
  <c r="K19" s="1"/>
  <c r="G20"/>
  <c r="J20"/>
  <c r="K20" s="1"/>
  <c r="G12"/>
  <c r="G14"/>
  <c r="G15"/>
  <c r="G16"/>
  <c r="J12"/>
  <c r="K12"/>
  <c r="J13"/>
  <c r="K13" s="1"/>
  <c r="J16"/>
  <c r="K16"/>
  <c r="J6"/>
  <c r="K6" s="1"/>
  <c r="G6"/>
  <c r="J7"/>
  <c r="G7"/>
  <c r="K7"/>
  <c r="J8"/>
  <c r="K8" s="1"/>
  <c r="G8"/>
  <c r="J10"/>
  <c r="G10"/>
  <c r="K10"/>
  <c r="G62"/>
  <c r="J62"/>
  <c r="K62" s="1"/>
  <c r="G61"/>
  <c r="J46"/>
  <c r="K46" s="1"/>
  <c r="J47"/>
  <c r="K47" s="1"/>
  <c r="G47"/>
  <c r="J48"/>
  <c r="K48" s="1"/>
  <c r="G48"/>
  <c r="J51"/>
  <c r="K51" s="1"/>
  <c r="G51"/>
  <c r="J44"/>
  <c r="K44" s="1"/>
  <c r="G44"/>
  <c r="J43"/>
  <c r="K43" s="1"/>
  <c r="G43"/>
  <c r="J42"/>
  <c r="K42" s="1"/>
  <c r="J40"/>
  <c r="K40" s="1"/>
  <c r="G40"/>
  <c r="J39"/>
  <c r="G39"/>
  <c r="K39"/>
  <c r="J38"/>
  <c r="K38" s="1"/>
  <c r="G38"/>
  <c r="J37"/>
  <c r="G37"/>
  <c r="K37"/>
  <c r="G42"/>
  <c r="K58" l="1"/>
  <c r="K56"/>
  <c r="G63"/>
  <c r="K54"/>
  <c r="G60"/>
  <c r="H11"/>
  <c r="J11" s="1"/>
  <c r="K11" s="1"/>
  <c r="J23"/>
  <c r="K23" s="1"/>
  <c r="H60"/>
  <c r="H63" l="1"/>
  <c r="J63" s="1"/>
  <c r="K63" s="1"/>
  <c r="J60"/>
  <c r="K60" s="1"/>
</calcChain>
</file>

<file path=xl/sharedStrings.xml><?xml version="1.0" encoding="utf-8"?>
<sst xmlns="http://schemas.openxmlformats.org/spreadsheetml/2006/main" count="150" uniqueCount="126">
  <si>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</si>
  <si>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</si>
  <si>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</si>
  <si>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</si>
  <si>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</si>
  <si>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</si>
  <si>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</si>
  <si>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</si>
  <si>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</si>
  <si>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Відсоток виконання</t>
  </si>
  <si>
    <t>Департамент охорони здоров'я</t>
  </si>
  <si>
    <t>тис. грн.</t>
  </si>
  <si>
    <t>Управління фізичної культури та спорту</t>
  </si>
  <si>
    <t>Департамент внутрішньої та інформаційної політики</t>
  </si>
  <si>
    <t>Разом по програмі</t>
  </si>
  <si>
    <t>Обласна рада</t>
  </si>
  <si>
    <t xml:space="preserve"> </t>
  </si>
  <si>
    <t>Управління капітального будівництва</t>
  </si>
  <si>
    <t>Департамент з питань культури національностей та релігії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</si>
  <si>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</si>
  <si>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</si>
  <si>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екології та природних ресурсів</t>
  </si>
  <si>
    <t>Департамент з питань цивільного захисту</t>
  </si>
  <si>
    <t>Код програмної класифікації видатків та кредитування місцевих бюджетів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</si>
  <si>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</si>
  <si>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</si>
  <si>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</si>
  <si>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</si>
  <si>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</si>
  <si>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Збереження природно-заповідного фонду</t>
  </si>
  <si>
    <t>Заходи з організації рятування на водах</t>
  </si>
  <si>
    <t>0813035</t>
  </si>
  <si>
    <t>0813192</t>
  </si>
  <si>
    <t>0819770</t>
  </si>
  <si>
    <t>0813242</t>
  </si>
  <si>
    <t>1014082</t>
  </si>
  <si>
    <t>1115052</t>
  </si>
  <si>
    <t>1115062</t>
  </si>
  <si>
    <t>1317640</t>
  </si>
  <si>
    <t>2313131</t>
  </si>
  <si>
    <t>2918120</t>
  </si>
  <si>
    <t>2517630</t>
  </si>
  <si>
    <t>Інші заходи в галузі культури і мистецтва</t>
  </si>
  <si>
    <t>Інша діяльність у сфері державного управління</t>
  </si>
  <si>
    <t>0110180</t>
  </si>
  <si>
    <t>118420</t>
  </si>
  <si>
    <t>Інші програми та заходи у сфері освіти</t>
  </si>
  <si>
    <t>0712152</t>
  </si>
  <si>
    <t>0813033</t>
  </si>
  <si>
    <t>Компенсаційні виплати за пільговий проїзд окремих категорій громадян на залізничному транспорті</t>
  </si>
  <si>
    <t xml:space="preserve">Департамент соціального захисту населення </t>
  </si>
  <si>
    <t xml:space="preserve">Інші субвенції з місцевого бюджету </t>
  </si>
  <si>
    <t>Будівництво інших об'єктів комуніальної власності</t>
  </si>
  <si>
    <t>Заходи з енергозбереження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</si>
  <si>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</si>
  <si>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</si>
  <si>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2818320</t>
  </si>
  <si>
    <t xml:space="preserve">Комплексна програма розвитку культури, підвищення туристичної привабливості, збереження національної пам"яті, культурної спадщини та промоції Львівської області на 2021-2023 роки                                                                   </t>
  </si>
  <si>
    <t>Стан фінансування обласних програм у 2021 році</t>
  </si>
  <si>
    <t>Регіональна програма сприяння розвитку інформаційного простору та громадянського суспільства у Львівській області на 2021-2023 роки</t>
  </si>
  <si>
    <t>Облдержадміністрація</t>
  </si>
  <si>
    <t>0210180</t>
  </si>
  <si>
    <t>Інші заходи, пов'язані з економічною діяльністю</t>
  </si>
  <si>
    <t>2314070</t>
  </si>
  <si>
    <t>Фінансова підтримка кінематографії</t>
  </si>
  <si>
    <t>Фінансова підтримка засобів масової інформації</t>
  </si>
  <si>
    <t>2318410</t>
  </si>
  <si>
    <t>2318420</t>
  </si>
  <si>
    <t>2317693</t>
  </si>
  <si>
    <t>Програма розвитку освіти Львівської області на 2021-2023 роки</t>
  </si>
  <si>
    <t>0611022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</si>
  <si>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</si>
  <si>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</si>
  <si>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0611142</t>
  </si>
  <si>
    <t>0611025</t>
  </si>
  <si>
    <t>Комплексна програма підтримки галузі охорони здоров'я Львівської області на 2021-2023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</si>
  <si>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</si>
  <si>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</si>
  <si>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</si>
  <si>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</si>
  <si>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</si>
  <si>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</si>
  <si>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0712040</t>
  </si>
  <si>
    <t>Санаторно-курортна допомога населенню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</si>
  <si>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</si>
  <si>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</si>
  <si>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</si>
  <si>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</si>
  <si>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</si>
  <si>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</si>
  <si>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</si>
  <si>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</si>
  <si>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</si>
  <si>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0712144</t>
  </si>
  <si>
    <t>Централізовані заходи з лікування хворих на цукровий та нецукровий діабет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</si>
  <si>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</si>
  <si>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</si>
  <si>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</si>
  <si>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0719430</t>
  </si>
  <si>
    <t>Субвенція з МБ на здійснення підтримки окремих закладів та заходів у системі охорони здоров'я за рахунок відповідної субвенції з державного бюджету</t>
  </si>
  <si>
    <t>Комплексна програма соціальної підтримки окремих категорій громадян Львівської області на 2021-2023роки</t>
  </si>
  <si>
    <t>Компенсаційні виплати за пільговий проїзд автомобільним транспортом окремим категоріям громадян</t>
  </si>
  <si>
    <t>Комплексна програма розвитку фізичної культури та спорту Львівщини на період до 2023 року</t>
  </si>
  <si>
    <t>1115011</t>
  </si>
  <si>
    <t>Проведення навчально-тренувальних зборів і змагань з олімпійських видів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</si>
  <si>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</si>
  <si>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</si>
  <si>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</si>
  <si>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</si>
  <si>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</si>
  <si>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</si>
  <si>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</si>
  <si>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2021-2023 роки </t>
  </si>
  <si>
    <t>Департамент паливно-енергетичного комплексу та енергозбереження</t>
  </si>
  <si>
    <t>Здійснення заходів та реалізація проєктів на виконання Державної цільової соціальної програми "Молодь України"</t>
  </si>
  <si>
    <t>Обласна програма "Молодь Львівщини" на 2021-2023 роки</t>
  </si>
  <si>
    <t>Регіональна програма з міжнародного і траскордонного співробітництва, європейської інтеграції на 2021-2023 роки</t>
  </si>
  <si>
    <t>2617622</t>
  </si>
  <si>
    <t>Комплексна програма цивільного захисту та підтримки правоохоронних органів Львівської області на 2021-2023 роки</t>
  </si>
  <si>
    <t>Проведення належної медико-соціальної експертизи (МСЕК)</t>
  </si>
  <si>
    <t>Комплексна програма соціальної підтримки у Львіській області учасників АТО (ООС) та їхніх родин, бійців добровольців АТО, а також родин Героїв Небесної Сотні на 2021-2023 роки</t>
  </si>
  <si>
    <t>Програма охорони навколишнього природного середовища на 2021-2023 роки</t>
  </si>
  <si>
    <t>Заходи  запобігання та ліквадації надзвичайних ситуацій та наслідків стихійного лиха</t>
  </si>
  <si>
    <t>Департамент освіти</t>
  </si>
  <si>
    <t>Станом на 05.02.2021</t>
  </si>
  <si>
    <r>
      <t xml:space="preserve"> 2021 рік </t>
    </r>
    <r>
      <rPr>
        <sz val="14"/>
        <rFont val="Times New Roman"/>
        <family val="1"/>
        <charset val="204"/>
      </rPr>
      <t>(станом на 05.02.2021)</t>
    </r>
  </si>
</sst>
</file>

<file path=xl/styles.xml><?xml version="1.0" encoding="utf-8"?>
<styleSheet xmlns="http://schemas.openxmlformats.org/spreadsheetml/2006/main">
  <numFmts count="15">
    <numFmt numFmtId="180" formatCode="#,##0\ &quot;z?&quot;;[Red]\-#,##0\ &quot;z?&quot;"/>
    <numFmt numFmtId="181" formatCode="#,##0.00\ &quot;z?&quot;;[Red]\-#,##0.00\ &quot;z?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-* #,##0\ &quot;р.&quot;_-;\-* #,##0\ &quot;р.&quot;_-;_-* &quot;-&quot;\ &quot;р.&quot;_-;_-@_-"/>
    <numFmt numFmtId="185" formatCode="_-* #,##0.00\ &quot;р.&quot;_-;\-* #,##0.00\ &quot;р.&quot;_-;_-* &quot;-&quot;??\ &quot;р.&quot;_-;_-@_-"/>
    <numFmt numFmtId="186" formatCode="_-* #,##0\ _z_?_-;\-* #,##0\ _z_?_-;_-* &quot;-&quot;\ _z_?_-;_-@_-"/>
    <numFmt numFmtId="187" formatCode="_-* #,##0.00\ _z_?_-;\-* #,##0.00\ _z_?_-;_-* &quot;-&quot;??\ _z_?_-;_-@_-"/>
    <numFmt numFmtId="188" formatCode="#,##0.\-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-* #,##0.00\ &quot;грн.&quot;_-;\-* #,##0.00\ &quot;грн.&quot;_-;_-* &quot;-&quot;??\ &quot;грн.&quot;_-;_-@_-"/>
    <numFmt numFmtId="193" formatCode="_-* #,##0.00\ _г_р_н_._-;\-* #,##0.00\ _г_р_н_._-;_-* &quot;-&quot;??\ _г_р_н_._-;_-@_-"/>
    <numFmt numFmtId="195" formatCode="#,##0\ &quot;грн.&quot;;\-#,##0\ &quot;грн.&quot;"/>
    <numFmt numFmtId="196" formatCode="#,##0.0"/>
  </numFmts>
  <fonts count="41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charset val="204"/>
    </font>
    <font>
      <sz val="1"/>
      <color indexed="8"/>
      <name val="Courier"/>
    </font>
    <font>
      <sz val="10"/>
      <name val="Helv"/>
      <charset val="204"/>
    </font>
    <font>
      <sz val="1"/>
      <color indexed="8"/>
      <name val="Courier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6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6" fontId="12" fillId="0" borderId="0"/>
    <xf numFmtId="186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188" fontId="15" fillId="16" borderId="0"/>
    <xf numFmtId="0" fontId="16" fillId="17" borderId="0"/>
    <xf numFmtId="188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89" fontId="11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91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9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38" fillId="0" borderId="0" applyFont="0" applyFill="0" applyBorder="0" applyAlignment="0" applyProtection="0"/>
    <xf numFmtId="193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38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26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196" fontId="16" fillId="0" borderId="11" xfId="0" applyNumberFormat="1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96" fontId="16" fillId="0" borderId="11" xfId="0" applyNumberFormat="1" applyFont="1" applyFill="1" applyBorder="1" applyAlignment="1">
      <alignment horizontal="center" vertical="center" wrapText="1"/>
    </xf>
    <xf numFmtId="196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196" fontId="39" fillId="0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vertical="center" wrapText="1"/>
    </xf>
    <xf numFmtId="0" fontId="17" fillId="0" borderId="13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49" fontId="17" fillId="0" borderId="12" xfId="0" applyNumberFormat="1" applyFont="1" applyFill="1" applyBorder="1" applyAlignment="1">
      <alignment vertical="center" wrapText="1"/>
    </xf>
    <xf numFmtId="0" fontId="36" fillId="0" borderId="12" xfId="0" applyFont="1" applyFill="1" applyBorder="1" applyAlignment="1">
      <alignment horizontal="center" vertical="center" wrapText="1"/>
    </xf>
    <xf numFmtId="196" fontId="17" fillId="0" borderId="0" xfId="0" applyNumberFormat="1" applyFont="1" applyFill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</cellXfs>
  <cellStyles count="216">
    <cellStyle name="?’ЋѓЋ‚›‰" xfId="6"/>
    <cellStyle name="?’ЋѓЋ‚›‰ 2" xfId="7"/>
    <cellStyle name="?’ЋѓЋ‚›‰_320_dod_1-8" xfId="8"/>
    <cellStyle name="_Veresen_derg" xfId="13"/>
    <cellStyle name="_Вик01102002 держ" xfId="14"/>
    <cellStyle name="_доходи" xfId="15"/>
    <cellStyle name="_Книга1" xfId="20"/>
    <cellStyle name="_освіта 25.12.2015 дод 9  2016" xfId="53"/>
    <cellStyle name="_ПНП" xfId="54"/>
    <cellStyle name="_Прогноз ДМ по районах" xfId="55"/>
    <cellStyle name="”?ЌЂЌ‘Ћ‚›‰" xfId="57"/>
    <cellStyle name="”?ЌЂЌ‘Ћ‚›‰ 2" xfId="58"/>
    <cellStyle name="”?ЌЂЌ‘Ћ‚›‰_320_dod_1-8" xfId="59"/>
    <cellStyle name="”?Љ‘?ђЋ‚ЂЌЌ›‰" xfId="60"/>
    <cellStyle name="”?Љ‘?ђЋ‚ЂЌЌ›‰ 2" xfId="61"/>
    <cellStyle name="”?Љ‘?ђЋ‚ЂЌЌ›‰_320_dod_1-8" xfId="62"/>
    <cellStyle name="”€ЌЂЌ‘Ћ‚›‰" xfId="63"/>
    <cellStyle name="”€ЌЂЌ‘Ћ‚›‰ 2" xfId="64"/>
    <cellStyle name="”€ЌЂЌ‘Ћ‚›‰_320_dod_1-8" xfId="65"/>
    <cellStyle name="”€Љ‘€ђЋ‚ЂЌЌ›‰" xfId="66"/>
    <cellStyle name="”€Љ‘€ђЋ‚ЂЌЌ›‰ 2" xfId="67"/>
    <cellStyle name="”€Љ‘€ђЋ‚ЂЌЌ›‰_320_dod_1-8" xfId="68"/>
    <cellStyle name="”ЌЂЌ‘Ћ‚›‰" xfId="69"/>
    <cellStyle name="”Љ‘ђЋ‚ЂЌЌ›‰" xfId="70"/>
    <cellStyle name="„…Ќ…†Ќ›‰" xfId="71"/>
    <cellStyle name="€’ЋѓЋ‚›‰" xfId="74"/>
    <cellStyle name="€’ЋѓЋ‚›‰ 2" xfId="75"/>
    <cellStyle name="€’ЋѓЋ‚›‰_320_dod_1-8" xfId="76"/>
    <cellStyle name="‡ЂѓЋ‹Ћ‚ЋЉ1" xfId="72"/>
    <cellStyle name="‡ЂѓЋ‹Ћ‚ЋЉ2" xfId="73"/>
    <cellStyle name="’ЋѓЋ‚›‰" xfId="56"/>
    <cellStyle name="" xfId="1"/>
    <cellStyle name="" xfId="2"/>
    <cellStyle name="_320_dod_1-8" xfId="9"/>
    <cellStyle name="_320_dod_1-8" xfId="10"/>
    <cellStyle name="_доходи" xfId="16"/>
    <cellStyle name="_доходи" xfId="17"/>
    <cellStyle name="_Лист1" xfId="21"/>
    <cellStyle name="_Лист1" xfId="22"/>
    <cellStyle name="_Лист1_1" xfId="25"/>
    <cellStyle name="_Лист1_1" xfId="26"/>
    <cellStyle name="_Лист1_1 2" xfId="29"/>
    <cellStyle name="_Лист1_1 2" xfId="30"/>
    <cellStyle name="_Лист1_1 3" xfId="33"/>
    <cellStyle name="_Лист1_1 3" xfId="34"/>
    <cellStyle name="_Лист1_1 4" xfId="37"/>
    <cellStyle name="_Лист1_1 4" xfId="38"/>
    <cellStyle name="_Лист1_1 5" xfId="41"/>
    <cellStyle name="_Лист1_1 5" xfId="42"/>
    <cellStyle name="_Лист1_1 6" xfId="45"/>
    <cellStyle name="_Лист1_1 6" xfId="46"/>
    <cellStyle name="_Лист1_1 7" xfId="49"/>
    <cellStyle name="_Лист1_1 7" xfId="5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доходи" xfId="18"/>
    <cellStyle name="_доходи" xfId="19"/>
    <cellStyle name="_Лист1" xfId="23"/>
    <cellStyle name="_Лист1" xfId="24"/>
    <cellStyle name="_Лист1_1" xfId="27"/>
    <cellStyle name="_Лист1_1" xfId="28"/>
    <cellStyle name="_Лист1_1 2" xfId="31"/>
    <cellStyle name="_Лист1_1 2" xfId="32"/>
    <cellStyle name="_Лист1_1 3" xfId="35"/>
    <cellStyle name="_Лист1_1 3" xfId="36"/>
    <cellStyle name="_Лист1_1 4" xfId="39"/>
    <cellStyle name="_Лист1_1 4" xfId="40"/>
    <cellStyle name="_Лист1_1 5" xfId="43"/>
    <cellStyle name="_Лист1_1 5" xfId="44"/>
    <cellStyle name="_Лист1_1 6" xfId="47"/>
    <cellStyle name="_Лист1_1 6" xfId="48"/>
    <cellStyle name="_Лист1_1 7" xfId="51"/>
    <cellStyle name="_Лист1_1 7" xfId="52"/>
    <cellStyle name="" xfId="5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 customBuiltin="1"/>
    <cellStyle name="Акцентування2" xfId="135" customBuiltin="1"/>
    <cellStyle name="Акцентування3" xfId="136" customBuiltin="1"/>
    <cellStyle name="Акцентування4" xfId="137" customBuiltin="1"/>
    <cellStyle name="Акцентування5" xfId="138" customBuiltin="1"/>
    <cellStyle name="Акцентування6" xfId="139" customBuiltin="1"/>
    <cellStyle name="Ввід" xfId="140" customBuiltin="1"/>
    <cellStyle name="Ввод " xfId="141"/>
    <cellStyle name="Вывод" xfId="142"/>
    <cellStyle name="Вычисление" xfId="143"/>
    <cellStyle name="Гарний" xfId="144" customBuiltin="1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customBuiltin="1"/>
    <cellStyle name="Итог" xfId="181"/>
    <cellStyle name="Контрольна клітинка" xfId="182" customBuiltin="1"/>
    <cellStyle name="Контрольная ячейка" xfId="183"/>
    <cellStyle name="Назва" xfId="184" customBuiltin="1"/>
    <cellStyle name="Название" xfId="185"/>
    <cellStyle name="Нейтральний" xfId="186" customBuiltin="1"/>
    <cellStyle name="Нейтральний 2" xfId="187"/>
    <cellStyle name="Нейтральный" xfId="188"/>
    <cellStyle name="Обчислення" xfId="189" customBuiltin="1"/>
    <cellStyle name="Обычный" xfId="0" builtinId="0"/>
    <cellStyle name="Обычный 2" xfId="190"/>
    <cellStyle name="Обычный 2 2" xfId="191"/>
    <cellStyle name="Обычный 2 2 2" xfId="192"/>
    <cellStyle name="Обычный 2 3" xfId="193"/>
    <cellStyle name="Підсумок" xfId="194" customBuiltin="1"/>
    <cellStyle name="Плохой" xfId="195"/>
    <cellStyle name="Поганий" xfId="196" customBuiltin="1"/>
    <cellStyle name="Пояснение" xfId="197"/>
    <cellStyle name="Примечание" xfId="198"/>
    <cellStyle name="Примечание 2" xfId="199"/>
    <cellStyle name="Примітка" xfId="200" customBuiltin="1"/>
    <cellStyle name="Результат" xfId="201" customBuiltin="1"/>
    <cellStyle name="Связанная ячейка" xfId="202"/>
    <cellStyle name="Середній" xfId="203"/>
    <cellStyle name="Стиль 1" xfId="204"/>
    <cellStyle name="Текст попередження" xfId="205" customBuiltin="1"/>
    <cellStyle name="Текст пояснення" xfId="206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8"/>
  <sheetViews>
    <sheetView tabSelected="1" view="pageBreakPreview" zoomScale="60" zoomScaleNormal="6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N58" sqref="N58"/>
    </sheetView>
  </sheetViews>
  <sheetFormatPr defaultColWidth="9.109375" defaultRowHeight="18"/>
  <cols>
    <col min="1" max="1" width="7" style="4" customWidth="1"/>
    <col min="2" max="2" width="18.44140625" style="9" customWidth="1"/>
    <col min="3" max="3" width="44.44140625" style="6" customWidth="1"/>
    <col min="4" max="4" width="34" style="4" customWidth="1"/>
    <col min="5" max="5" width="19.6640625" style="4" customWidth="1"/>
    <col min="6" max="6" width="17.88671875" style="4" customWidth="1"/>
    <col min="7" max="7" width="17.109375" style="4" customWidth="1"/>
    <col min="8" max="8" width="19.33203125" style="4" customWidth="1"/>
    <col min="9" max="9" width="19" style="4" customWidth="1"/>
    <col min="10" max="10" width="15.44140625" style="4" customWidth="1"/>
    <col min="11" max="11" width="13.5546875" style="4" customWidth="1"/>
    <col min="12" max="16384" width="9.109375" style="4"/>
  </cols>
  <sheetData>
    <row r="1" spans="1:11">
      <c r="A1" s="33" t="s">
        <v>58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>
      <c r="A2" s="2" t="s">
        <v>16</v>
      </c>
      <c r="B2" s="8"/>
      <c r="C2" s="5"/>
      <c r="D2" s="37" t="s">
        <v>124</v>
      </c>
      <c r="E2" s="37"/>
      <c r="F2" s="37"/>
      <c r="G2" s="37"/>
      <c r="H2" s="2"/>
      <c r="I2" s="2"/>
      <c r="J2" s="2"/>
      <c r="K2" s="3" t="s">
        <v>11</v>
      </c>
    </row>
    <row r="3" spans="1:11" ht="72.75" customHeight="1">
      <c r="A3" s="31" t="s">
        <v>6</v>
      </c>
      <c r="B3" s="29" t="s">
        <v>23</v>
      </c>
      <c r="C3" s="31" t="s">
        <v>5</v>
      </c>
      <c r="D3" s="31" t="s">
        <v>0</v>
      </c>
      <c r="E3" s="34" t="s">
        <v>7</v>
      </c>
      <c r="F3" s="35"/>
      <c r="G3" s="36"/>
      <c r="H3" s="31" t="s">
        <v>8</v>
      </c>
      <c r="I3" s="31"/>
      <c r="J3" s="31"/>
      <c r="K3" s="31" t="s">
        <v>9</v>
      </c>
    </row>
    <row r="4" spans="1:11" ht="81" customHeight="1">
      <c r="A4" s="31"/>
      <c r="B4" s="30"/>
      <c r="C4" s="31"/>
      <c r="D4" s="31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31"/>
    </row>
    <row r="5" spans="1:11" s="22" customFormat="1" ht="165.75" customHeight="1">
      <c r="A5" s="1">
        <v>1</v>
      </c>
      <c r="B5" s="19"/>
      <c r="C5" s="20" t="s">
        <v>57</v>
      </c>
      <c r="D5" s="21" t="s">
        <v>14</v>
      </c>
      <c r="E5" s="10">
        <f>SUM(E6:E10)</f>
        <v>22420</v>
      </c>
      <c r="F5" s="10">
        <f>SUM(F6:F10)</f>
        <v>0</v>
      </c>
      <c r="G5" s="10">
        <f>SUM(E5:F5)</f>
        <v>22420</v>
      </c>
      <c r="H5" s="10">
        <f>SUM(H6:H10)</f>
        <v>130.63999999999999</v>
      </c>
      <c r="I5" s="10">
        <f>SUM(I6:I10)</f>
        <v>0</v>
      </c>
      <c r="J5" s="10">
        <f t="shared" ref="J5:J10" si="0">SUM(H5:I5)</f>
        <v>130.63999999999999</v>
      </c>
      <c r="K5" s="10">
        <f t="shared" ref="K5:K21" si="1">J5/G5*100</f>
        <v>0.5826940231935771</v>
      </c>
    </row>
    <row r="6" spans="1:11" s="22" customFormat="1" ht="119.25" customHeight="1">
      <c r="A6" s="17"/>
      <c r="B6" s="12" t="s">
        <v>44</v>
      </c>
      <c r="C6" s="1" t="s">
        <v>43</v>
      </c>
      <c r="D6" s="15" t="s">
        <v>15</v>
      </c>
      <c r="E6" s="11">
        <v>950</v>
      </c>
      <c r="F6" s="11"/>
      <c r="G6" s="10">
        <f t="shared" ref="G6:G17" si="2">E6+F6</f>
        <v>950</v>
      </c>
      <c r="H6" s="11"/>
      <c r="I6" s="11"/>
      <c r="J6" s="10">
        <f t="shared" si="0"/>
        <v>0</v>
      </c>
      <c r="K6" s="10">
        <f t="shared" si="1"/>
        <v>0</v>
      </c>
    </row>
    <row r="7" spans="1:11" s="22" customFormat="1" ht="114" customHeight="1">
      <c r="A7" s="17"/>
      <c r="B7" s="14" t="s">
        <v>61</v>
      </c>
      <c r="C7" s="1" t="s">
        <v>43</v>
      </c>
      <c r="D7" s="15" t="s">
        <v>60</v>
      </c>
      <c r="E7" s="11">
        <v>1000</v>
      </c>
      <c r="F7" s="11"/>
      <c r="G7" s="10">
        <f t="shared" si="2"/>
        <v>1000</v>
      </c>
      <c r="H7" s="11"/>
      <c r="I7" s="11"/>
      <c r="J7" s="10">
        <f t="shared" si="0"/>
        <v>0</v>
      </c>
      <c r="K7" s="10">
        <f t="shared" si="1"/>
        <v>0</v>
      </c>
    </row>
    <row r="8" spans="1:11" s="22" customFormat="1" ht="115.5" customHeight="1">
      <c r="A8" s="17"/>
      <c r="B8" s="14" t="s">
        <v>35</v>
      </c>
      <c r="C8" s="1" t="s">
        <v>42</v>
      </c>
      <c r="D8" s="1" t="s">
        <v>18</v>
      </c>
      <c r="E8" s="11">
        <v>12000</v>
      </c>
      <c r="F8" s="11"/>
      <c r="G8" s="10">
        <f>E8+F8</f>
        <v>12000</v>
      </c>
      <c r="H8" s="11"/>
      <c r="I8" s="11"/>
      <c r="J8" s="10">
        <f t="shared" si="0"/>
        <v>0</v>
      </c>
      <c r="K8" s="10">
        <f>J8/G8*100</f>
        <v>0</v>
      </c>
    </row>
    <row r="9" spans="1:11" s="22" customFormat="1" ht="115.5" customHeight="1">
      <c r="A9" s="17"/>
      <c r="B9" s="14" t="s">
        <v>117</v>
      </c>
      <c r="C9" s="1" t="s">
        <v>55</v>
      </c>
      <c r="D9" s="15" t="s">
        <v>20</v>
      </c>
      <c r="E9" s="11">
        <v>3000</v>
      </c>
      <c r="F9" s="11"/>
      <c r="G9" s="10">
        <f>E9+F9</f>
        <v>3000</v>
      </c>
      <c r="H9" s="11"/>
      <c r="I9" s="11"/>
      <c r="J9" s="10">
        <f t="shared" si="0"/>
        <v>0</v>
      </c>
      <c r="K9" s="10">
        <f>J9/G9*100</f>
        <v>0</v>
      </c>
    </row>
    <row r="10" spans="1:11" s="22" customFormat="1" ht="113.25" customHeight="1">
      <c r="A10" s="17"/>
      <c r="B10" s="1">
        <v>2317693</v>
      </c>
      <c r="C10" s="1" t="s">
        <v>62</v>
      </c>
      <c r="D10" s="1" t="s">
        <v>13</v>
      </c>
      <c r="E10" s="11">
        <v>5470</v>
      </c>
      <c r="F10" s="11"/>
      <c r="G10" s="10">
        <f t="shared" si="2"/>
        <v>5470</v>
      </c>
      <c r="H10" s="11">
        <v>130.63999999999999</v>
      </c>
      <c r="I10" s="11"/>
      <c r="J10" s="10">
        <f t="shared" si="0"/>
        <v>130.63999999999999</v>
      </c>
      <c r="K10" s="10">
        <f t="shared" si="1"/>
        <v>2.388299817184643</v>
      </c>
    </row>
    <row r="11" spans="1:11" s="22" customFormat="1" ht="128.25" customHeight="1">
      <c r="A11" s="1">
        <v>2</v>
      </c>
      <c r="B11" s="23"/>
      <c r="C11" s="24" t="s">
        <v>59</v>
      </c>
      <c r="D11" s="21" t="s">
        <v>14</v>
      </c>
      <c r="E11" s="10">
        <f>SUM(E12:E16)</f>
        <v>46100</v>
      </c>
      <c r="F11" s="10">
        <f>SUM(F12:F16)</f>
        <v>1000</v>
      </c>
      <c r="G11" s="10">
        <f t="shared" si="2"/>
        <v>47100</v>
      </c>
      <c r="H11" s="10">
        <f>SUM(H12:H16)</f>
        <v>1956.8999999999999</v>
      </c>
      <c r="I11" s="10">
        <f>SUM(I12:I16)</f>
        <v>0</v>
      </c>
      <c r="J11" s="10">
        <f t="shared" ref="J11:J20" si="3">H11+I11</f>
        <v>1956.8999999999999</v>
      </c>
      <c r="K11" s="10">
        <f t="shared" si="1"/>
        <v>4.1547770700636946</v>
      </c>
    </row>
    <row r="12" spans="1:11" s="22" customFormat="1" ht="78" customHeight="1">
      <c r="A12" s="17"/>
      <c r="B12" s="12" t="s">
        <v>45</v>
      </c>
      <c r="C12" s="1" t="s">
        <v>24</v>
      </c>
      <c r="D12" s="1" t="s">
        <v>15</v>
      </c>
      <c r="E12" s="11">
        <v>585</v>
      </c>
      <c r="F12" s="11"/>
      <c r="G12" s="10">
        <f t="shared" si="2"/>
        <v>585</v>
      </c>
      <c r="H12" s="10"/>
      <c r="I12" s="11"/>
      <c r="J12" s="10">
        <f t="shared" si="3"/>
        <v>0</v>
      </c>
      <c r="K12" s="10">
        <f t="shared" si="1"/>
        <v>0</v>
      </c>
    </row>
    <row r="13" spans="1:11" s="22" customFormat="1" ht="68.25" customHeight="1">
      <c r="A13" s="17"/>
      <c r="B13" s="12" t="s">
        <v>63</v>
      </c>
      <c r="C13" s="1" t="s">
        <v>64</v>
      </c>
      <c r="D13" s="26" t="s">
        <v>13</v>
      </c>
      <c r="E13" s="11"/>
      <c r="F13" s="11">
        <v>1000</v>
      </c>
      <c r="G13" s="10">
        <f t="shared" si="2"/>
        <v>1000</v>
      </c>
      <c r="H13" s="10"/>
      <c r="I13" s="11"/>
      <c r="J13" s="10">
        <f t="shared" si="3"/>
        <v>0</v>
      </c>
      <c r="K13" s="10">
        <f t="shared" si="1"/>
        <v>0</v>
      </c>
    </row>
    <row r="14" spans="1:11" s="22" customFormat="1" ht="79.5" customHeight="1">
      <c r="A14" s="17"/>
      <c r="B14" s="12" t="s">
        <v>66</v>
      </c>
      <c r="C14" s="1" t="s">
        <v>65</v>
      </c>
      <c r="D14" s="27"/>
      <c r="E14" s="11">
        <v>39071</v>
      </c>
      <c r="F14" s="11"/>
      <c r="G14" s="10">
        <f t="shared" si="2"/>
        <v>39071</v>
      </c>
      <c r="H14" s="11">
        <f>366+1547.6</f>
        <v>1913.6</v>
      </c>
      <c r="I14" s="11"/>
      <c r="J14" s="10">
        <f t="shared" si="3"/>
        <v>1913.6</v>
      </c>
      <c r="K14" s="10">
        <f t="shared" si="1"/>
        <v>4.897750249545699</v>
      </c>
    </row>
    <row r="15" spans="1:11" s="22" customFormat="1" ht="63" customHeight="1">
      <c r="A15" s="17"/>
      <c r="B15" s="12" t="s">
        <v>67</v>
      </c>
      <c r="C15" s="1" t="s">
        <v>24</v>
      </c>
      <c r="D15" s="27"/>
      <c r="E15" s="11">
        <v>5244</v>
      </c>
      <c r="F15" s="11"/>
      <c r="G15" s="10">
        <f t="shared" si="2"/>
        <v>5244</v>
      </c>
      <c r="H15" s="11">
        <f>43.3</f>
        <v>43.3</v>
      </c>
      <c r="I15" s="11"/>
      <c r="J15" s="10">
        <f t="shared" si="3"/>
        <v>43.3</v>
      </c>
      <c r="K15" s="10">
        <f t="shared" si="1"/>
        <v>0.82570556826849717</v>
      </c>
    </row>
    <row r="16" spans="1:11" s="22" customFormat="1" ht="68.25" customHeight="1">
      <c r="A16" s="17"/>
      <c r="B16" s="12" t="s">
        <v>68</v>
      </c>
      <c r="C16" s="1" t="s">
        <v>62</v>
      </c>
      <c r="D16" s="28"/>
      <c r="E16" s="11">
        <v>1200</v>
      </c>
      <c r="F16" s="11"/>
      <c r="G16" s="10">
        <f t="shared" si="2"/>
        <v>1200</v>
      </c>
      <c r="H16" s="10"/>
      <c r="I16" s="11"/>
      <c r="J16" s="10">
        <f t="shared" si="3"/>
        <v>0</v>
      </c>
      <c r="K16" s="10">
        <f t="shared" si="1"/>
        <v>0</v>
      </c>
    </row>
    <row r="17" spans="1:11" s="22" customFormat="1" ht="129.75" customHeight="1">
      <c r="A17" s="1">
        <v>3</v>
      </c>
      <c r="B17" s="1"/>
      <c r="C17" s="13" t="s">
        <v>69</v>
      </c>
      <c r="D17" s="21" t="s">
        <v>14</v>
      </c>
      <c r="E17" s="10">
        <f>SUM(E18:E20)</f>
        <v>19490</v>
      </c>
      <c r="F17" s="10">
        <f>SUM(F18:F20)</f>
        <v>0</v>
      </c>
      <c r="G17" s="10">
        <f t="shared" si="2"/>
        <v>19490</v>
      </c>
      <c r="H17" s="10">
        <f>SUM(H18:H20)</f>
        <v>476</v>
      </c>
      <c r="I17" s="10">
        <f>SUM(I18:I20)</f>
        <v>0</v>
      </c>
      <c r="J17" s="10">
        <f t="shared" si="3"/>
        <v>476</v>
      </c>
      <c r="K17" s="10">
        <f t="shared" si="1"/>
        <v>2.4422780913288866</v>
      </c>
    </row>
    <row r="18" spans="1:11" s="22" customFormat="1" ht="101.25" customHeight="1">
      <c r="A18" s="17"/>
      <c r="B18" s="12" t="s">
        <v>70</v>
      </c>
      <c r="C18" s="1" t="s">
        <v>71</v>
      </c>
      <c r="D18" s="26" t="s">
        <v>123</v>
      </c>
      <c r="E18" s="11">
        <v>2440.8000000000002</v>
      </c>
      <c r="F18" s="11"/>
      <c r="G18" s="10">
        <f>E18+F18</f>
        <v>2440.8000000000002</v>
      </c>
      <c r="H18" s="11">
        <v>188.4</v>
      </c>
      <c r="I18" s="11"/>
      <c r="J18" s="10">
        <f t="shared" si="3"/>
        <v>188.4</v>
      </c>
      <c r="K18" s="10">
        <f t="shared" si="1"/>
        <v>7.7187807276302856</v>
      </c>
    </row>
    <row r="19" spans="1:11" s="22" customFormat="1" ht="111.75" customHeight="1">
      <c r="A19" s="17"/>
      <c r="B19" s="12" t="s">
        <v>74</v>
      </c>
      <c r="C19" s="1" t="s">
        <v>72</v>
      </c>
      <c r="D19" s="27"/>
      <c r="E19" s="11">
        <v>3959.2</v>
      </c>
      <c r="F19" s="11"/>
      <c r="G19" s="10">
        <f>E19+F19</f>
        <v>3959.2</v>
      </c>
      <c r="H19" s="11">
        <f>287.6</f>
        <v>287.60000000000002</v>
      </c>
      <c r="I19" s="11"/>
      <c r="J19" s="10">
        <f t="shared" si="3"/>
        <v>287.60000000000002</v>
      </c>
      <c r="K19" s="10">
        <f t="shared" si="1"/>
        <v>7.2640937563144075</v>
      </c>
    </row>
    <row r="20" spans="1:11" s="22" customFormat="1" ht="69.75" customHeight="1">
      <c r="A20" s="17"/>
      <c r="B20" s="12" t="s">
        <v>73</v>
      </c>
      <c r="C20" s="1" t="s">
        <v>46</v>
      </c>
      <c r="D20" s="28"/>
      <c r="E20" s="11">
        <v>13090</v>
      </c>
      <c r="F20" s="11"/>
      <c r="G20" s="10">
        <f>E20+F20</f>
        <v>13090</v>
      </c>
      <c r="H20" s="11"/>
      <c r="I20" s="11"/>
      <c r="J20" s="10">
        <f t="shared" si="3"/>
        <v>0</v>
      </c>
      <c r="K20" s="10">
        <f t="shared" si="1"/>
        <v>0</v>
      </c>
    </row>
    <row r="21" spans="1:11" s="22" customFormat="1" ht="171" customHeight="1">
      <c r="A21" s="1">
        <v>4</v>
      </c>
      <c r="B21" s="12"/>
      <c r="C21" s="13" t="s">
        <v>75</v>
      </c>
      <c r="D21" s="21" t="s">
        <v>14</v>
      </c>
      <c r="E21" s="16">
        <f>SUM(E22:E34)</f>
        <v>495519</v>
      </c>
      <c r="F21" s="16">
        <f>SUM(F22:F34)</f>
        <v>50650</v>
      </c>
      <c r="G21" s="10">
        <f>E21+F21</f>
        <v>546169</v>
      </c>
      <c r="H21" s="11">
        <f>SUM(H22:H34)</f>
        <v>19370.309999999998</v>
      </c>
      <c r="I21" s="16">
        <f>SUM(I22:I34)</f>
        <v>0</v>
      </c>
      <c r="J21" s="10">
        <f>H21+I21</f>
        <v>19370.309999999998</v>
      </c>
      <c r="K21" s="10">
        <f t="shared" si="1"/>
        <v>3.5465780738196417</v>
      </c>
    </row>
    <row r="22" spans="1:11" s="22" customFormat="1" ht="129" customHeight="1">
      <c r="A22" s="17"/>
      <c r="B22" s="12" t="s">
        <v>76</v>
      </c>
      <c r="C22" s="1" t="s">
        <v>77</v>
      </c>
      <c r="D22" s="26" t="s">
        <v>10</v>
      </c>
      <c r="E22" s="16">
        <v>24368.078000000001</v>
      </c>
      <c r="F22" s="11"/>
      <c r="G22" s="10">
        <f>E22+F22</f>
        <v>24368.078000000001</v>
      </c>
      <c r="H22" s="11">
        <v>1700</v>
      </c>
      <c r="I22" s="11"/>
      <c r="J22" s="10">
        <f t="shared" ref="J22:J34" si="4">H22+I22</f>
        <v>1700</v>
      </c>
      <c r="K22" s="10">
        <f t="shared" ref="K22:K34" si="5">J22/G22*100</f>
        <v>6.9763401118463255</v>
      </c>
    </row>
    <row r="23" spans="1:11" s="22" customFormat="1" ht="101.25" customHeight="1">
      <c r="A23" s="17"/>
      <c r="B23" s="12" t="s">
        <v>78</v>
      </c>
      <c r="C23" s="1" t="s">
        <v>79</v>
      </c>
      <c r="D23" s="27"/>
      <c r="E23" s="16">
        <v>88213.54</v>
      </c>
      <c r="F23" s="11"/>
      <c r="G23" s="10">
        <f t="shared" ref="G23:G34" si="6">E23+F23</f>
        <v>88213.54</v>
      </c>
      <c r="H23" s="11">
        <f>2238.8+3558.7+2843.6</f>
        <v>8641.1</v>
      </c>
      <c r="I23" s="11"/>
      <c r="J23" s="10">
        <f t="shared" si="4"/>
        <v>8641.1</v>
      </c>
      <c r="K23" s="10">
        <f t="shared" si="5"/>
        <v>9.7956617544200135</v>
      </c>
    </row>
    <row r="24" spans="1:11" s="22" customFormat="1" ht="93.75" customHeight="1">
      <c r="A24" s="17"/>
      <c r="B24" s="12" t="s">
        <v>80</v>
      </c>
      <c r="C24" s="1" t="s">
        <v>81</v>
      </c>
      <c r="D24" s="27"/>
      <c r="E24" s="16">
        <v>7944.8050000000003</v>
      </c>
      <c r="F24" s="11"/>
      <c r="G24" s="10">
        <f t="shared" si="6"/>
        <v>7944.8050000000003</v>
      </c>
      <c r="H24" s="11">
        <f>100+543</f>
        <v>643</v>
      </c>
      <c r="I24" s="11"/>
      <c r="J24" s="10">
        <f t="shared" si="4"/>
        <v>643</v>
      </c>
      <c r="K24" s="10">
        <f t="shared" si="5"/>
        <v>8.0933389806294809</v>
      </c>
    </row>
    <row r="25" spans="1:11" s="22" customFormat="1" ht="106.5" customHeight="1">
      <c r="A25" s="17"/>
      <c r="B25" s="12" t="s">
        <v>82</v>
      </c>
      <c r="C25" s="1" t="s">
        <v>83</v>
      </c>
      <c r="D25" s="27"/>
      <c r="E25" s="16">
        <v>15113.218000000001</v>
      </c>
      <c r="F25" s="11"/>
      <c r="G25" s="10">
        <f t="shared" si="6"/>
        <v>15113.218000000001</v>
      </c>
      <c r="H25" s="11">
        <f>1006+976+50.84</f>
        <v>2032.84</v>
      </c>
      <c r="I25" s="11"/>
      <c r="J25" s="10">
        <f>H25+I25</f>
        <v>2032.84</v>
      </c>
      <c r="K25" s="10">
        <f t="shared" si="5"/>
        <v>13.450742257539062</v>
      </c>
    </row>
    <row r="26" spans="1:11" s="22" customFormat="1" ht="114.75" customHeight="1">
      <c r="A26" s="17"/>
      <c r="B26" s="12" t="s">
        <v>84</v>
      </c>
      <c r="C26" s="1" t="s">
        <v>85</v>
      </c>
      <c r="D26" s="27"/>
      <c r="E26" s="16">
        <v>40873.067999999999</v>
      </c>
      <c r="F26" s="11"/>
      <c r="G26" s="10">
        <f t="shared" si="6"/>
        <v>40873.067999999999</v>
      </c>
      <c r="H26" s="11">
        <f>22.9+759.4+50</f>
        <v>832.3</v>
      </c>
      <c r="I26" s="11"/>
      <c r="J26" s="10">
        <f t="shared" si="4"/>
        <v>832.3</v>
      </c>
      <c r="K26" s="10">
        <f t="shared" si="5"/>
        <v>2.036304199136703</v>
      </c>
    </row>
    <row r="27" spans="1:11" s="22" customFormat="1" ht="94.5" customHeight="1">
      <c r="A27" s="17"/>
      <c r="B27" s="12" t="s">
        <v>86</v>
      </c>
      <c r="C27" s="1" t="s">
        <v>87</v>
      </c>
      <c r="D27" s="28"/>
      <c r="E27" s="16">
        <v>36534.53</v>
      </c>
      <c r="F27" s="11"/>
      <c r="G27" s="10">
        <f t="shared" si="6"/>
        <v>36534.53</v>
      </c>
      <c r="H27" s="11">
        <f>50+599.8+252.27</f>
        <v>902.06999999999994</v>
      </c>
      <c r="I27" s="11"/>
      <c r="J27" s="10">
        <f t="shared" si="4"/>
        <v>902.06999999999994</v>
      </c>
      <c r="K27" s="10">
        <f t="shared" si="5"/>
        <v>2.4690888318530444</v>
      </c>
    </row>
    <row r="28" spans="1:11" s="22" customFormat="1" ht="114" customHeight="1">
      <c r="A28" s="17"/>
      <c r="B28" s="12" t="s">
        <v>88</v>
      </c>
      <c r="C28" s="1" t="s">
        <v>89</v>
      </c>
      <c r="D28" s="27" t="s">
        <v>10</v>
      </c>
      <c r="E28" s="16">
        <v>4541.6580000000004</v>
      </c>
      <c r="F28" s="11"/>
      <c r="G28" s="10">
        <f t="shared" si="6"/>
        <v>4541.6580000000004</v>
      </c>
      <c r="H28" s="11">
        <f>100+676.3</f>
        <v>776.3</v>
      </c>
      <c r="I28" s="11"/>
      <c r="J28" s="10">
        <f t="shared" si="4"/>
        <v>776.3</v>
      </c>
      <c r="K28" s="10">
        <f t="shared" si="5"/>
        <v>17.092876654296731</v>
      </c>
    </row>
    <row r="29" spans="1:11" s="22" customFormat="1" ht="114" customHeight="1">
      <c r="A29" s="17"/>
      <c r="B29" s="12" t="s">
        <v>90</v>
      </c>
      <c r="C29" s="1" t="s">
        <v>91</v>
      </c>
      <c r="D29" s="27"/>
      <c r="E29" s="16">
        <v>25306.673999999999</v>
      </c>
      <c r="F29" s="11"/>
      <c r="G29" s="10">
        <f t="shared" si="6"/>
        <v>25306.673999999999</v>
      </c>
      <c r="H29" s="11">
        <f>217.1+603.3</f>
        <v>820.4</v>
      </c>
      <c r="I29" s="11"/>
      <c r="J29" s="10">
        <f t="shared" si="4"/>
        <v>820.4</v>
      </c>
      <c r="K29" s="10">
        <f t="shared" si="5"/>
        <v>3.2418325695427219</v>
      </c>
    </row>
    <row r="30" spans="1:11" s="22" customFormat="1" ht="109.5" customHeight="1">
      <c r="A30" s="17"/>
      <c r="B30" s="12" t="s">
        <v>92</v>
      </c>
      <c r="C30" s="1" t="s">
        <v>119</v>
      </c>
      <c r="D30" s="27"/>
      <c r="E30" s="16">
        <v>29296.297999999999</v>
      </c>
      <c r="F30" s="11"/>
      <c r="G30" s="10">
        <f t="shared" si="6"/>
        <v>29296.297999999999</v>
      </c>
      <c r="H30" s="11">
        <f>10+576.3</f>
        <v>586.29999999999995</v>
      </c>
      <c r="I30" s="11"/>
      <c r="J30" s="10">
        <f t="shared" si="4"/>
        <v>586.29999999999995</v>
      </c>
      <c r="K30" s="10">
        <f t="shared" si="5"/>
        <v>2.0012767483454734</v>
      </c>
    </row>
    <row r="31" spans="1:11" s="22" customFormat="1" ht="113.25" customHeight="1">
      <c r="A31" s="17"/>
      <c r="B31" s="12" t="s">
        <v>93</v>
      </c>
      <c r="C31" s="1" t="s">
        <v>94</v>
      </c>
      <c r="D31" s="27"/>
      <c r="E31" s="16">
        <v>1125.9000000000001</v>
      </c>
      <c r="F31" s="11"/>
      <c r="G31" s="10">
        <f t="shared" si="6"/>
        <v>1125.9000000000001</v>
      </c>
      <c r="H31" s="11"/>
      <c r="I31" s="11"/>
      <c r="J31" s="10">
        <f t="shared" si="4"/>
        <v>0</v>
      </c>
      <c r="K31" s="10">
        <f t="shared" si="5"/>
        <v>0</v>
      </c>
    </row>
    <row r="32" spans="1:11" s="22" customFormat="1" ht="115.5" customHeight="1">
      <c r="A32" s="17"/>
      <c r="B32" s="12" t="s">
        <v>95</v>
      </c>
      <c r="C32" s="1" t="s">
        <v>96</v>
      </c>
      <c r="D32" s="27"/>
      <c r="E32" s="16">
        <v>101906.231</v>
      </c>
      <c r="F32" s="11"/>
      <c r="G32" s="10">
        <f t="shared" si="6"/>
        <v>101906.231</v>
      </c>
      <c r="H32" s="11">
        <f>123.6+498.4+93.3</f>
        <v>715.3</v>
      </c>
      <c r="I32" s="11"/>
      <c r="J32" s="10">
        <f t="shared" si="4"/>
        <v>715.3</v>
      </c>
      <c r="K32" s="10">
        <f t="shared" si="5"/>
        <v>0.70191978741712069</v>
      </c>
    </row>
    <row r="33" spans="1:11" s="22" customFormat="1" ht="114" customHeight="1">
      <c r="A33" s="17"/>
      <c r="B33" s="12" t="s">
        <v>47</v>
      </c>
      <c r="C33" s="1" t="s">
        <v>97</v>
      </c>
      <c r="D33" s="27"/>
      <c r="E33" s="16">
        <v>84293</v>
      </c>
      <c r="F33" s="11">
        <v>50650</v>
      </c>
      <c r="G33" s="10">
        <f t="shared" si="6"/>
        <v>134943</v>
      </c>
      <c r="H33" s="11">
        <f>141.3+1579.4</f>
        <v>1720.7</v>
      </c>
      <c r="I33" s="11"/>
      <c r="J33" s="10">
        <f t="shared" si="4"/>
        <v>1720.7</v>
      </c>
      <c r="K33" s="10">
        <f t="shared" si="5"/>
        <v>1.2751309812291116</v>
      </c>
    </row>
    <row r="34" spans="1:11" s="22" customFormat="1" ht="104.25" customHeight="1">
      <c r="A34" s="17"/>
      <c r="B34" s="12" t="s">
        <v>98</v>
      </c>
      <c r="C34" s="1" t="s">
        <v>99</v>
      </c>
      <c r="D34" s="28"/>
      <c r="E34" s="16">
        <v>36002</v>
      </c>
      <c r="F34" s="11"/>
      <c r="G34" s="10">
        <f t="shared" si="6"/>
        <v>36002</v>
      </c>
      <c r="H34" s="11"/>
      <c r="I34" s="11"/>
      <c r="J34" s="10">
        <f t="shared" si="4"/>
        <v>0</v>
      </c>
      <c r="K34" s="10">
        <f t="shared" si="5"/>
        <v>0</v>
      </c>
    </row>
    <row r="35" spans="1:11" s="22" customFormat="1" ht="135" customHeight="1">
      <c r="A35" s="1">
        <v>5</v>
      </c>
      <c r="B35" s="12"/>
      <c r="C35" s="13" t="s">
        <v>100</v>
      </c>
      <c r="D35" s="21" t="s">
        <v>14</v>
      </c>
      <c r="E35" s="10">
        <f>SUM(E36:E40)</f>
        <v>66100.740000000005</v>
      </c>
      <c r="F35" s="10">
        <f>SUM(F36:F40)</f>
        <v>0</v>
      </c>
      <c r="G35" s="10">
        <f>E35+F35</f>
        <v>66100.740000000005</v>
      </c>
      <c r="H35" s="10">
        <f>SUM(H36:H40)</f>
        <v>0</v>
      </c>
      <c r="I35" s="10">
        <f>SUM(I36:I40)</f>
        <v>0</v>
      </c>
      <c r="J35" s="10">
        <f t="shared" ref="J35:J48" si="7">H35+I35</f>
        <v>0</v>
      </c>
      <c r="K35" s="10">
        <f>J35/G35*100</f>
        <v>0</v>
      </c>
    </row>
    <row r="36" spans="1:11" s="22" customFormat="1" ht="80.25" customHeight="1">
      <c r="A36" s="17"/>
      <c r="B36" s="12" t="s">
        <v>48</v>
      </c>
      <c r="C36" s="1" t="s">
        <v>101</v>
      </c>
      <c r="D36" s="31" t="s">
        <v>50</v>
      </c>
      <c r="E36" s="11">
        <v>1500</v>
      </c>
      <c r="F36" s="11"/>
      <c r="G36" s="10">
        <f t="shared" ref="G36:G44" si="8">E36+F36</f>
        <v>1500</v>
      </c>
      <c r="H36" s="11"/>
      <c r="I36" s="11"/>
      <c r="J36" s="10">
        <f t="shared" si="7"/>
        <v>0</v>
      </c>
      <c r="K36" s="10">
        <f>J36/G36*100</f>
        <v>0</v>
      </c>
    </row>
    <row r="37" spans="1:11" s="22" customFormat="1" ht="87" customHeight="1">
      <c r="A37" s="17"/>
      <c r="B37" s="12" t="s">
        <v>32</v>
      </c>
      <c r="C37" s="1" t="s">
        <v>25</v>
      </c>
      <c r="D37" s="31"/>
      <c r="E37" s="11">
        <v>500</v>
      </c>
      <c r="F37" s="11"/>
      <c r="G37" s="10">
        <f t="shared" si="8"/>
        <v>500</v>
      </c>
      <c r="H37" s="11"/>
      <c r="I37" s="11"/>
      <c r="J37" s="10">
        <f t="shared" si="7"/>
        <v>0</v>
      </c>
      <c r="K37" s="10">
        <f>J37/G37*100</f>
        <v>0</v>
      </c>
    </row>
    <row r="38" spans="1:11" s="22" customFormat="1" ht="80.25" customHeight="1">
      <c r="A38" s="17"/>
      <c r="B38" s="12" t="s">
        <v>34</v>
      </c>
      <c r="C38" s="1" t="s">
        <v>26</v>
      </c>
      <c r="D38" s="31"/>
      <c r="E38" s="11">
        <v>59567.64</v>
      </c>
      <c r="F38" s="11"/>
      <c r="G38" s="10">
        <f t="shared" si="8"/>
        <v>59567.64</v>
      </c>
      <c r="H38" s="11"/>
      <c r="I38" s="11"/>
      <c r="J38" s="10">
        <f t="shared" si="7"/>
        <v>0</v>
      </c>
      <c r="K38" s="10">
        <f t="shared" ref="K38:K44" si="9">J38/G38*100</f>
        <v>0</v>
      </c>
    </row>
    <row r="39" spans="1:11" s="22" customFormat="1" ht="76.5" customHeight="1">
      <c r="A39" s="17"/>
      <c r="B39" s="12" t="s">
        <v>31</v>
      </c>
      <c r="C39" s="1" t="s">
        <v>49</v>
      </c>
      <c r="D39" s="31"/>
      <c r="E39" s="11">
        <v>1500</v>
      </c>
      <c r="F39" s="11"/>
      <c r="G39" s="10">
        <f t="shared" si="8"/>
        <v>1500</v>
      </c>
      <c r="H39" s="11"/>
      <c r="I39" s="11"/>
      <c r="J39" s="10">
        <f t="shared" si="7"/>
        <v>0</v>
      </c>
      <c r="K39" s="10">
        <f t="shared" si="9"/>
        <v>0</v>
      </c>
    </row>
    <row r="40" spans="1:11" s="22" customFormat="1" ht="78.75" customHeight="1">
      <c r="A40" s="17"/>
      <c r="B40" s="12" t="s">
        <v>33</v>
      </c>
      <c r="C40" s="1" t="s">
        <v>27</v>
      </c>
      <c r="D40" s="31"/>
      <c r="E40" s="11">
        <v>3033.1</v>
      </c>
      <c r="F40" s="11"/>
      <c r="G40" s="10">
        <f t="shared" si="8"/>
        <v>3033.1</v>
      </c>
      <c r="H40" s="11"/>
      <c r="I40" s="11"/>
      <c r="J40" s="10">
        <f t="shared" si="7"/>
        <v>0</v>
      </c>
      <c r="K40" s="10">
        <f t="shared" si="9"/>
        <v>0</v>
      </c>
    </row>
    <row r="41" spans="1:11" s="22" customFormat="1" ht="132.75" customHeight="1">
      <c r="A41" s="1">
        <v>6</v>
      </c>
      <c r="B41" s="12"/>
      <c r="C41" s="13" t="s">
        <v>120</v>
      </c>
      <c r="D41" s="21" t="s">
        <v>14</v>
      </c>
      <c r="E41" s="10">
        <f>SUM(E42:E44)</f>
        <v>40210.1</v>
      </c>
      <c r="F41" s="10">
        <f>SUM(F42:F44)</f>
        <v>750</v>
      </c>
      <c r="G41" s="10">
        <f>E41+F41</f>
        <v>40960.1</v>
      </c>
      <c r="H41" s="10">
        <f>SUM(H42:H44)</f>
        <v>0</v>
      </c>
      <c r="I41" s="10">
        <f>SUM(I42:I44)</f>
        <v>0</v>
      </c>
      <c r="J41" s="10">
        <f t="shared" si="7"/>
        <v>0</v>
      </c>
      <c r="K41" s="10">
        <f>J41/G41*100</f>
        <v>0</v>
      </c>
    </row>
    <row r="42" spans="1:11" s="22" customFormat="1" ht="78.75" customHeight="1">
      <c r="A42" s="17"/>
      <c r="B42" s="12" t="s">
        <v>34</v>
      </c>
      <c r="C42" s="1" t="s">
        <v>26</v>
      </c>
      <c r="D42" s="31" t="s">
        <v>1</v>
      </c>
      <c r="E42" s="11">
        <v>24160</v>
      </c>
      <c r="F42" s="11"/>
      <c r="G42" s="10">
        <f t="shared" si="8"/>
        <v>24160</v>
      </c>
      <c r="H42" s="11"/>
      <c r="I42" s="11"/>
      <c r="J42" s="10">
        <f t="shared" si="7"/>
        <v>0</v>
      </c>
      <c r="K42" s="10">
        <f t="shared" si="9"/>
        <v>0</v>
      </c>
    </row>
    <row r="43" spans="1:11" s="22" customFormat="1" ht="69.75" customHeight="1">
      <c r="A43" s="17"/>
      <c r="B43" s="12" t="s">
        <v>33</v>
      </c>
      <c r="C43" s="1" t="s">
        <v>51</v>
      </c>
      <c r="D43" s="31"/>
      <c r="E43" s="11">
        <v>16050.1</v>
      </c>
      <c r="F43" s="11"/>
      <c r="G43" s="10">
        <f t="shared" si="8"/>
        <v>16050.1</v>
      </c>
      <c r="H43" s="11"/>
      <c r="I43" s="11"/>
      <c r="J43" s="10">
        <f t="shared" si="7"/>
        <v>0</v>
      </c>
      <c r="K43" s="10">
        <f t="shared" si="9"/>
        <v>0</v>
      </c>
    </row>
    <row r="44" spans="1:11" s="22" customFormat="1" ht="77.25" customHeight="1">
      <c r="A44" s="17"/>
      <c r="B44" s="12">
        <v>1517330</v>
      </c>
      <c r="C44" s="1" t="s">
        <v>52</v>
      </c>
      <c r="D44" s="1" t="s">
        <v>17</v>
      </c>
      <c r="E44" s="11"/>
      <c r="F44" s="11">
        <v>750</v>
      </c>
      <c r="G44" s="10">
        <f t="shared" si="8"/>
        <v>750</v>
      </c>
      <c r="H44" s="11"/>
      <c r="I44" s="11"/>
      <c r="J44" s="10">
        <f t="shared" si="7"/>
        <v>0</v>
      </c>
      <c r="K44" s="10">
        <f t="shared" si="9"/>
        <v>0</v>
      </c>
    </row>
    <row r="45" spans="1:11" s="22" customFormat="1" ht="169.5" customHeight="1">
      <c r="A45" s="1">
        <v>7</v>
      </c>
      <c r="B45" s="12"/>
      <c r="C45" s="13" t="s">
        <v>102</v>
      </c>
      <c r="D45" s="21" t="s">
        <v>14</v>
      </c>
      <c r="E45" s="10">
        <f>SUM(E46:E51)</f>
        <v>7725.3</v>
      </c>
      <c r="F45" s="10">
        <f>SUM(F46:F51)</f>
        <v>0</v>
      </c>
      <c r="G45" s="10">
        <f t="shared" ref="G45:G53" si="10">E45+F45</f>
        <v>7725.3</v>
      </c>
      <c r="H45" s="10">
        <f>SUM(H46:H51)</f>
        <v>0</v>
      </c>
      <c r="I45" s="10">
        <f>SUM(I46:I51)</f>
        <v>0</v>
      </c>
      <c r="J45" s="10">
        <f t="shared" si="7"/>
        <v>0</v>
      </c>
      <c r="K45" s="10">
        <f>J45/G45*100</f>
        <v>0</v>
      </c>
    </row>
    <row r="46" spans="1:11" s="22" customFormat="1" ht="92.25" customHeight="1">
      <c r="A46" s="17"/>
      <c r="B46" s="12" t="s">
        <v>103</v>
      </c>
      <c r="C46" s="1" t="s">
        <v>104</v>
      </c>
      <c r="D46" s="31" t="s">
        <v>12</v>
      </c>
      <c r="E46" s="11">
        <v>1700</v>
      </c>
      <c r="F46" s="11"/>
      <c r="G46" s="10">
        <f t="shared" si="10"/>
        <v>1700</v>
      </c>
      <c r="H46" s="11"/>
      <c r="I46" s="11"/>
      <c r="J46" s="10">
        <f t="shared" si="7"/>
        <v>0</v>
      </c>
      <c r="K46" s="10">
        <f t="shared" ref="K46:K51" si="11">J46/G46*100</f>
        <v>0</v>
      </c>
    </row>
    <row r="47" spans="1:11" s="22" customFormat="1" ht="84" customHeight="1">
      <c r="A47" s="17"/>
      <c r="B47" s="12" t="s">
        <v>105</v>
      </c>
      <c r="C47" s="1" t="s">
        <v>106</v>
      </c>
      <c r="D47" s="31"/>
      <c r="E47" s="11">
        <v>1250</v>
      </c>
      <c r="F47" s="11"/>
      <c r="G47" s="10">
        <f t="shared" si="10"/>
        <v>1250</v>
      </c>
      <c r="H47" s="11"/>
      <c r="I47" s="11"/>
      <c r="J47" s="10">
        <f t="shared" si="7"/>
        <v>0</v>
      </c>
      <c r="K47" s="10">
        <f t="shared" si="11"/>
        <v>0</v>
      </c>
    </row>
    <row r="48" spans="1:11" s="22" customFormat="1" ht="93" customHeight="1">
      <c r="A48" s="17"/>
      <c r="B48" s="12" t="s">
        <v>107</v>
      </c>
      <c r="C48" s="1" t="s">
        <v>108</v>
      </c>
      <c r="D48" s="31"/>
      <c r="E48" s="11">
        <v>92.8</v>
      </c>
      <c r="F48" s="11"/>
      <c r="G48" s="10">
        <f t="shared" si="10"/>
        <v>92.8</v>
      </c>
      <c r="H48" s="11"/>
      <c r="I48" s="11"/>
      <c r="J48" s="10">
        <f t="shared" si="7"/>
        <v>0</v>
      </c>
      <c r="K48" s="10">
        <f t="shared" si="11"/>
        <v>0</v>
      </c>
    </row>
    <row r="49" spans="1:11" s="22" customFormat="1" ht="123" customHeight="1">
      <c r="A49" s="17"/>
      <c r="B49" s="12" t="s">
        <v>36</v>
      </c>
      <c r="C49" s="1" t="s">
        <v>109</v>
      </c>
      <c r="D49" s="31"/>
      <c r="E49" s="11">
        <v>446.3</v>
      </c>
      <c r="F49" s="11"/>
      <c r="G49" s="10">
        <f t="shared" si="10"/>
        <v>446.3</v>
      </c>
      <c r="H49" s="11"/>
      <c r="I49" s="11"/>
      <c r="J49" s="10">
        <f t="shared" ref="J49:J55" si="12">H49+I49</f>
        <v>0</v>
      </c>
      <c r="K49" s="10">
        <f>J49/G49*100</f>
        <v>0</v>
      </c>
    </row>
    <row r="50" spans="1:11" s="22" customFormat="1" ht="96" customHeight="1">
      <c r="A50" s="17"/>
      <c r="B50" s="12" t="s">
        <v>110</v>
      </c>
      <c r="C50" s="1" t="s">
        <v>111</v>
      </c>
      <c r="D50" s="31"/>
      <c r="E50" s="11">
        <v>236.2</v>
      </c>
      <c r="F50" s="11"/>
      <c r="G50" s="10">
        <f t="shared" si="10"/>
        <v>236.2</v>
      </c>
      <c r="H50" s="11"/>
      <c r="I50" s="11"/>
      <c r="J50" s="10">
        <f t="shared" si="12"/>
        <v>0</v>
      </c>
      <c r="K50" s="10">
        <f t="shared" si="11"/>
        <v>0</v>
      </c>
    </row>
    <row r="51" spans="1:11" s="22" customFormat="1" ht="108.75" customHeight="1">
      <c r="A51" s="17"/>
      <c r="B51" s="12" t="s">
        <v>37</v>
      </c>
      <c r="C51" s="1" t="s">
        <v>28</v>
      </c>
      <c r="D51" s="31"/>
      <c r="E51" s="11">
        <v>4000</v>
      </c>
      <c r="F51" s="11"/>
      <c r="G51" s="10">
        <f t="shared" si="10"/>
        <v>4000</v>
      </c>
      <c r="H51" s="11"/>
      <c r="I51" s="11"/>
      <c r="J51" s="10">
        <f t="shared" si="12"/>
        <v>0</v>
      </c>
      <c r="K51" s="10">
        <f t="shared" si="11"/>
        <v>0</v>
      </c>
    </row>
    <row r="52" spans="1:11" s="22" customFormat="1" ht="163.5" customHeight="1">
      <c r="A52" s="1">
        <v>8</v>
      </c>
      <c r="B52" s="12"/>
      <c r="C52" s="13" t="s">
        <v>112</v>
      </c>
      <c r="D52" s="21" t="s">
        <v>14</v>
      </c>
      <c r="E52" s="11">
        <f>SUM(E53)</f>
        <v>14000</v>
      </c>
      <c r="F52" s="11">
        <f>SUM(F53)</f>
        <v>1000</v>
      </c>
      <c r="G52" s="10">
        <f t="shared" si="10"/>
        <v>15000</v>
      </c>
      <c r="H52" s="11">
        <f>SUM(H53)</f>
        <v>0</v>
      </c>
      <c r="I52" s="11">
        <f>SUM(I53)</f>
        <v>0</v>
      </c>
      <c r="J52" s="10">
        <f t="shared" si="12"/>
        <v>0</v>
      </c>
      <c r="K52" s="10">
        <f t="shared" ref="K52:K63" si="13">J52/G52*100</f>
        <v>0</v>
      </c>
    </row>
    <row r="53" spans="1:11" s="22" customFormat="1" ht="163.5" customHeight="1">
      <c r="A53" s="17"/>
      <c r="B53" s="12" t="s">
        <v>38</v>
      </c>
      <c r="C53" s="1" t="s">
        <v>53</v>
      </c>
      <c r="D53" s="15" t="s">
        <v>113</v>
      </c>
      <c r="E53" s="11">
        <v>14000</v>
      </c>
      <c r="F53" s="11">
        <v>1000</v>
      </c>
      <c r="G53" s="10">
        <f t="shared" si="10"/>
        <v>15000</v>
      </c>
      <c r="H53" s="11"/>
      <c r="I53" s="11"/>
      <c r="J53" s="10">
        <f t="shared" si="12"/>
        <v>0</v>
      </c>
      <c r="K53" s="10">
        <f t="shared" si="13"/>
        <v>0</v>
      </c>
    </row>
    <row r="54" spans="1:11" s="22" customFormat="1" ht="141.75" customHeight="1">
      <c r="A54" s="1">
        <v>9</v>
      </c>
      <c r="B54" s="12"/>
      <c r="C54" s="13" t="s">
        <v>115</v>
      </c>
      <c r="D54" s="21" t="s">
        <v>14</v>
      </c>
      <c r="E54" s="25">
        <f>SUM(E55)</f>
        <v>2500</v>
      </c>
      <c r="F54" s="11">
        <f>SUM(F55)</f>
        <v>0</v>
      </c>
      <c r="G54" s="10">
        <f>SUM(E54:F54)</f>
        <v>2500</v>
      </c>
      <c r="H54" s="25">
        <f>SUM(H55)</f>
        <v>0</v>
      </c>
      <c r="I54" s="11">
        <f>SUM(I55)</f>
        <v>0</v>
      </c>
      <c r="J54" s="10">
        <f t="shared" si="12"/>
        <v>0</v>
      </c>
      <c r="K54" s="10">
        <f t="shared" si="13"/>
        <v>0</v>
      </c>
    </row>
    <row r="55" spans="1:11" s="22" customFormat="1" ht="139.5" customHeight="1">
      <c r="A55" s="17"/>
      <c r="B55" s="12" t="s">
        <v>39</v>
      </c>
      <c r="C55" s="13" t="s">
        <v>114</v>
      </c>
      <c r="D55" s="1" t="s">
        <v>13</v>
      </c>
      <c r="E55" s="11">
        <v>2500</v>
      </c>
      <c r="F55" s="11"/>
      <c r="G55" s="10">
        <f>SUM(E55:F55)</f>
        <v>2500</v>
      </c>
      <c r="H55" s="11"/>
      <c r="I55" s="11"/>
      <c r="J55" s="10">
        <f t="shared" si="12"/>
        <v>0</v>
      </c>
      <c r="K55" s="10">
        <f t="shared" si="13"/>
        <v>0</v>
      </c>
    </row>
    <row r="56" spans="1:11" s="22" customFormat="1" ht="147.75" customHeight="1">
      <c r="A56" s="1">
        <v>10</v>
      </c>
      <c r="B56" s="12"/>
      <c r="C56" s="24" t="s">
        <v>116</v>
      </c>
      <c r="D56" s="21" t="s">
        <v>14</v>
      </c>
      <c r="E56" s="10">
        <f>E57</f>
        <v>2000</v>
      </c>
      <c r="F56" s="10">
        <f>F57</f>
        <v>0</v>
      </c>
      <c r="G56" s="10">
        <f>SUM(E56:F56)</f>
        <v>2000</v>
      </c>
      <c r="H56" s="10">
        <f>H57</f>
        <v>0</v>
      </c>
      <c r="I56" s="10">
        <f>I57</f>
        <v>0</v>
      </c>
      <c r="J56" s="10">
        <f>SUM(H56:I56)</f>
        <v>0</v>
      </c>
      <c r="K56" s="10">
        <f t="shared" si="13"/>
        <v>0</v>
      </c>
    </row>
    <row r="57" spans="1:11" s="22" customFormat="1" ht="137.25" customHeight="1">
      <c r="A57" s="17"/>
      <c r="B57" s="12" t="s">
        <v>41</v>
      </c>
      <c r="C57" s="1" t="s">
        <v>54</v>
      </c>
      <c r="D57" s="1" t="s">
        <v>19</v>
      </c>
      <c r="E57" s="11">
        <v>2000</v>
      </c>
      <c r="F57" s="11"/>
      <c r="G57" s="10">
        <f t="shared" ref="G57:G63" si="14">E57+F57</f>
        <v>2000</v>
      </c>
      <c r="H57" s="11"/>
      <c r="I57" s="11"/>
      <c r="J57" s="10">
        <f t="shared" ref="J57:J63" si="15">H57+I57</f>
        <v>0</v>
      </c>
      <c r="K57" s="10">
        <f t="shared" si="13"/>
        <v>0</v>
      </c>
    </row>
    <row r="58" spans="1:11" s="22" customFormat="1" ht="171" customHeight="1">
      <c r="A58" s="1">
        <v>11</v>
      </c>
      <c r="B58" s="12"/>
      <c r="C58" s="13" t="s">
        <v>121</v>
      </c>
      <c r="D58" s="21" t="s">
        <v>14</v>
      </c>
      <c r="E58" s="10">
        <f>SUM(E59)</f>
        <v>1953.4</v>
      </c>
      <c r="F58" s="10">
        <f>SUM(F59)</f>
        <v>0</v>
      </c>
      <c r="G58" s="10">
        <f t="shared" si="14"/>
        <v>1953.4</v>
      </c>
      <c r="H58" s="10">
        <f>SUM(H59)</f>
        <v>130.1</v>
      </c>
      <c r="I58" s="10">
        <f>SUM(I59)</f>
        <v>0</v>
      </c>
      <c r="J58" s="10">
        <f t="shared" si="15"/>
        <v>130.1</v>
      </c>
      <c r="K58" s="10">
        <f t="shared" si="13"/>
        <v>6.6601822463397147</v>
      </c>
    </row>
    <row r="59" spans="1:11" s="22" customFormat="1" ht="127.5" customHeight="1">
      <c r="A59" s="18"/>
      <c r="B59" s="12" t="s">
        <v>56</v>
      </c>
      <c r="C59" s="1" t="s">
        <v>29</v>
      </c>
      <c r="D59" s="1" t="s">
        <v>21</v>
      </c>
      <c r="E59" s="11">
        <v>1953.4</v>
      </c>
      <c r="F59" s="11"/>
      <c r="G59" s="10">
        <f t="shared" si="14"/>
        <v>1953.4</v>
      </c>
      <c r="H59" s="11">
        <f>60.6+69.5</f>
        <v>130.1</v>
      </c>
      <c r="I59" s="11"/>
      <c r="J59" s="10">
        <f t="shared" si="15"/>
        <v>130.1</v>
      </c>
      <c r="K59" s="10">
        <f t="shared" si="13"/>
        <v>6.6601822463397147</v>
      </c>
    </row>
    <row r="60" spans="1:11" s="22" customFormat="1" ht="156" customHeight="1">
      <c r="A60" s="1">
        <v>12</v>
      </c>
      <c r="B60" s="12"/>
      <c r="C60" s="13" t="s">
        <v>118</v>
      </c>
      <c r="D60" s="21" t="s">
        <v>14</v>
      </c>
      <c r="E60" s="10">
        <f>SUM(E61:E62)</f>
        <v>10700</v>
      </c>
      <c r="F60" s="10">
        <f>SUM(F61:F62)</f>
        <v>0</v>
      </c>
      <c r="G60" s="10">
        <f t="shared" si="14"/>
        <v>10700</v>
      </c>
      <c r="H60" s="10">
        <f>SUM(H61:H62)</f>
        <v>608.43899999999996</v>
      </c>
      <c r="I60" s="10">
        <f>SUM(I61:I62)</f>
        <v>0</v>
      </c>
      <c r="J60" s="10">
        <f t="shared" si="15"/>
        <v>608.43899999999996</v>
      </c>
      <c r="K60" s="10">
        <f t="shared" si="13"/>
        <v>5.6863457943925226</v>
      </c>
    </row>
    <row r="61" spans="1:11" s="22" customFormat="1" ht="116.25" customHeight="1">
      <c r="A61" s="17"/>
      <c r="B61" s="12" t="s">
        <v>40</v>
      </c>
      <c r="C61" s="1" t="s">
        <v>30</v>
      </c>
      <c r="D61" s="31" t="s">
        <v>22</v>
      </c>
      <c r="E61" s="11">
        <v>8700</v>
      </c>
      <c r="F61" s="11"/>
      <c r="G61" s="10">
        <f t="shared" si="14"/>
        <v>8700</v>
      </c>
      <c r="H61" s="11">
        <f>608.439</f>
        <v>608.43899999999996</v>
      </c>
      <c r="I61" s="11"/>
      <c r="J61" s="10">
        <f t="shared" si="15"/>
        <v>608.43899999999996</v>
      </c>
      <c r="K61" s="10">
        <f t="shared" si="13"/>
        <v>6.993551724137931</v>
      </c>
    </row>
    <row r="62" spans="1:11" s="22" customFormat="1" ht="82.5" customHeight="1">
      <c r="A62" s="17"/>
      <c r="B62" s="12">
        <v>2918110</v>
      </c>
      <c r="C62" s="1" t="s">
        <v>122</v>
      </c>
      <c r="D62" s="31"/>
      <c r="E62" s="11">
        <v>2000</v>
      </c>
      <c r="F62" s="11"/>
      <c r="G62" s="10">
        <f t="shared" si="14"/>
        <v>2000</v>
      </c>
      <c r="H62" s="11"/>
      <c r="I62" s="11"/>
      <c r="J62" s="10">
        <f t="shared" si="15"/>
        <v>0</v>
      </c>
      <c r="K62" s="10">
        <f t="shared" si="13"/>
        <v>0</v>
      </c>
    </row>
    <row r="63" spans="1:11" ht="36" customHeight="1">
      <c r="A63" s="32" t="s">
        <v>125</v>
      </c>
      <c r="B63" s="32"/>
      <c r="C63" s="32"/>
      <c r="D63" s="32"/>
      <c r="E63" s="7">
        <f>SUM(E60+E58+E56+E54+E52+E45+E41+E35+E21+E17+E11+E5)</f>
        <v>728718.54</v>
      </c>
      <c r="F63" s="7">
        <f>SUM(F60+F58+F56+F54+F52+F45+F41+F35+F21+F17+F11+F5)</f>
        <v>53400</v>
      </c>
      <c r="G63" s="7">
        <f t="shared" si="14"/>
        <v>782118.54</v>
      </c>
      <c r="H63" s="7">
        <f>SUM(H60+H58+H56+H54+H52+H45+H41+H35+H21+H17+H11+H5)</f>
        <v>22672.388999999999</v>
      </c>
      <c r="I63" s="7">
        <f>I5+I11+I17+I21+I35+I41+I45+I52+I56+I58+I60</f>
        <v>0</v>
      </c>
      <c r="J63" s="7">
        <f t="shared" si="15"/>
        <v>22672.388999999999</v>
      </c>
      <c r="K63" s="7">
        <f t="shared" si="13"/>
        <v>2.8988430577288193</v>
      </c>
    </row>
    <row r="64" spans="1:11">
      <c r="A64" s="2"/>
      <c r="B64" s="8"/>
      <c r="C64" s="5"/>
      <c r="D64" s="2"/>
      <c r="E64" s="2"/>
      <c r="F64" s="2"/>
      <c r="G64" s="2"/>
      <c r="H64" s="2"/>
      <c r="I64" s="2"/>
      <c r="J64" s="2"/>
      <c r="K64" s="2"/>
    </row>
    <row r="65" spans="1:11">
      <c r="A65" s="2"/>
      <c r="B65" s="8"/>
      <c r="C65" s="5"/>
      <c r="D65" s="2"/>
      <c r="E65" s="2"/>
      <c r="F65" s="2"/>
      <c r="G65" s="2"/>
      <c r="H65" s="2"/>
      <c r="I65" s="2"/>
      <c r="J65" s="2"/>
      <c r="K65" s="2"/>
    </row>
    <row r="66" spans="1:11">
      <c r="A66" s="2"/>
      <c r="B66" s="8"/>
      <c r="C66" s="5"/>
      <c r="D66" s="2"/>
      <c r="E66" s="2"/>
      <c r="F66" s="2"/>
      <c r="G66" s="2"/>
      <c r="H66" s="2"/>
      <c r="I66" s="2"/>
      <c r="J66" s="2"/>
      <c r="K66" s="2"/>
    </row>
    <row r="67" spans="1:11">
      <c r="A67" s="2"/>
      <c r="B67" s="8"/>
      <c r="C67" s="5"/>
      <c r="D67" s="2"/>
      <c r="E67" s="2"/>
      <c r="F67" s="2"/>
      <c r="G67" s="2"/>
      <c r="H67" s="2"/>
      <c r="I67" s="2"/>
      <c r="J67" s="2"/>
      <c r="K67" s="2"/>
    </row>
    <row r="68" spans="1:11">
      <c r="A68" s="2"/>
      <c r="B68" s="8"/>
      <c r="C68" s="5"/>
      <c r="D68" s="2"/>
      <c r="E68" s="2"/>
      <c r="F68" s="2"/>
      <c r="G68" s="2"/>
      <c r="H68" s="2"/>
      <c r="I68" s="2"/>
      <c r="J68" s="2"/>
      <c r="K68" s="2"/>
    </row>
    <row r="69" spans="1:11">
      <c r="A69" s="2"/>
      <c r="B69" s="8"/>
      <c r="C69" s="5"/>
      <c r="D69" s="2"/>
      <c r="E69" s="2"/>
      <c r="F69" s="2"/>
      <c r="G69" s="2"/>
      <c r="H69" s="2"/>
      <c r="I69" s="2"/>
      <c r="J69" s="2"/>
      <c r="K69" s="2"/>
    </row>
    <row r="70" spans="1:11">
      <c r="A70" s="2"/>
      <c r="B70" s="8"/>
      <c r="C70" s="5"/>
      <c r="D70" s="2"/>
      <c r="E70" s="2"/>
      <c r="F70" s="2"/>
      <c r="G70" s="2"/>
      <c r="H70" s="2"/>
      <c r="I70" s="2"/>
      <c r="J70" s="2"/>
      <c r="K70" s="2"/>
    </row>
    <row r="71" spans="1:11">
      <c r="A71" s="2"/>
      <c r="B71" s="8"/>
      <c r="C71" s="5"/>
      <c r="D71" s="2"/>
      <c r="E71" s="2"/>
      <c r="F71" s="2"/>
      <c r="G71" s="2"/>
      <c r="H71" s="2"/>
      <c r="I71" s="2"/>
      <c r="J71" s="2"/>
      <c r="K71" s="2"/>
    </row>
    <row r="72" spans="1:11">
      <c r="A72" s="2"/>
      <c r="B72" s="8"/>
      <c r="C72" s="5"/>
      <c r="D72" s="2"/>
      <c r="E72" s="2"/>
      <c r="F72" s="2"/>
      <c r="G72" s="2"/>
      <c r="H72" s="2"/>
      <c r="I72" s="2"/>
      <c r="J72" s="2"/>
      <c r="K72" s="2"/>
    </row>
    <row r="73" spans="1:11">
      <c r="A73" s="2"/>
      <c r="B73" s="8"/>
      <c r="C73" s="5"/>
      <c r="D73" s="2"/>
      <c r="E73" s="2"/>
      <c r="F73" s="2"/>
      <c r="G73" s="2"/>
      <c r="H73" s="2"/>
      <c r="I73" s="2"/>
      <c r="J73" s="2"/>
      <c r="K73" s="2"/>
    </row>
    <row r="74" spans="1:11">
      <c r="A74" s="2"/>
      <c r="B74" s="8"/>
      <c r="C74" s="5"/>
      <c r="D74" s="2"/>
      <c r="E74" s="2"/>
      <c r="F74" s="2"/>
      <c r="G74" s="2"/>
      <c r="H74" s="2"/>
      <c r="I74" s="2"/>
      <c r="J74" s="2"/>
      <c r="K74" s="2"/>
    </row>
    <row r="75" spans="1:11">
      <c r="A75" s="2"/>
      <c r="B75" s="8"/>
      <c r="C75" s="5"/>
      <c r="D75" s="2"/>
      <c r="E75" s="2"/>
      <c r="F75" s="2"/>
      <c r="G75" s="2"/>
      <c r="H75" s="2"/>
      <c r="I75" s="2"/>
      <c r="J75" s="2"/>
      <c r="K75" s="2"/>
    </row>
    <row r="76" spans="1:11">
      <c r="A76" s="2"/>
      <c r="B76" s="8"/>
      <c r="C76" s="5"/>
      <c r="D76" s="2"/>
      <c r="E76" s="2"/>
      <c r="F76" s="2"/>
      <c r="G76" s="2"/>
      <c r="H76" s="2"/>
      <c r="I76" s="2"/>
      <c r="J76" s="2"/>
      <c r="K76" s="2"/>
    </row>
    <row r="77" spans="1:11">
      <c r="A77" s="2"/>
      <c r="B77" s="8"/>
      <c r="C77" s="5"/>
      <c r="D77" s="2"/>
      <c r="E77" s="2"/>
      <c r="F77" s="2"/>
      <c r="G77" s="2"/>
      <c r="H77" s="2"/>
      <c r="I77" s="2"/>
      <c r="J77" s="2"/>
      <c r="K77" s="2"/>
    </row>
    <row r="78" spans="1:11">
      <c r="A78" s="2"/>
      <c r="B78" s="8"/>
      <c r="C78" s="5"/>
      <c r="D78" s="2"/>
      <c r="E78" s="2"/>
      <c r="F78" s="2"/>
      <c r="G78" s="2"/>
      <c r="H78" s="2"/>
      <c r="I78" s="2"/>
      <c r="J78" s="2"/>
      <c r="K78" s="2"/>
    </row>
    <row r="79" spans="1:11">
      <c r="A79" s="2"/>
      <c r="B79" s="8"/>
      <c r="C79" s="5"/>
      <c r="D79" s="2"/>
      <c r="E79" s="2"/>
      <c r="F79" s="2"/>
      <c r="G79" s="2"/>
      <c r="H79" s="2"/>
      <c r="I79" s="2"/>
      <c r="J79" s="2"/>
      <c r="K79" s="2"/>
    </row>
    <row r="80" spans="1:11">
      <c r="A80" s="2"/>
      <c r="B80" s="8"/>
      <c r="C80" s="5"/>
      <c r="D80" s="2"/>
      <c r="E80" s="2"/>
      <c r="F80" s="2"/>
      <c r="G80" s="2"/>
      <c r="H80" s="2"/>
      <c r="I80" s="2"/>
      <c r="J80" s="2"/>
      <c r="K80" s="2"/>
    </row>
    <row r="81" spans="1:11">
      <c r="A81" s="2"/>
      <c r="B81" s="8"/>
      <c r="C81" s="5"/>
      <c r="D81" s="2"/>
      <c r="E81" s="2"/>
      <c r="F81" s="2"/>
      <c r="G81" s="2"/>
      <c r="H81" s="2"/>
      <c r="I81" s="2"/>
      <c r="J81" s="2"/>
      <c r="K81" s="2"/>
    </row>
    <row r="82" spans="1:11">
      <c r="A82" s="2"/>
      <c r="B82" s="8"/>
      <c r="C82" s="5"/>
      <c r="D82" s="2"/>
      <c r="E82" s="2"/>
      <c r="F82" s="2"/>
      <c r="G82" s="2"/>
      <c r="H82" s="2"/>
      <c r="I82" s="2"/>
      <c r="J82" s="2"/>
      <c r="K82" s="2"/>
    </row>
    <row r="83" spans="1:11">
      <c r="A83" s="2"/>
      <c r="B83" s="8"/>
      <c r="C83" s="5"/>
      <c r="D83" s="2"/>
      <c r="E83" s="2"/>
      <c r="F83" s="2"/>
      <c r="G83" s="2"/>
      <c r="H83" s="2"/>
      <c r="I83" s="2"/>
      <c r="J83" s="2"/>
      <c r="K83" s="2"/>
    </row>
    <row r="84" spans="1:11">
      <c r="A84" s="2"/>
      <c r="B84" s="8"/>
      <c r="C84" s="5"/>
      <c r="D84" s="2"/>
      <c r="E84" s="2"/>
      <c r="F84" s="2"/>
      <c r="G84" s="2"/>
      <c r="H84" s="2"/>
      <c r="I84" s="2"/>
      <c r="J84" s="2"/>
      <c r="K84" s="2"/>
    </row>
    <row r="85" spans="1:11">
      <c r="A85" s="2"/>
      <c r="B85" s="8"/>
      <c r="C85" s="5"/>
      <c r="D85" s="2"/>
      <c r="E85" s="2"/>
      <c r="F85" s="2"/>
      <c r="G85" s="2"/>
      <c r="H85" s="2"/>
      <c r="I85" s="2"/>
      <c r="J85" s="2"/>
      <c r="K85" s="2"/>
    </row>
    <row r="86" spans="1:11">
      <c r="A86" s="2"/>
      <c r="B86" s="8"/>
      <c r="C86" s="5"/>
      <c r="D86" s="2"/>
      <c r="E86" s="2"/>
      <c r="F86" s="2"/>
      <c r="G86" s="2"/>
      <c r="H86" s="2"/>
      <c r="I86" s="2"/>
      <c r="J86" s="2"/>
      <c r="K86" s="2"/>
    </row>
    <row r="87" spans="1:11">
      <c r="A87" s="2"/>
      <c r="B87" s="8"/>
      <c r="C87" s="5"/>
      <c r="D87" s="2"/>
      <c r="E87" s="2"/>
      <c r="F87" s="2"/>
      <c r="G87" s="2"/>
      <c r="H87" s="2"/>
      <c r="I87" s="2"/>
      <c r="J87" s="2"/>
      <c r="K87" s="2"/>
    </row>
    <row r="88" spans="1:11">
      <c r="A88" s="2"/>
      <c r="B88" s="8"/>
      <c r="C88" s="5"/>
      <c r="D88" s="2"/>
      <c r="E88" s="2"/>
      <c r="F88" s="2"/>
      <c r="G88" s="2"/>
      <c r="H88" s="2"/>
      <c r="I88" s="2"/>
      <c r="J88" s="2"/>
      <c r="K88" s="2"/>
    </row>
    <row r="89" spans="1:11">
      <c r="A89" s="2"/>
      <c r="B89" s="8"/>
      <c r="C89" s="5"/>
      <c r="D89" s="2"/>
      <c r="E89" s="2"/>
      <c r="F89" s="2"/>
      <c r="G89" s="2"/>
      <c r="H89" s="2"/>
      <c r="I89" s="2"/>
      <c r="J89" s="2"/>
      <c r="K89" s="2"/>
    </row>
    <row r="90" spans="1:11">
      <c r="A90" s="2"/>
      <c r="B90" s="8"/>
      <c r="C90" s="5"/>
      <c r="D90" s="2"/>
      <c r="E90" s="2"/>
      <c r="F90" s="2"/>
      <c r="G90" s="2"/>
      <c r="H90" s="2"/>
      <c r="I90" s="2"/>
      <c r="J90" s="2"/>
      <c r="K90" s="2"/>
    </row>
    <row r="91" spans="1:11">
      <c r="A91" s="2"/>
      <c r="B91" s="8"/>
      <c r="C91" s="5"/>
      <c r="D91" s="2"/>
      <c r="E91" s="2"/>
      <c r="F91" s="2"/>
      <c r="G91" s="2"/>
      <c r="H91" s="2"/>
      <c r="I91" s="2"/>
      <c r="J91" s="2"/>
      <c r="K91" s="2"/>
    </row>
    <row r="92" spans="1:11">
      <c r="A92" s="2"/>
      <c r="B92" s="8"/>
      <c r="C92" s="5"/>
      <c r="D92" s="2"/>
      <c r="E92" s="2"/>
      <c r="F92" s="2"/>
      <c r="G92" s="2"/>
      <c r="H92" s="2"/>
      <c r="I92" s="2"/>
      <c r="J92" s="2"/>
      <c r="K92" s="2"/>
    </row>
    <row r="93" spans="1:11">
      <c r="A93" s="2"/>
      <c r="B93" s="8"/>
      <c r="C93" s="5"/>
      <c r="D93" s="2"/>
      <c r="E93" s="2"/>
      <c r="F93" s="2"/>
      <c r="G93" s="2"/>
      <c r="H93" s="2"/>
      <c r="I93" s="2"/>
      <c r="J93" s="2"/>
      <c r="K93" s="2"/>
    </row>
    <row r="94" spans="1:11">
      <c r="A94" s="2"/>
      <c r="B94" s="8"/>
      <c r="C94" s="5"/>
      <c r="D94" s="2"/>
      <c r="E94" s="2"/>
      <c r="F94" s="2"/>
      <c r="G94" s="2"/>
      <c r="H94" s="2"/>
      <c r="I94" s="2"/>
      <c r="J94" s="2"/>
      <c r="K94" s="2"/>
    </row>
    <row r="95" spans="1:11">
      <c r="A95" s="2"/>
      <c r="B95" s="8"/>
      <c r="C95" s="5"/>
      <c r="D95" s="2"/>
      <c r="E95" s="2"/>
      <c r="F95" s="2"/>
      <c r="G95" s="2"/>
      <c r="H95" s="2"/>
      <c r="I95" s="2"/>
      <c r="J95" s="2"/>
      <c r="K95" s="2"/>
    </row>
    <row r="96" spans="1:11">
      <c r="A96" s="2"/>
      <c r="B96" s="8"/>
      <c r="C96" s="5"/>
      <c r="D96" s="2"/>
      <c r="E96" s="2"/>
      <c r="F96" s="2"/>
      <c r="G96" s="2"/>
      <c r="H96" s="2"/>
      <c r="I96" s="2"/>
      <c r="J96" s="2"/>
      <c r="K96" s="2"/>
    </row>
    <row r="97" spans="1:11">
      <c r="A97" s="2"/>
      <c r="B97" s="8"/>
      <c r="C97" s="5"/>
      <c r="D97" s="2"/>
      <c r="E97" s="2"/>
      <c r="F97" s="2"/>
      <c r="G97" s="2"/>
      <c r="H97" s="2"/>
      <c r="I97" s="2"/>
      <c r="J97" s="2"/>
      <c r="K97" s="2"/>
    </row>
    <row r="98" spans="1:11">
      <c r="A98" s="2"/>
      <c r="B98" s="8"/>
      <c r="C98" s="5"/>
      <c r="D98" s="2"/>
      <c r="E98" s="2"/>
      <c r="F98" s="2"/>
      <c r="G98" s="2"/>
      <c r="H98" s="2"/>
      <c r="I98" s="2"/>
      <c r="J98" s="2"/>
      <c r="K98" s="2"/>
    </row>
    <row r="99" spans="1:11">
      <c r="A99" s="2"/>
      <c r="B99" s="8"/>
      <c r="C99" s="5"/>
      <c r="D99" s="2"/>
      <c r="E99" s="2"/>
      <c r="F99" s="2"/>
      <c r="G99" s="2"/>
      <c r="H99" s="2"/>
      <c r="I99" s="2"/>
      <c r="J99" s="2"/>
      <c r="K99" s="2"/>
    </row>
    <row r="100" spans="1:11">
      <c r="A100" s="2"/>
      <c r="B100" s="8"/>
      <c r="C100" s="5"/>
      <c r="D100" s="2"/>
      <c r="E100" s="2"/>
      <c r="F100" s="2"/>
      <c r="G100" s="2"/>
      <c r="H100" s="2"/>
      <c r="I100" s="2"/>
      <c r="J100" s="2"/>
      <c r="K100" s="2"/>
    </row>
    <row r="101" spans="1:11">
      <c r="A101" s="2"/>
      <c r="B101" s="8"/>
      <c r="C101" s="5"/>
      <c r="D101" s="2"/>
      <c r="E101" s="2"/>
      <c r="F101" s="2"/>
      <c r="G101" s="2"/>
      <c r="H101" s="2"/>
      <c r="I101" s="2"/>
      <c r="J101" s="2"/>
      <c r="K101" s="2"/>
    </row>
    <row r="102" spans="1:11">
      <c r="A102" s="2"/>
      <c r="B102" s="8"/>
      <c r="C102" s="5"/>
      <c r="D102" s="2"/>
      <c r="E102" s="2"/>
      <c r="F102" s="2"/>
      <c r="G102" s="2"/>
      <c r="H102" s="2"/>
      <c r="I102" s="2"/>
      <c r="J102" s="2"/>
      <c r="K102" s="2"/>
    </row>
    <row r="103" spans="1:11">
      <c r="A103" s="2"/>
      <c r="B103" s="8"/>
      <c r="C103" s="5"/>
      <c r="D103" s="2"/>
      <c r="E103" s="2"/>
      <c r="F103" s="2"/>
      <c r="G103" s="2"/>
      <c r="H103" s="2"/>
      <c r="I103" s="2"/>
      <c r="J103" s="2"/>
      <c r="K103" s="2"/>
    </row>
    <row r="104" spans="1:11">
      <c r="A104" s="2"/>
      <c r="B104" s="8"/>
      <c r="C104" s="5"/>
      <c r="D104" s="2"/>
      <c r="E104" s="2"/>
      <c r="F104" s="2"/>
      <c r="G104" s="2"/>
      <c r="H104" s="2"/>
      <c r="I104" s="2"/>
      <c r="J104" s="2"/>
      <c r="K104" s="2"/>
    </row>
    <row r="105" spans="1:11">
      <c r="A105" s="2"/>
      <c r="B105" s="8"/>
      <c r="C105" s="5"/>
      <c r="D105" s="2"/>
      <c r="E105" s="2"/>
      <c r="F105" s="2"/>
      <c r="G105" s="2"/>
      <c r="H105" s="2"/>
      <c r="I105" s="2"/>
      <c r="J105" s="2"/>
      <c r="K105" s="2"/>
    </row>
    <row r="106" spans="1:11">
      <c r="A106" s="2"/>
      <c r="B106" s="8"/>
      <c r="C106" s="5"/>
      <c r="D106" s="2"/>
      <c r="E106" s="2"/>
      <c r="F106" s="2"/>
      <c r="G106" s="2"/>
      <c r="H106" s="2"/>
      <c r="I106" s="2"/>
      <c r="J106" s="2"/>
      <c r="K106" s="2"/>
    </row>
    <row r="107" spans="1:11">
      <c r="A107" s="2"/>
      <c r="B107" s="8"/>
      <c r="C107" s="5"/>
      <c r="D107" s="2"/>
      <c r="E107" s="2"/>
      <c r="F107" s="2"/>
      <c r="G107" s="2"/>
      <c r="H107" s="2"/>
      <c r="I107" s="2"/>
      <c r="J107" s="2"/>
      <c r="K107" s="2"/>
    </row>
    <row r="108" spans="1:11">
      <c r="A108" s="2"/>
      <c r="B108" s="8"/>
      <c r="C108" s="5"/>
      <c r="D108" s="2"/>
      <c r="E108" s="2"/>
      <c r="F108" s="2"/>
      <c r="G108" s="2"/>
      <c r="H108" s="2"/>
      <c r="I108" s="2"/>
      <c r="J108" s="2"/>
      <c r="K108" s="2"/>
    </row>
  </sheetData>
  <mergeCells count="18">
    <mergeCell ref="A1:K1"/>
    <mergeCell ref="A3:A4"/>
    <mergeCell ref="C3:C4"/>
    <mergeCell ref="D3:D4"/>
    <mergeCell ref="E3:G3"/>
    <mergeCell ref="H3:J3"/>
    <mergeCell ref="K3:K4"/>
    <mergeCell ref="D2:G2"/>
    <mergeCell ref="D22:D27"/>
    <mergeCell ref="B3:B4"/>
    <mergeCell ref="D13:D16"/>
    <mergeCell ref="D18:D20"/>
    <mergeCell ref="D61:D62"/>
    <mergeCell ref="A63:D63"/>
    <mergeCell ref="D46:D51"/>
    <mergeCell ref="D28:D34"/>
    <mergeCell ref="D42:D43"/>
    <mergeCell ref="D36:D40"/>
  </mergeCells>
  <phoneticPr fontId="37" type="noConversion"/>
  <pageMargins left="0.15748031496062992" right="0.15748031496062992" top="0.23622047244094491" bottom="0.19685039370078741" header="0.23622047244094491" footer="0.15748031496062992"/>
  <pageSetup paperSize="9" scale="55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>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user</cp:lastModifiedBy>
  <cp:lastPrinted>2021-02-04T07:40:25Z</cp:lastPrinted>
  <dcterms:created xsi:type="dcterms:W3CDTF">2019-01-30T14:30:49Z</dcterms:created>
  <dcterms:modified xsi:type="dcterms:W3CDTF">2022-06-07T09:45:53Z</dcterms:modified>
</cp:coreProperties>
</file>