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840" yWindow="-84" windowWidth="8304" windowHeight="7788"/>
  </bookViews>
  <sheets>
    <sheet name="за видами надходжень" sheetId="9" r:id="rId1"/>
    <sheet name="мб зф по АТО" sheetId="2" r:id="rId2"/>
    <sheet name="дотац по АТО" sheetId="11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Б21000" localSheetId="2">#REF!</definedName>
    <definedName name="_Б21000" localSheetId="0">#REF!</definedName>
    <definedName name="_Б21000" localSheetId="1">#REF!</definedName>
    <definedName name="_Б21000">#REF!</definedName>
    <definedName name="_Б22000" localSheetId="2">#REF!</definedName>
    <definedName name="_Б22000" localSheetId="0">#REF!</definedName>
    <definedName name="_Б22000" localSheetId="1">#REF!</definedName>
    <definedName name="_Б22000">#REF!</definedName>
    <definedName name="_Б22100" localSheetId="2">#REF!</definedName>
    <definedName name="_Б22100" localSheetId="0">#REF!</definedName>
    <definedName name="_Б22100" localSheetId="1">#REF!</definedName>
    <definedName name="_Б22100">#REF!</definedName>
    <definedName name="_Б22110" localSheetId="2">#REF!</definedName>
    <definedName name="_Б22110" localSheetId="0">#REF!</definedName>
    <definedName name="_Б22110" localSheetId="1">#REF!</definedName>
    <definedName name="_Б22110">#REF!</definedName>
    <definedName name="_Б22111" localSheetId="2">#REF!</definedName>
    <definedName name="_Б22111" localSheetId="0">#REF!</definedName>
    <definedName name="_Б22111" localSheetId="1">#REF!</definedName>
    <definedName name="_Б22111">#REF!</definedName>
    <definedName name="_Б22112" localSheetId="2">#REF!</definedName>
    <definedName name="_Б22112" localSheetId="0">#REF!</definedName>
    <definedName name="_Б22112" localSheetId="1">#REF!</definedName>
    <definedName name="_Б22112">#REF!</definedName>
    <definedName name="_Б22113">#REF!</definedName>
    <definedName name="_Б22200" localSheetId="2">#REF!</definedName>
    <definedName name="_Б22200" localSheetId="0">#REF!</definedName>
    <definedName name="_Б22200" localSheetId="1">#REF!</definedName>
    <definedName name="_Б22200">#REF!</definedName>
    <definedName name="_Б23000" localSheetId="2">#REF!</definedName>
    <definedName name="_Б23000" localSheetId="0">#REF!</definedName>
    <definedName name="_Б23000" localSheetId="1">#REF!</definedName>
    <definedName name="_Б23000">#REF!</definedName>
    <definedName name="_Б24000" localSheetId="2">#REF!</definedName>
    <definedName name="_Б24000" localSheetId="0">#REF!</definedName>
    <definedName name="_Б24000" localSheetId="1">#REF!</definedName>
    <definedName name="_Б24000">#REF!</definedName>
    <definedName name="_Б25000" localSheetId="2">#REF!</definedName>
    <definedName name="_Б25000" localSheetId="0">#REF!</definedName>
    <definedName name="_Б25000" localSheetId="1">#REF!</definedName>
    <definedName name="_Б25000">#REF!</definedName>
    <definedName name="_Б25003" localSheetId="2">#REF!</definedName>
    <definedName name="_Б25003" localSheetId="1">#REF!</definedName>
    <definedName name="_Б25003">#REF!</definedName>
    <definedName name="_Б41000" localSheetId="2">#REF!</definedName>
    <definedName name="_Б41000" localSheetId="0">#REF!</definedName>
    <definedName name="_Б41000" localSheetId="1">#REF!</definedName>
    <definedName name="_Б41000">#REF!</definedName>
    <definedName name="_Б42000" localSheetId="2">#REF!</definedName>
    <definedName name="_Б42000" localSheetId="0">#REF!</definedName>
    <definedName name="_Б42000" localSheetId="1">#REF!</definedName>
    <definedName name="_Б42000">#REF!</definedName>
    <definedName name="_Б43000" localSheetId="2">#REF!</definedName>
    <definedName name="_Б43000" localSheetId="0">#REF!</definedName>
    <definedName name="_Б43000" localSheetId="1">#REF!</definedName>
    <definedName name="_Б43000">#REF!</definedName>
    <definedName name="_Б44000" localSheetId="2">#REF!</definedName>
    <definedName name="_Б44000" localSheetId="0">#REF!</definedName>
    <definedName name="_Б44000" localSheetId="1">#REF!</definedName>
    <definedName name="_Б44000">#REF!</definedName>
    <definedName name="_Б45000" localSheetId="2">#REF!</definedName>
    <definedName name="_Б45000" localSheetId="0">#REF!</definedName>
    <definedName name="_Б45000" localSheetId="1">#REF!</definedName>
    <definedName name="_Б45000">#REF!</definedName>
    <definedName name="_Б46000" localSheetId="2">#REF!</definedName>
    <definedName name="_Б46000" localSheetId="0">#REF!</definedName>
    <definedName name="_Б46000" localSheetId="1">#REF!</definedName>
    <definedName name="_Б46000">#REF!</definedName>
    <definedName name="_В010100" localSheetId="2">#REF!</definedName>
    <definedName name="_В010100" localSheetId="0">#REF!</definedName>
    <definedName name="_В010100" localSheetId="1">#REF!</definedName>
    <definedName name="_В010100">#REF!</definedName>
    <definedName name="_В010200" localSheetId="2">#REF!</definedName>
    <definedName name="_В010200" localSheetId="0">#REF!</definedName>
    <definedName name="_В010200" localSheetId="1">#REF!</definedName>
    <definedName name="_В010200">#REF!</definedName>
    <definedName name="_В040000" localSheetId="2">#REF!</definedName>
    <definedName name="_В040000" localSheetId="0">#REF!</definedName>
    <definedName name="_В040000" localSheetId="1">#REF!</definedName>
    <definedName name="_В040000">#REF!</definedName>
    <definedName name="_В050000" localSheetId="2">#REF!</definedName>
    <definedName name="_В050000" localSheetId="0">#REF!</definedName>
    <definedName name="_В050000" localSheetId="1">#REF!</definedName>
    <definedName name="_В050000">#REF!</definedName>
    <definedName name="_В060000" localSheetId="2">#REF!</definedName>
    <definedName name="_В060000" localSheetId="0">#REF!</definedName>
    <definedName name="_В060000" localSheetId="1">#REF!</definedName>
    <definedName name="_В060000">#REF!</definedName>
    <definedName name="_В070000" localSheetId="2">#REF!</definedName>
    <definedName name="_В070000" localSheetId="0">#REF!</definedName>
    <definedName name="_В070000" localSheetId="1">#REF!</definedName>
    <definedName name="_В070000">#REF!</definedName>
    <definedName name="_В080000" localSheetId="2">#REF!</definedName>
    <definedName name="_В080000" localSheetId="0">#REF!</definedName>
    <definedName name="_В080000" localSheetId="1">#REF!</definedName>
    <definedName name="_В080000">#REF!</definedName>
    <definedName name="_В090000" localSheetId="2">#REF!</definedName>
    <definedName name="_В090000" localSheetId="0">#REF!</definedName>
    <definedName name="_В090000" localSheetId="1">#REF!</definedName>
    <definedName name="_В090000">#REF!</definedName>
    <definedName name="_В090200" localSheetId="2">#REF!</definedName>
    <definedName name="_В090200" localSheetId="0">#REF!</definedName>
    <definedName name="_В090200" localSheetId="1">#REF!</definedName>
    <definedName name="_В090200">#REF!</definedName>
    <definedName name="_В090201" localSheetId="2">#REF!</definedName>
    <definedName name="_В090201" localSheetId="0">#REF!</definedName>
    <definedName name="_В090201" localSheetId="1">#REF!</definedName>
    <definedName name="_В090201">#REF!</definedName>
    <definedName name="_В090202" localSheetId="2">#REF!</definedName>
    <definedName name="_В090202" localSheetId="0">#REF!</definedName>
    <definedName name="_В090202" localSheetId="1">#REF!</definedName>
    <definedName name="_В090202">#REF!</definedName>
    <definedName name="_В090203" localSheetId="2">#REF!</definedName>
    <definedName name="_В090203" localSheetId="0">#REF!</definedName>
    <definedName name="_В090203" localSheetId="1">#REF!</definedName>
    <definedName name="_В090203">#REF!</definedName>
    <definedName name="_В090300" localSheetId="2">#REF!</definedName>
    <definedName name="_В090300" localSheetId="0">#REF!</definedName>
    <definedName name="_В090300" localSheetId="1">#REF!</definedName>
    <definedName name="_В090300">#REF!</definedName>
    <definedName name="_В090301" localSheetId="2">#REF!</definedName>
    <definedName name="_В090301" localSheetId="0">#REF!</definedName>
    <definedName name="_В090301" localSheetId="1">#REF!</definedName>
    <definedName name="_В090301">#REF!</definedName>
    <definedName name="_В090302" localSheetId="2">#REF!</definedName>
    <definedName name="_В090302" localSheetId="0">#REF!</definedName>
    <definedName name="_В090302" localSheetId="1">#REF!</definedName>
    <definedName name="_В090302">#REF!</definedName>
    <definedName name="_В090303" localSheetId="2">#REF!</definedName>
    <definedName name="_В090303" localSheetId="0">#REF!</definedName>
    <definedName name="_В090303" localSheetId="1">#REF!</definedName>
    <definedName name="_В090303">#REF!</definedName>
    <definedName name="_В090304" localSheetId="2">#REF!</definedName>
    <definedName name="_В090304" localSheetId="0">#REF!</definedName>
    <definedName name="_В090304" localSheetId="1">#REF!</definedName>
    <definedName name="_В090304">#REF!</definedName>
    <definedName name="_В090305" localSheetId="2">#REF!</definedName>
    <definedName name="_В090305" localSheetId="0">#REF!</definedName>
    <definedName name="_В090305" localSheetId="1">#REF!</definedName>
    <definedName name="_В090305">#REF!</definedName>
    <definedName name="_В090306" localSheetId="2">#REF!</definedName>
    <definedName name="_В090306" localSheetId="0">#REF!</definedName>
    <definedName name="_В090306" localSheetId="1">#REF!</definedName>
    <definedName name="_В090306">#REF!</definedName>
    <definedName name="_В090307" localSheetId="2">#REF!</definedName>
    <definedName name="_В090307" localSheetId="0">#REF!</definedName>
    <definedName name="_В090307" localSheetId="1">#REF!</definedName>
    <definedName name="_В090307">#REF!</definedName>
    <definedName name="_В090400" localSheetId="2">#REF!</definedName>
    <definedName name="_В090400" localSheetId="0">#REF!</definedName>
    <definedName name="_В090400" localSheetId="1">#REF!</definedName>
    <definedName name="_В090400">#REF!</definedName>
    <definedName name="_В090405" localSheetId="2">#REF!</definedName>
    <definedName name="_В090405" localSheetId="0">#REF!</definedName>
    <definedName name="_В090405" localSheetId="1">#REF!</definedName>
    <definedName name="_В090405">#REF!</definedName>
    <definedName name="_В090412" localSheetId="2">#REF!</definedName>
    <definedName name="_В090412" localSheetId="0">#REF!</definedName>
    <definedName name="_В090412" localSheetId="1">#REF!</definedName>
    <definedName name="_В090412">#REF!</definedName>
    <definedName name="_В090601" localSheetId="2">#REF!</definedName>
    <definedName name="_В090601" localSheetId="0">#REF!</definedName>
    <definedName name="_В090601" localSheetId="1">#REF!</definedName>
    <definedName name="_В090601">#REF!</definedName>
    <definedName name="_В090700" localSheetId="2">#REF!</definedName>
    <definedName name="_В090700" localSheetId="0">#REF!</definedName>
    <definedName name="_В090700" localSheetId="1">#REF!</definedName>
    <definedName name="_В090700">#REF!</definedName>
    <definedName name="_В090900" localSheetId="2">#REF!</definedName>
    <definedName name="_В090900" localSheetId="0">#REF!</definedName>
    <definedName name="_В090900" localSheetId="1">#REF!</definedName>
    <definedName name="_В090900">#REF!</definedName>
    <definedName name="_В091100" localSheetId="2">#REF!</definedName>
    <definedName name="_В091100" localSheetId="0">#REF!</definedName>
    <definedName name="_В091100" localSheetId="1">#REF!</definedName>
    <definedName name="_В091100">#REF!</definedName>
    <definedName name="_В091200" localSheetId="2">#REF!</definedName>
    <definedName name="_В091200" localSheetId="0">#REF!</definedName>
    <definedName name="_В091200" localSheetId="1">#REF!</definedName>
    <definedName name="_В091200">#REF!</definedName>
    <definedName name="_В100000" localSheetId="2">#REF!</definedName>
    <definedName name="_В100000" localSheetId="0">#REF!</definedName>
    <definedName name="_В100000" localSheetId="1">#REF!</definedName>
    <definedName name="_В100000">#REF!</definedName>
    <definedName name="_В100100" localSheetId="2">#REF!</definedName>
    <definedName name="_В100100" localSheetId="0">#REF!</definedName>
    <definedName name="_В100100" localSheetId="1">#REF!</definedName>
    <definedName name="_В100100">#REF!</definedName>
    <definedName name="_В100103" localSheetId="2">#REF!</definedName>
    <definedName name="_В100103" localSheetId="0">#REF!</definedName>
    <definedName name="_В100103" localSheetId="1">#REF!</definedName>
    <definedName name="_В100103">#REF!</definedName>
    <definedName name="_В100200" localSheetId="2">#REF!</definedName>
    <definedName name="_В100200" localSheetId="0">#REF!</definedName>
    <definedName name="_В100200" localSheetId="1">#REF!</definedName>
    <definedName name="_В100200">#REF!</definedName>
    <definedName name="_В100203" localSheetId="2">#REF!</definedName>
    <definedName name="_В100203" localSheetId="0">#REF!</definedName>
    <definedName name="_В100203" localSheetId="1">#REF!</definedName>
    <definedName name="_В100203">#REF!</definedName>
    <definedName name="_В100204" localSheetId="2">#REF!</definedName>
    <definedName name="_В100204" localSheetId="0">#REF!</definedName>
    <definedName name="_В100204" localSheetId="1">#REF!</definedName>
    <definedName name="_В100204">#REF!</definedName>
    <definedName name="_В110000" localSheetId="2">#REF!</definedName>
    <definedName name="_В110000" localSheetId="0">#REF!</definedName>
    <definedName name="_В110000" localSheetId="1">#REF!</definedName>
    <definedName name="_В110000">#REF!</definedName>
    <definedName name="_В120000" localSheetId="2">#REF!</definedName>
    <definedName name="_В120000" localSheetId="0">#REF!</definedName>
    <definedName name="_В120000" localSheetId="1">#REF!</definedName>
    <definedName name="_В120000">#REF!</definedName>
    <definedName name="_В130000" localSheetId="2">#REF!</definedName>
    <definedName name="_В130000" localSheetId="0">#REF!</definedName>
    <definedName name="_В130000" localSheetId="1">#REF!</definedName>
    <definedName name="_В130000">#REF!</definedName>
    <definedName name="_В140000" localSheetId="2">#REF!</definedName>
    <definedName name="_В140000" localSheetId="0">#REF!</definedName>
    <definedName name="_В140000" localSheetId="1">#REF!</definedName>
    <definedName name="_В140000">#REF!</definedName>
    <definedName name="_В140102" localSheetId="2">#REF!</definedName>
    <definedName name="_В140102" localSheetId="0">#REF!</definedName>
    <definedName name="_В140102" localSheetId="1">#REF!</definedName>
    <definedName name="_В140102">#REF!</definedName>
    <definedName name="_В150000" localSheetId="2">#REF!</definedName>
    <definedName name="_В150000" localSheetId="0">#REF!</definedName>
    <definedName name="_В150000" localSheetId="1">#REF!</definedName>
    <definedName name="_В150000">#REF!</definedName>
    <definedName name="_В150101" localSheetId="2">#REF!</definedName>
    <definedName name="_В150101" localSheetId="0">#REF!</definedName>
    <definedName name="_В150101" localSheetId="1">#REF!</definedName>
    <definedName name="_В150101">#REF!</definedName>
    <definedName name="_В160000" localSheetId="2">#REF!</definedName>
    <definedName name="_В160000" localSheetId="0">#REF!</definedName>
    <definedName name="_В160000" localSheetId="1">#REF!</definedName>
    <definedName name="_В160000">#REF!</definedName>
    <definedName name="_В160100" localSheetId="2">#REF!</definedName>
    <definedName name="_В160100" localSheetId="0">#REF!</definedName>
    <definedName name="_В160100" localSheetId="1">#REF!</definedName>
    <definedName name="_В160100">#REF!</definedName>
    <definedName name="_В160103" localSheetId="2">#REF!</definedName>
    <definedName name="_В160103" localSheetId="0">#REF!</definedName>
    <definedName name="_В160103" localSheetId="1">#REF!</definedName>
    <definedName name="_В160103">#REF!</definedName>
    <definedName name="_В160200" localSheetId="2">#REF!</definedName>
    <definedName name="_В160200" localSheetId="0">#REF!</definedName>
    <definedName name="_В160200" localSheetId="1">#REF!</definedName>
    <definedName name="_В160200">#REF!</definedName>
    <definedName name="_В160300" localSheetId="2">#REF!</definedName>
    <definedName name="_В160300" localSheetId="0">#REF!</definedName>
    <definedName name="_В160300" localSheetId="1">#REF!</definedName>
    <definedName name="_В160300">#REF!</definedName>
    <definedName name="_В160304" localSheetId="2">#REF!</definedName>
    <definedName name="_В160304" localSheetId="0">#REF!</definedName>
    <definedName name="_В160304" localSheetId="1">#REF!</definedName>
    <definedName name="_В160304">#REF!</definedName>
    <definedName name="_В170000" localSheetId="2">#REF!</definedName>
    <definedName name="_В170000" localSheetId="0">#REF!</definedName>
    <definedName name="_В170000" localSheetId="1">#REF!</definedName>
    <definedName name="_В170000">#REF!</definedName>
    <definedName name="_В170100" localSheetId="2">#REF!</definedName>
    <definedName name="_В170100" localSheetId="0">#REF!</definedName>
    <definedName name="_В170100" localSheetId="1">#REF!</definedName>
    <definedName name="_В170100">#REF!</definedName>
    <definedName name="_В170101" localSheetId="2">#REF!</definedName>
    <definedName name="_В170101" localSheetId="0">#REF!</definedName>
    <definedName name="_В170101" localSheetId="1">#REF!</definedName>
    <definedName name="_В170101">#REF!</definedName>
    <definedName name="_В170300" localSheetId="2">#REF!</definedName>
    <definedName name="_В170300" localSheetId="0">#REF!</definedName>
    <definedName name="_В170300" localSheetId="1">#REF!</definedName>
    <definedName name="_В170300">#REF!</definedName>
    <definedName name="_В170303" localSheetId="2">#REF!</definedName>
    <definedName name="_В170303" localSheetId="0">#REF!</definedName>
    <definedName name="_В170303" localSheetId="1">#REF!</definedName>
    <definedName name="_В170303">#REF!</definedName>
    <definedName name="_В170600" localSheetId="2">#REF!</definedName>
    <definedName name="_В170600" localSheetId="0">#REF!</definedName>
    <definedName name="_В170600" localSheetId="1">#REF!</definedName>
    <definedName name="_В170600">#REF!</definedName>
    <definedName name="_В170601" localSheetId="2">#REF!</definedName>
    <definedName name="_В170601" localSheetId="0">#REF!</definedName>
    <definedName name="_В170601" localSheetId="1">#REF!</definedName>
    <definedName name="_В170601">#REF!</definedName>
    <definedName name="_В170700" localSheetId="2">#REF!</definedName>
    <definedName name="_В170700" localSheetId="0">#REF!</definedName>
    <definedName name="_В170700" localSheetId="1">#REF!</definedName>
    <definedName name="_В170700">#REF!</definedName>
    <definedName name="_В170703" localSheetId="2">#REF!</definedName>
    <definedName name="_В170703" localSheetId="0">#REF!</definedName>
    <definedName name="_В170703" localSheetId="1">#REF!</definedName>
    <definedName name="_В170703">#REF!</definedName>
    <definedName name="_В200000" localSheetId="2">#REF!</definedName>
    <definedName name="_В200000" localSheetId="0">#REF!</definedName>
    <definedName name="_В200000" localSheetId="1">#REF!</definedName>
    <definedName name="_В200000">#REF!</definedName>
    <definedName name="_В210000" localSheetId="2">#REF!</definedName>
    <definedName name="_В210000" localSheetId="0">#REF!</definedName>
    <definedName name="_В210000" localSheetId="1">#REF!</definedName>
    <definedName name="_В210000">#REF!</definedName>
    <definedName name="_В210200" localSheetId="2">#REF!</definedName>
    <definedName name="_В210200" localSheetId="0">#REF!</definedName>
    <definedName name="_В210200" localSheetId="1">#REF!</definedName>
    <definedName name="_В210200">#REF!</definedName>
    <definedName name="_В240000" localSheetId="2">#REF!</definedName>
    <definedName name="_В240000" localSheetId="0">#REF!</definedName>
    <definedName name="_В240000" localSheetId="1">#REF!</definedName>
    <definedName name="_В240000">#REF!</definedName>
    <definedName name="_В240600" localSheetId="2">#REF!</definedName>
    <definedName name="_В240600" localSheetId="0">#REF!</definedName>
    <definedName name="_В240600" localSheetId="1">#REF!</definedName>
    <definedName name="_В240600">#REF!</definedName>
    <definedName name="_В250000" localSheetId="2">#REF!</definedName>
    <definedName name="_В250000" localSheetId="0">#REF!</definedName>
    <definedName name="_В250000" localSheetId="1">#REF!</definedName>
    <definedName name="_В250000">#REF!</definedName>
    <definedName name="_В250102" localSheetId="2">#REF!</definedName>
    <definedName name="_В250102" localSheetId="0">#REF!</definedName>
    <definedName name="_В250102" localSheetId="1">#REF!</definedName>
    <definedName name="_В250102">#REF!</definedName>
    <definedName name="_В250200" localSheetId="2">#REF!</definedName>
    <definedName name="_В250200" localSheetId="0">#REF!</definedName>
    <definedName name="_В250200" localSheetId="1">#REF!</definedName>
    <definedName name="_В250200">#REF!</definedName>
    <definedName name="_В250301" localSheetId="2">#REF!</definedName>
    <definedName name="_В250301" localSheetId="0">#REF!</definedName>
    <definedName name="_В250301" localSheetId="1">#REF!</definedName>
    <definedName name="_В250301">#REF!</definedName>
    <definedName name="_В250307" localSheetId="2">#REF!</definedName>
    <definedName name="_В250307" localSheetId="0">#REF!</definedName>
    <definedName name="_В250307" localSheetId="1">#REF!</definedName>
    <definedName name="_В250307">#REF!</definedName>
    <definedName name="_В250500" localSheetId="2">#REF!</definedName>
    <definedName name="_В250500" localSheetId="0">#REF!</definedName>
    <definedName name="_В250500" localSheetId="1">#REF!</definedName>
    <definedName name="_В250500">#REF!</definedName>
    <definedName name="_В250501" localSheetId="2">#REF!</definedName>
    <definedName name="_В250501" localSheetId="0">#REF!</definedName>
    <definedName name="_В250501" localSheetId="1">#REF!</definedName>
    <definedName name="_В250501">#REF!</definedName>
    <definedName name="_В250502" localSheetId="2">#REF!</definedName>
    <definedName name="_В250502" localSheetId="0">#REF!</definedName>
    <definedName name="_В250502" localSheetId="1">#REF!</definedName>
    <definedName name="_В250502">#REF!</definedName>
    <definedName name="_Д100000" localSheetId="2">#REF!</definedName>
    <definedName name="_Д100000" localSheetId="0">#REF!</definedName>
    <definedName name="_Д100000" localSheetId="1">#REF!</definedName>
    <definedName name="_Д100000">#REF!</definedName>
    <definedName name="_Д110000" localSheetId="2">#REF!</definedName>
    <definedName name="_Д110000" localSheetId="0">#REF!</definedName>
    <definedName name="_Д110000" localSheetId="1">#REF!</definedName>
    <definedName name="_Д110000">#REF!</definedName>
    <definedName name="_Д110100" localSheetId="2">#REF!</definedName>
    <definedName name="_Д110100" localSheetId="0">#REF!</definedName>
    <definedName name="_Д110100" localSheetId="1">#REF!</definedName>
    <definedName name="_Д110100">#REF!</definedName>
    <definedName name="_Д110200" localSheetId="2">#REF!</definedName>
    <definedName name="_Д110200" localSheetId="0">#REF!</definedName>
    <definedName name="_Д110200" localSheetId="1">#REF!</definedName>
    <definedName name="_Д110200">#REF!</definedName>
    <definedName name="_Д120000" localSheetId="2">#REF!</definedName>
    <definedName name="_Д120000" localSheetId="0">#REF!</definedName>
    <definedName name="_Д120000" localSheetId="1">#REF!</definedName>
    <definedName name="_Д120000">#REF!</definedName>
    <definedName name="_Д120200" localSheetId="2">#REF!</definedName>
    <definedName name="_Д120200" localSheetId="0">#REF!</definedName>
    <definedName name="_Д120200" localSheetId="1">#REF!</definedName>
    <definedName name="_Д120200">#REF!</definedName>
    <definedName name="_Д130000" localSheetId="2">#REF!</definedName>
    <definedName name="_Д130000" localSheetId="0">#REF!</definedName>
    <definedName name="_Д130000" localSheetId="1">#REF!</definedName>
    <definedName name="_Д130000">#REF!</definedName>
    <definedName name="_Д130100" localSheetId="2">#REF!</definedName>
    <definedName name="_Д130100" localSheetId="0">#REF!</definedName>
    <definedName name="_Д130100" localSheetId="1">#REF!</definedName>
    <definedName name="_Д130100">#REF!</definedName>
    <definedName name="_Д130200" localSheetId="2">#REF!</definedName>
    <definedName name="_Д130200" localSheetId="0">#REF!</definedName>
    <definedName name="_Д130200" localSheetId="1">#REF!</definedName>
    <definedName name="_Д130200">#REF!</definedName>
    <definedName name="_Д130300" localSheetId="2">#REF!</definedName>
    <definedName name="_Д130300" localSheetId="0">#REF!</definedName>
    <definedName name="_Д130300" localSheetId="1">#REF!</definedName>
    <definedName name="_Д130300">#REF!</definedName>
    <definedName name="_Д130500" localSheetId="2">#REF!</definedName>
    <definedName name="_Д130500" localSheetId="0">#REF!</definedName>
    <definedName name="_Д130500" localSheetId="1">#REF!</definedName>
    <definedName name="_Д130500">#REF!</definedName>
    <definedName name="_Д140000" localSheetId="2">#REF!</definedName>
    <definedName name="_Д140000" localSheetId="0">#REF!</definedName>
    <definedName name="_Д140000" localSheetId="1">#REF!</definedName>
    <definedName name="_Д140000">#REF!</definedName>
    <definedName name="_Д140601" localSheetId="2">#REF!</definedName>
    <definedName name="_Д140601" localSheetId="0">#REF!</definedName>
    <definedName name="_Д140601" localSheetId="1">#REF!</definedName>
    <definedName name="_Д140601">#REF!</definedName>
    <definedName name="_Д140602" localSheetId="2">#REF!</definedName>
    <definedName name="_Д140602" localSheetId="0">#REF!</definedName>
    <definedName name="_Д140602" localSheetId="1">#REF!</definedName>
    <definedName name="_Д140602">#REF!</definedName>
    <definedName name="_Д140603" localSheetId="2">#REF!</definedName>
    <definedName name="_Д140603" localSheetId="0">#REF!</definedName>
    <definedName name="_Д140603" localSheetId="1">#REF!</definedName>
    <definedName name="_Д140603">#REF!</definedName>
    <definedName name="_Д140700" localSheetId="2">#REF!</definedName>
    <definedName name="_Д140700" localSheetId="0">#REF!</definedName>
    <definedName name="_Д140700" localSheetId="1">#REF!</definedName>
    <definedName name="_Д140700">#REF!</definedName>
    <definedName name="_Д160000" localSheetId="2">#REF!</definedName>
    <definedName name="_Д160000" localSheetId="0">#REF!</definedName>
    <definedName name="_Д160000" localSheetId="1">#REF!</definedName>
    <definedName name="_Д160000">#REF!</definedName>
    <definedName name="_Д160100" localSheetId="2">#REF!</definedName>
    <definedName name="_Д160100" localSheetId="0">#REF!</definedName>
    <definedName name="_Д160100" localSheetId="1">#REF!</definedName>
    <definedName name="_Д160100">#REF!</definedName>
    <definedName name="_Д160200" localSheetId="2">#REF!</definedName>
    <definedName name="_Д160200" localSheetId="0">#REF!</definedName>
    <definedName name="_Д160200" localSheetId="1">#REF!</definedName>
    <definedName name="_Д160200">#REF!</definedName>
    <definedName name="_Д160300" localSheetId="2">#REF!</definedName>
    <definedName name="_Д160300" localSheetId="0">#REF!</definedName>
    <definedName name="_Д160300" localSheetId="1">#REF!</definedName>
    <definedName name="_Д160300">#REF!</definedName>
    <definedName name="_Д200000" localSheetId="2">#REF!</definedName>
    <definedName name="_Д200000" localSheetId="0">#REF!</definedName>
    <definedName name="_Д200000" localSheetId="1">#REF!</definedName>
    <definedName name="_Д200000">#REF!</definedName>
    <definedName name="_Д210000" localSheetId="2">#REF!</definedName>
    <definedName name="_Д210000" localSheetId="0">#REF!</definedName>
    <definedName name="_Д210000" localSheetId="1">#REF!</definedName>
    <definedName name="_Д210000">#REF!</definedName>
    <definedName name="_Д210700" localSheetId="2">#REF!</definedName>
    <definedName name="_Д210700" localSheetId="0">#REF!</definedName>
    <definedName name="_Д210700" localSheetId="1">#REF!</definedName>
    <definedName name="_Д210700">#REF!</definedName>
    <definedName name="_Д220000" localSheetId="2">#REF!</definedName>
    <definedName name="_Д220000" localSheetId="0">#REF!</definedName>
    <definedName name="_Д220000" localSheetId="1">#REF!</definedName>
    <definedName name="_Д220000">#REF!</definedName>
    <definedName name="_Д220800" localSheetId="2">#REF!</definedName>
    <definedName name="_Д220800" localSheetId="0">#REF!</definedName>
    <definedName name="_Д220800" localSheetId="1">#REF!</definedName>
    <definedName name="_Д220800">#REF!</definedName>
    <definedName name="_Д220900" localSheetId="2">#REF!</definedName>
    <definedName name="_Д220900" localSheetId="0">#REF!</definedName>
    <definedName name="_Д220900" localSheetId="1">#REF!</definedName>
    <definedName name="_Д220900">#REF!</definedName>
    <definedName name="_Д230000" localSheetId="2">#REF!</definedName>
    <definedName name="_Д230000" localSheetId="0">#REF!</definedName>
    <definedName name="_Д230000" localSheetId="1">#REF!</definedName>
    <definedName name="_Д230000">#REF!</definedName>
    <definedName name="_Д240000" localSheetId="2">#REF!</definedName>
    <definedName name="_Д240000" localSheetId="0">#REF!</definedName>
    <definedName name="_Д240000" localSheetId="1">#REF!</definedName>
    <definedName name="_Д240000">#REF!</definedName>
    <definedName name="_Д240800" localSheetId="2">#REF!</definedName>
    <definedName name="_Д240800" localSheetId="0">#REF!</definedName>
    <definedName name="_Д240800" localSheetId="1">#REF!</definedName>
    <definedName name="_Д240800">#REF!</definedName>
    <definedName name="_Д400000" localSheetId="2">#REF!</definedName>
    <definedName name="_Д400000" localSheetId="0">#REF!</definedName>
    <definedName name="_Д400000" localSheetId="1">#REF!</definedName>
    <definedName name="_Д400000">#REF!</definedName>
    <definedName name="_Д410100" localSheetId="2">#REF!</definedName>
    <definedName name="_Д410100" localSheetId="0">#REF!</definedName>
    <definedName name="_Д410100" localSheetId="1">#REF!</definedName>
    <definedName name="_Д410100">#REF!</definedName>
    <definedName name="_Д410400" localSheetId="2">#REF!</definedName>
    <definedName name="_Д410400" localSheetId="0">#REF!</definedName>
    <definedName name="_Д410400" localSheetId="1">#REF!</definedName>
    <definedName name="_Д410400">#REF!</definedName>
    <definedName name="_Д500000" localSheetId="2">#REF!</definedName>
    <definedName name="_Д500000" localSheetId="0">#REF!</definedName>
    <definedName name="_Д500000" localSheetId="1">#REF!</definedName>
    <definedName name="_Д500000">#REF!</definedName>
    <definedName name="_Д500800" localSheetId="2">#REF!</definedName>
    <definedName name="_Д500800" localSheetId="0">#REF!</definedName>
    <definedName name="_Д500800" localSheetId="1">#REF!</definedName>
    <definedName name="_Д500800">#REF!</definedName>
    <definedName name="_Д500900" localSheetId="2">#REF!</definedName>
    <definedName name="_Д500900" localSheetId="0">#REF!</definedName>
    <definedName name="_Д500900" localSheetId="1">#REF!</definedName>
    <definedName name="_Д500900">#REF!</definedName>
    <definedName name="_Е1000" localSheetId="2">#REF!</definedName>
    <definedName name="_Е1000" localSheetId="0">#REF!</definedName>
    <definedName name="_Е1000" localSheetId="1">#REF!</definedName>
    <definedName name="_Е1000">#REF!</definedName>
    <definedName name="_Е1100" localSheetId="2">#REF!</definedName>
    <definedName name="_Е1100" localSheetId="0">#REF!</definedName>
    <definedName name="_Е1100" localSheetId="1">#REF!</definedName>
    <definedName name="_Е1100">#REF!</definedName>
    <definedName name="_Е1110" localSheetId="2">#REF!</definedName>
    <definedName name="_Е1110" localSheetId="0">#REF!</definedName>
    <definedName name="_Е1110" localSheetId="1">#REF!</definedName>
    <definedName name="_Е1110">#REF!</definedName>
    <definedName name="_Е1120" localSheetId="2">#REF!</definedName>
    <definedName name="_Е1120" localSheetId="0">#REF!</definedName>
    <definedName name="_Е1120" localSheetId="1">#REF!</definedName>
    <definedName name="_Е1120">#REF!</definedName>
    <definedName name="_Е1130" localSheetId="2">#REF!</definedName>
    <definedName name="_Е1130" localSheetId="0">#REF!</definedName>
    <definedName name="_Е1130" localSheetId="1">#REF!</definedName>
    <definedName name="_Е1130">#REF!</definedName>
    <definedName name="_Е1140" localSheetId="2">#REF!</definedName>
    <definedName name="_Е1140" localSheetId="0">#REF!</definedName>
    <definedName name="_Е1140" localSheetId="1">#REF!</definedName>
    <definedName name="_Е1140">#REF!</definedName>
    <definedName name="_Е1150" localSheetId="2">#REF!</definedName>
    <definedName name="_Е1150" localSheetId="0">#REF!</definedName>
    <definedName name="_Е1150" localSheetId="1">#REF!</definedName>
    <definedName name="_Е1150">#REF!</definedName>
    <definedName name="_Е1160" localSheetId="2">#REF!</definedName>
    <definedName name="_Е1160" localSheetId="0">#REF!</definedName>
    <definedName name="_Е1160" localSheetId="1">#REF!</definedName>
    <definedName name="_Е1160">#REF!</definedName>
    <definedName name="_Е1161" localSheetId="2">#REF!</definedName>
    <definedName name="_Е1161" localSheetId="0">#REF!</definedName>
    <definedName name="_Е1161" localSheetId="1">#REF!</definedName>
    <definedName name="_Е1161">#REF!</definedName>
    <definedName name="_Е1162" localSheetId="2">#REF!</definedName>
    <definedName name="_Е1162" localSheetId="0">#REF!</definedName>
    <definedName name="_Е1162" localSheetId="1">#REF!</definedName>
    <definedName name="_Е1162">#REF!</definedName>
    <definedName name="_Е1163" localSheetId="2">#REF!</definedName>
    <definedName name="_Е1163" localSheetId="0">#REF!</definedName>
    <definedName name="_Е1163" localSheetId="1">#REF!</definedName>
    <definedName name="_Е1163">#REF!</definedName>
    <definedName name="_Е1164" localSheetId="2">#REF!</definedName>
    <definedName name="_Е1164" localSheetId="0">#REF!</definedName>
    <definedName name="_Е1164" localSheetId="1">#REF!</definedName>
    <definedName name="_Е1164">#REF!</definedName>
    <definedName name="_Е1170" localSheetId="2">#REF!</definedName>
    <definedName name="_Е1170" localSheetId="0">#REF!</definedName>
    <definedName name="_Е1170" localSheetId="1">#REF!</definedName>
    <definedName name="_Е1170">#REF!</definedName>
    <definedName name="_Е1200" localSheetId="2">#REF!</definedName>
    <definedName name="_Е1200" localSheetId="0">#REF!</definedName>
    <definedName name="_Е1200" localSheetId="1">#REF!</definedName>
    <definedName name="_Е1200">#REF!</definedName>
    <definedName name="_Е1300" localSheetId="2">#REF!</definedName>
    <definedName name="_Е1300" localSheetId="0">#REF!</definedName>
    <definedName name="_Е1300" localSheetId="1">#REF!</definedName>
    <definedName name="_Е1300">#REF!</definedName>
    <definedName name="_Е1340" localSheetId="2">#REF!</definedName>
    <definedName name="_Е1340" localSheetId="0">#REF!</definedName>
    <definedName name="_Е1340" localSheetId="1">#REF!</definedName>
    <definedName name="_Е1340">#REF!</definedName>
    <definedName name="_Е2000" localSheetId="2">#REF!</definedName>
    <definedName name="_Е2000" localSheetId="0">#REF!</definedName>
    <definedName name="_Е2000" localSheetId="1">#REF!</definedName>
    <definedName name="_Е2000">#REF!</definedName>
    <definedName name="_Е2100" localSheetId="2">#REF!</definedName>
    <definedName name="_Е2100" localSheetId="0">#REF!</definedName>
    <definedName name="_Е2100" localSheetId="1">#REF!</definedName>
    <definedName name="_Е2100">#REF!</definedName>
    <definedName name="_Е2110" localSheetId="2">#REF!</definedName>
    <definedName name="_Е2110" localSheetId="0">#REF!</definedName>
    <definedName name="_Е2110" localSheetId="1">#REF!</definedName>
    <definedName name="_Е2110">#REF!</definedName>
    <definedName name="_Е2120" localSheetId="2">#REF!</definedName>
    <definedName name="_Е2120" localSheetId="0">#REF!</definedName>
    <definedName name="_Е2120" localSheetId="1">#REF!</definedName>
    <definedName name="_Е2120">#REF!</definedName>
    <definedName name="_Е2130" localSheetId="2">#REF!</definedName>
    <definedName name="_Е2130" localSheetId="0">#REF!</definedName>
    <definedName name="_Е2130" localSheetId="1">#REF!</definedName>
    <definedName name="_Е2130">#REF!</definedName>
    <definedName name="_Е2200" localSheetId="2">#REF!</definedName>
    <definedName name="_Е2200" localSheetId="0">#REF!</definedName>
    <definedName name="_Е2200" localSheetId="1">#REF!</definedName>
    <definedName name="_Е2200">#REF!</definedName>
    <definedName name="_Е2300" localSheetId="2">#REF!</definedName>
    <definedName name="_Е2300" localSheetId="0">#REF!</definedName>
    <definedName name="_Е2300" localSheetId="1">#REF!</definedName>
    <definedName name="_Е2300">#REF!</definedName>
    <definedName name="_Е3000" localSheetId="2">#REF!</definedName>
    <definedName name="_Е3000" localSheetId="0">#REF!</definedName>
    <definedName name="_Е3000" localSheetId="1">#REF!</definedName>
    <definedName name="_Е3000">#REF!</definedName>
    <definedName name="_Е4000" localSheetId="2">#REF!</definedName>
    <definedName name="_Е4000" localSheetId="0">#REF!</definedName>
    <definedName name="_Е4000" localSheetId="1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 localSheetId="2">#REF!</definedName>
    <definedName name="_ІБ900501" localSheetId="0">#REF!</definedName>
    <definedName name="_ІБ900501" localSheetId="1">#REF!</definedName>
    <definedName name="_ІБ900501">#REF!</definedName>
    <definedName name="_ІБ900502" localSheetId="2">#REF!</definedName>
    <definedName name="_ІБ900502" localSheetId="0">#REF!</definedName>
    <definedName name="_ІБ900502" localSheetId="1">#REF!</definedName>
    <definedName name="_ІБ900502">#REF!</definedName>
    <definedName name="_ІВ900201" localSheetId="2">#REF!</definedName>
    <definedName name="_ІВ900201" localSheetId="0">#REF!</definedName>
    <definedName name="_ІВ900201" localSheetId="1">#REF!</definedName>
    <definedName name="_ІВ900201">#REF!</definedName>
    <definedName name="_ІВ900202" localSheetId="2">#REF!</definedName>
    <definedName name="_ІВ900202" localSheetId="0">#REF!</definedName>
    <definedName name="_ІВ900202" localSheetId="1">#REF!</definedName>
    <definedName name="_ІВ900202">#REF!</definedName>
    <definedName name="_ІД900101" localSheetId="2">#REF!</definedName>
    <definedName name="_ІД900101" localSheetId="0">#REF!</definedName>
    <definedName name="_ІД900101" localSheetId="1">#REF!</definedName>
    <definedName name="_ІД900101">#REF!</definedName>
    <definedName name="_ІД900102" localSheetId="2">#REF!</definedName>
    <definedName name="_ІД900102" localSheetId="0">#REF!</definedName>
    <definedName name="_ІД900102" localSheetId="1">#REF!</definedName>
    <definedName name="_ІД900102">#REF!</definedName>
    <definedName name="_ІЕ900203" localSheetId="2">#REF!</definedName>
    <definedName name="_ІЕ900203" localSheetId="0">#REF!</definedName>
    <definedName name="_ІЕ900203" localSheetId="1">#REF!</definedName>
    <definedName name="_ІЕ900203">#REF!</definedName>
    <definedName name="_ІЕ900300" localSheetId="2">#REF!</definedName>
    <definedName name="_ІЕ900300" localSheetId="0">#REF!</definedName>
    <definedName name="_ІЕ900300" localSheetId="1">#REF!</definedName>
    <definedName name="_ІЕ900300">#REF!</definedName>
    <definedName name="_ІФ900400" localSheetId="2">#REF!</definedName>
    <definedName name="_ІФ900400" localSheetId="0">#REF!</definedName>
    <definedName name="_ІФ900400" localSheetId="1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 localSheetId="2">#REF!</definedName>
    <definedName name="_Ф100000" localSheetId="0">#REF!</definedName>
    <definedName name="_Ф100000" localSheetId="1">#REF!</definedName>
    <definedName name="_Ф100000">#REF!</definedName>
    <definedName name="_Ф101000" localSheetId="2">#REF!</definedName>
    <definedName name="_Ф101000" localSheetId="0">#REF!</definedName>
    <definedName name="_Ф101000" localSheetId="1">#REF!</definedName>
    <definedName name="_Ф101000">#REF!</definedName>
    <definedName name="_Ф102000" localSheetId="2">#REF!</definedName>
    <definedName name="_Ф102000" localSheetId="0">#REF!</definedName>
    <definedName name="_Ф102000" localSheetId="1">#REF!</definedName>
    <definedName name="_Ф102000">#REF!</definedName>
    <definedName name="_Ф201000" localSheetId="2">#REF!</definedName>
    <definedName name="_Ф201000" localSheetId="0">#REF!</definedName>
    <definedName name="_Ф201000" localSheetId="1">#REF!</definedName>
    <definedName name="_Ф201000">#REF!</definedName>
    <definedName name="_Ф201010" localSheetId="2">#REF!</definedName>
    <definedName name="_Ф201010" localSheetId="0">#REF!</definedName>
    <definedName name="_Ф201010" localSheetId="1">#REF!</definedName>
    <definedName name="_Ф201010">#REF!</definedName>
    <definedName name="_Ф201011" localSheetId="2">#REF!</definedName>
    <definedName name="_Ф201011" localSheetId="0">#REF!</definedName>
    <definedName name="_Ф201011" localSheetId="1">#REF!</definedName>
    <definedName name="_Ф201011">#REF!</definedName>
    <definedName name="_Ф201012" localSheetId="2">#REF!</definedName>
    <definedName name="_Ф201012" localSheetId="0">#REF!</definedName>
    <definedName name="_Ф201012" localSheetId="1">#REF!</definedName>
    <definedName name="_Ф201012">#REF!</definedName>
    <definedName name="_Ф201020" localSheetId="2">#REF!</definedName>
    <definedName name="_Ф201020" localSheetId="0">#REF!</definedName>
    <definedName name="_Ф201020" localSheetId="1">#REF!</definedName>
    <definedName name="_Ф201020">#REF!</definedName>
    <definedName name="_Ф201021" localSheetId="2">#REF!</definedName>
    <definedName name="_Ф201021" localSheetId="0">#REF!</definedName>
    <definedName name="_Ф201021" localSheetId="1">#REF!</definedName>
    <definedName name="_Ф201021">#REF!</definedName>
    <definedName name="_Ф201022" localSheetId="2">#REF!</definedName>
    <definedName name="_Ф201022" localSheetId="0">#REF!</definedName>
    <definedName name="_Ф201022" localSheetId="1">#REF!</definedName>
    <definedName name="_Ф201022">#REF!</definedName>
    <definedName name="_Ф201030" localSheetId="2">#REF!</definedName>
    <definedName name="_Ф201030" localSheetId="0">#REF!</definedName>
    <definedName name="_Ф201030" localSheetId="1">#REF!</definedName>
    <definedName name="_Ф201030">#REF!</definedName>
    <definedName name="_Ф201031" localSheetId="2">#REF!</definedName>
    <definedName name="_Ф201031" localSheetId="0">#REF!</definedName>
    <definedName name="_Ф201031" localSheetId="1">#REF!</definedName>
    <definedName name="_Ф201031">#REF!</definedName>
    <definedName name="_Ф201032" localSheetId="2">#REF!</definedName>
    <definedName name="_Ф201032" localSheetId="0">#REF!</definedName>
    <definedName name="_Ф201032" localSheetId="1">#REF!</definedName>
    <definedName name="_Ф201032">#REF!</definedName>
    <definedName name="_Ф202000" localSheetId="2">#REF!</definedName>
    <definedName name="_Ф202000" localSheetId="0">#REF!</definedName>
    <definedName name="_Ф202000" localSheetId="1">#REF!</definedName>
    <definedName name="_Ф202000">#REF!</definedName>
    <definedName name="_Ф202010" localSheetId="2">#REF!</definedName>
    <definedName name="_Ф202010" localSheetId="0">#REF!</definedName>
    <definedName name="_Ф202010" localSheetId="1">#REF!</definedName>
    <definedName name="_Ф202010">#REF!</definedName>
    <definedName name="_Ф202011" localSheetId="2">#REF!</definedName>
    <definedName name="_Ф202011" localSheetId="0">#REF!</definedName>
    <definedName name="_Ф202011" localSheetId="1">#REF!</definedName>
    <definedName name="_Ф202011">#REF!</definedName>
    <definedName name="_Ф202012" localSheetId="2">#REF!</definedName>
    <definedName name="_Ф202012" localSheetId="0">#REF!</definedName>
    <definedName name="_Ф202012" localSheetId="1">#REF!</definedName>
    <definedName name="_Ф202012">#REF!</definedName>
    <definedName name="_Ф203000" localSheetId="2">#REF!</definedName>
    <definedName name="_Ф203000" localSheetId="0">#REF!</definedName>
    <definedName name="_Ф203000" localSheetId="1">#REF!</definedName>
    <definedName name="_Ф203000">#REF!</definedName>
    <definedName name="_Ф203010" localSheetId="2">#REF!</definedName>
    <definedName name="_Ф203010" localSheetId="0">#REF!</definedName>
    <definedName name="_Ф203010" localSheetId="1">#REF!</definedName>
    <definedName name="_Ф203010">#REF!</definedName>
    <definedName name="_Ф203011" localSheetId="2">#REF!</definedName>
    <definedName name="_Ф203011" localSheetId="0">#REF!</definedName>
    <definedName name="_Ф203011" localSheetId="1">#REF!</definedName>
    <definedName name="_Ф203011">#REF!</definedName>
    <definedName name="_Ф203012" localSheetId="2">#REF!</definedName>
    <definedName name="_Ф203012" localSheetId="0">#REF!</definedName>
    <definedName name="_Ф203012" localSheetId="1">#REF!</definedName>
    <definedName name="_Ф203012">#REF!</definedName>
    <definedName name="_Ф204000" localSheetId="2">#REF!</definedName>
    <definedName name="_Ф204000" localSheetId="0">#REF!</definedName>
    <definedName name="_Ф204000" localSheetId="1">#REF!</definedName>
    <definedName name="_Ф204000">#REF!</definedName>
    <definedName name="_Ф205000" localSheetId="2">#REF!</definedName>
    <definedName name="_Ф205000" localSheetId="0">#REF!</definedName>
    <definedName name="_Ф205000" localSheetId="1">#REF!</definedName>
    <definedName name="_Ф205000">#REF!</definedName>
    <definedName name="_Ф206000" localSheetId="2">#REF!</definedName>
    <definedName name="_Ф206000" localSheetId="0">#REF!</definedName>
    <definedName name="_Ф206000" localSheetId="1">#REF!</definedName>
    <definedName name="_Ф206000">#REF!</definedName>
    <definedName name="_Ф206001" localSheetId="2">#REF!</definedName>
    <definedName name="_Ф206001" localSheetId="0">#REF!</definedName>
    <definedName name="_Ф206001" localSheetId="1">#REF!</definedName>
    <definedName name="_Ф206001">#REF!</definedName>
    <definedName name="_Ф206002" localSheetId="2">#REF!</definedName>
    <definedName name="_Ф206002" localSheetId="0">#REF!</definedName>
    <definedName name="_Ф206002" localSheetId="1">#REF!</definedName>
    <definedName name="_Ф206002">#REF!</definedName>
    <definedName name="_xlnm._FilterDatabase" localSheetId="2" hidden="1">'дотац по АТО'!#REF!</definedName>
    <definedName name="_xlnm._FilterDatabase" localSheetId="1" hidden="1">'мб зф по АТО'!#REF!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_A50">[9]Пер!$N$34</definedName>
    <definedName name="_A51">[9]Пер!$N$33</definedName>
    <definedName name="BEC">#REF!</definedName>
    <definedName name="DKS">#REF!</definedName>
    <definedName name="dodik">#REF!</definedName>
    <definedName name="DON1KC">#REF!</definedName>
    <definedName name="Dt">#REF!</definedName>
    <definedName name="_HAV80">#REF!</definedName>
    <definedName name="HAVSTJAG">#REF!</definedName>
    <definedName name="HKC">#REF!</definedName>
    <definedName name="HSKC">#REF!</definedName>
    <definedName name="M">[9]Пер!$N$34</definedName>
    <definedName name="Mes">#REF!</definedName>
    <definedName name="Mes_Txt">#REF!</definedName>
    <definedName name="_Mes1">#REF!</definedName>
    <definedName name="N">[9]Пер!$N$33</definedName>
    <definedName name="NAVDON">#REF!</definedName>
    <definedName name="NDO">#REF!</definedName>
    <definedName name="NK">#REF!</definedName>
    <definedName name="NKS">#REF!</definedName>
    <definedName name="_NS80">#REF!</definedName>
    <definedName name="NST">#REF!</definedName>
    <definedName name="NSTS">#REF!</definedName>
    <definedName name="_PCH3">#REF!</definedName>
    <definedName name="_PV3">#REF!</definedName>
    <definedName name="qqqq">#REF!</definedName>
    <definedName name="rrr">[5]Оренда!$A$4:$B$29</definedName>
    <definedName name="zloch">#REF!</definedName>
    <definedName name="а22100">#REF!</definedName>
    <definedName name="алпдвалп">#REF!</definedName>
    <definedName name="_xlnm.Database" localSheetId="2">#REF!</definedName>
    <definedName name="_xlnm.Database" localSheetId="0">#REF!</definedName>
    <definedName name="_xlnm.Database" localSheetId="1">#REF!</definedName>
    <definedName name="_xlnm.Database">#REF!</definedName>
    <definedName name="В68" localSheetId="2">#REF!</definedName>
    <definedName name="В68" localSheetId="0">#REF!</definedName>
    <definedName name="В68" localSheetId="1">#REF!</definedName>
    <definedName name="В68">#REF!</definedName>
    <definedName name="вв">'[13]основная(1)'!$B$4:$F$6</definedName>
    <definedName name="вс" localSheetId="2">#REF!</definedName>
    <definedName name="вс" localSheetId="0">#REF!</definedName>
    <definedName name="вс" localSheetId="1">#REF!</definedName>
    <definedName name="вс">#REF!</definedName>
    <definedName name="_xlnm.Print_Titles" localSheetId="1">'мб зф по АТО'!$B:$B</definedName>
    <definedName name="иори">#REF!</definedName>
    <definedName name="і">#REF!</definedName>
    <definedName name="лотзщль">#REF!</definedName>
    <definedName name="область">#REF!</definedName>
    <definedName name="_xlnm.Print_Area" localSheetId="2">'дотац по АТО'!$A$1:$N$71</definedName>
    <definedName name="_xlnm.Print_Area" localSheetId="0">'за видами надходжень'!$A$1:$M$34</definedName>
    <definedName name="_xlnm.Print_Area" localSheetId="1">'мб зф по АТО'!$A$1:$H$70</definedName>
  </definedNames>
  <calcPr calcId="124519" fullCalcOnLoad="1"/>
</workbook>
</file>

<file path=xl/calcChain.xml><?xml version="1.0" encoding="utf-8"?>
<calcChain xmlns="http://schemas.openxmlformats.org/spreadsheetml/2006/main">
  <c r="L18" i="9"/>
  <c r="I18"/>
  <c r="J18"/>
  <c r="K18"/>
  <c r="M18"/>
  <c r="E18"/>
  <c r="D8" i="11"/>
  <c r="H8" s="1"/>
  <c r="F8"/>
  <c r="G8"/>
  <c r="D9"/>
  <c r="H9" s="1"/>
  <c r="F9"/>
  <c r="D11"/>
  <c r="H11" s="1"/>
  <c r="F11"/>
  <c r="G11"/>
  <c r="D15"/>
  <c r="H15" s="1"/>
  <c r="F15"/>
  <c r="G15"/>
  <c r="D16"/>
  <c r="H16" s="1"/>
  <c r="F16"/>
  <c r="D17"/>
  <c r="H17" s="1"/>
  <c r="F17"/>
  <c r="G17"/>
  <c r="D18"/>
  <c r="H18" s="1"/>
  <c r="F18"/>
  <c r="G18"/>
  <c r="D19"/>
  <c r="H19" s="1"/>
  <c r="F19"/>
  <c r="D20"/>
  <c r="H20" s="1"/>
  <c r="F20"/>
  <c r="G20"/>
  <c r="D21"/>
  <c r="H21" s="1"/>
  <c r="F21"/>
  <c r="G21"/>
  <c r="D22"/>
  <c r="H22" s="1"/>
  <c r="F22"/>
  <c r="D23"/>
  <c r="H23" s="1"/>
  <c r="F23"/>
  <c r="G23"/>
  <c r="D24"/>
  <c r="H24" s="1"/>
  <c r="F24"/>
  <c r="G24"/>
  <c r="D25"/>
  <c r="H25" s="1"/>
  <c r="F25"/>
  <c r="D26"/>
  <c r="H26" s="1"/>
  <c r="F26"/>
  <c r="G26"/>
  <c r="D27"/>
  <c r="H27" s="1"/>
  <c r="F27"/>
  <c r="G27"/>
  <c r="D28"/>
  <c r="H28" s="1"/>
  <c r="F28"/>
  <c r="D29"/>
  <c r="H29" s="1"/>
  <c r="F29"/>
  <c r="G29"/>
  <c r="D30"/>
  <c r="H30" s="1"/>
  <c r="F30"/>
  <c r="G30"/>
  <c r="D32"/>
  <c r="H32" s="1"/>
  <c r="F32"/>
  <c r="D34"/>
  <c r="H34" s="1"/>
  <c r="F34"/>
  <c r="G34"/>
  <c r="D36"/>
  <c r="H36" s="1"/>
  <c r="F36"/>
  <c r="G36"/>
  <c r="D37"/>
  <c r="H37" s="1"/>
  <c r="F37"/>
  <c r="D38"/>
  <c r="H38" s="1"/>
  <c r="F38"/>
  <c r="G38"/>
  <c r="D39"/>
  <c r="H39" s="1"/>
  <c r="F39"/>
  <c r="G39"/>
  <c r="D40"/>
  <c r="H40" s="1"/>
  <c r="F40"/>
  <c r="D41"/>
  <c r="H41" s="1"/>
  <c r="F41"/>
  <c r="G41"/>
  <c r="D42"/>
  <c r="H42" s="1"/>
  <c r="F42"/>
  <c r="G42"/>
  <c r="D43"/>
  <c r="H43" s="1"/>
  <c r="F43"/>
  <c r="D44"/>
  <c r="H44" s="1"/>
  <c r="F44"/>
  <c r="G44"/>
  <c r="D45"/>
  <c r="H45" s="1"/>
  <c r="F45"/>
  <c r="G45"/>
  <c r="D47"/>
  <c r="H47" s="1"/>
  <c r="F47"/>
  <c r="D48"/>
  <c r="H48" s="1"/>
  <c r="F48"/>
  <c r="G48"/>
  <c r="D49"/>
  <c r="H49" s="1"/>
  <c r="F49"/>
  <c r="G49"/>
  <c r="D50"/>
  <c r="H50" s="1"/>
  <c r="F50"/>
  <c r="D51"/>
  <c r="H51" s="1"/>
  <c r="F51"/>
  <c r="G51"/>
  <c r="D52"/>
  <c r="H52" s="1"/>
  <c r="F52"/>
  <c r="G52"/>
  <c r="D53"/>
  <c r="H53" s="1"/>
  <c r="F53"/>
  <c r="D54"/>
  <c r="H54" s="1"/>
  <c r="F54"/>
  <c r="G54"/>
  <c r="D55"/>
  <c r="H55" s="1"/>
  <c r="F55"/>
  <c r="G55"/>
  <c r="D56"/>
  <c r="H56" s="1"/>
  <c r="F56"/>
  <c r="D57"/>
  <c r="H57" s="1"/>
  <c r="F57"/>
  <c r="G57"/>
  <c r="D58"/>
  <c r="H58" s="1"/>
  <c r="F58"/>
  <c r="G58"/>
  <c r="D59"/>
  <c r="H59" s="1"/>
  <c r="F59"/>
  <c r="D60"/>
  <c r="H60" s="1"/>
  <c r="F60"/>
  <c r="G60"/>
  <c r="D61"/>
  <c r="H61" s="1"/>
  <c r="F61"/>
  <c r="G61"/>
  <c r="D62"/>
  <c r="H62" s="1"/>
  <c r="F62"/>
  <c r="D64"/>
  <c r="H64" s="1"/>
  <c r="F64"/>
  <c r="G64"/>
  <c r="D65"/>
  <c r="H65" s="1"/>
  <c r="F65"/>
  <c r="G65"/>
  <c r="D67"/>
  <c r="H67" s="1"/>
  <c r="F67"/>
  <c r="D68"/>
  <c r="H68" s="1"/>
  <c r="F68"/>
  <c r="G68"/>
  <c r="D70"/>
  <c r="H70" s="1"/>
  <c r="F70"/>
  <c r="G70"/>
  <c r="K71"/>
  <c r="H34" i="9" s="1"/>
  <c r="J71" i="11"/>
  <c r="G34" i="9" s="1"/>
  <c r="E71" i="11"/>
  <c r="H33" i="9" s="1"/>
  <c r="D71" i="11"/>
  <c r="G33" i="9" s="1"/>
  <c r="H6" i="11"/>
  <c r="L7"/>
  <c r="M7"/>
  <c r="N7"/>
  <c r="L10"/>
  <c r="M10"/>
  <c r="N10"/>
  <c r="L13"/>
  <c r="M13"/>
  <c r="N13"/>
  <c r="L33"/>
  <c r="M33"/>
  <c r="N33"/>
  <c r="L46"/>
  <c r="M46"/>
  <c r="N46"/>
  <c r="L63"/>
  <c r="M63"/>
  <c r="N63"/>
  <c r="L66"/>
  <c r="M66"/>
  <c r="N66"/>
  <c r="L69"/>
  <c r="M69"/>
  <c r="N69"/>
  <c r="C71"/>
  <c r="F71"/>
  <c r="H71"/>
  <c r="I71"/>
  <c r="I12" i="9"/>
  <c r="L10"/>
  <c r="L11"/>
  <c r="L12"/>
  <c r="L9"/>
  <c r="I29"/>
  <c r="I22"/>
  <c r="L19"/>
  <c r="I9"/>
  <c r="I10"/>
  <c r="I11"/>
  <c r="I25"/>
  <c r="E70" i="2"/>
  <c r="J38"/>
  <c r="I21" i="9"/>
  <c r="E21"/>
  <c r="M21"/>
  <c r="L21"/>
  <c r="J21"/>
  <c r="K21"/>
  <c r="G69" i="2"/>
  <c r="G63"/>
  <c r="G37"/>
  <c r="G68"/>
  <c r="C70"/>
  <c r="D70"/>
  <c r="G70" s="1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H63"/>
  <c r="F64"/>
  <c r="G64"/>
  <c r="H64"/>
  <c r="F65"/>
  <c r="G65"/>
  <c r="H65"/>
  <c r="F66"/>
  <c r="G66"/>
  <c r="H66"/>
  <c r="F67"/>
  <c r="G67"/>
  <c r="H67"/>
  <c r="F68"/>
  <c r="H68"/>
  <c r="F69"/>
  <c r="H69"/>
  <c r="J23" i="9"/>
  <c r="I30"/>
  <c r="I28"/>
  <c r="I26"/>
  <c r="I24"/>
  <c r="I23"/>
  <c r="I20"/>
  <c r="I19"/>
  <c r="I17"/>
  <c r="I16"/>
  <c r="I15"/>
  <c r="I14"/>
  <c r="I13"/>
  <c r="I31"/>
  <c r="E8"/>
  <c r="I8"/>
  <c r="J8"/>
  <c r="K8"/>
  <c r="L8"/>
  <c r="M8"/>
  <c r="H70" i="2"/>
  <c r="F70"/>
  <c r="H56"/>
  <c r="G56"/>
  <c r="F56"/>
  <c r="H55"/>
  <c r="G55"/>
  <c r="F55"/>
  <c r="H54"/>
  <c r="G54"/>
  <c r="F54"/>
  <c r="H53"/>
  <c r="G53"/>
  <c r="F53"/>
  <c r="H52"/>
  <c r="G52"/>
  <c r="F52"/>
  <c r="H51"/>
  <c r="G51"/>
  <c r="F51"/>
  <c r="H50"/>
  <c r="G50"/>
  <c r="F50"/>
  <c r="H49"/>
  <c r="G49"/>
  <c r="F49"/>
  <c r="H48"/>
  <c r="G48"/>
  <c r="F48"/>
  <c r="H47"/>
  <c r="G47"/>
  <c r="F47"/>
  <c r="H46"/>
  <c r="G46"/>
  <c r="F46"/>
  <c r="H45"/>
  <c r="G45"/>
  <c r="F45"/>
  <c r="H44"/>
  <c r="G44"/>
  <c r="F44"/>
  <c r="H43"/>
  <c r="G43"/>
  <c r="F43"/>
  <c r="H42"/>
  <c r="G42"/>
  <c r="F42"/>
  <c r="H41"/>
  <c r="G41"/>
  <c r="F41"/>
  <c r="H40"/>
  <c r="G40"/>
  <c r="F40"/>
  <c r="H39"/>
  <c r="G39"/>
  <c r="F39"/>
  <c r="H38"/>
  <c r="G38"/>
  <c r="F38"/>
  <c r="H37"/>
  <c r="F37"/>
  <c r="H36"/>
  <c r="G36"/>
  <c r="F36"/>
  <c r="H35"/>
  <c r="G35"/>
  <c r="F35"/>
  <c r="H34"/>
  <c r="G34"/>
  <c r="F34"/>
  <c r="H33"/>
  <c r="G33"/>
  <c r="F33"/>
  <c r="H32"/>
  <c r="G32"/>
  <c r="F32"/>
  <c r="H31"/>
  <c r="G31"/>
  <c r="F31"/>
  <c r="H30"/>
  <c r="G30"/>
  <c r="F30"/>
  <c r="H29"/>
  <c r="G29"/>
  <c r="F29"/>
  <c r="H28"/>
  <c r="G28"/>
  <c r="F28"/>
  <c r="H27"/>
  <c r="G27"/>
  <c r="F27"/>
  <c r="H26"/>
  <c r="G26"/>
  <c r="F26"/>
  <c r="H25"/>
  <c r="G25"/>
  <c r="F25"/>
  <c r="H24"/>
  <c r="G24"/>
  <c r="F24"/>
  <c r="H23"/>
  <c r="G23"/>
  <c r="F23"/>
  <c r="H22"/>
  <c r="G22"/>
  <c r="F22"/>
  <c r="H21"/>
  <c r="G21"/>
  <c r="F21"/>
  <c r="H20"/>
  <c r="G20"/>
  <c r="F20"/>
  <c r="H19"/>
  <c r="G19"/>
  <c r="F19"/>
  <c r="H18"/>
  <c r="G18"/>
  <c r="F18"/>
  <c r="H17"/>
  <c r="G17"/>
  <c r="F17"/>
  <c r="H16"/>
  <c r="G16"/>
  <c r="F16"/>
  <c r="H15"/>
  <c r="G15"/>
  <c r="F15"/>
  <c r="H14"/>
  <c r="G14"/>
  <c r="F14"/>
  <c r="H13"/>
  <c r="G13"/>
  <c r="F13"/>
  <c r="H12"/>
  <c r="G12"/>
  <c r="F12"/>
  <c r="H11"/>
  <c r="G11"/>
  <c r="F11"/>
  <c r="H10"/>
  <c r="G10"/>
  <c r="F10"/>
  <c r="H9"/>
  <c r="G9"/>
  <c r="F9"/>
  <c r="H8"/>
  <c r="G8"/>
  <c r="F8"/>
  <c r="H7"/>
  <c r="G7"/>
  <c r="F7"/>
  <c r="H6"/>
  <c r="G6"/>
  <c r="F6"/>
  <c r="H5"/>
  <c r="G5"/>
  <c r="M22" i="9"/>
  <c r="L22"/>
  <c r="M19"/>
  <c r="M17"/>
  <c r="L17"/>
  <c r="M15"/>
  <c r="L15"/>
  <c r="M14"/>
  <c r="L14"/>
  <c r="M13"/>
  <c r="L13"/>
  <c r="M12"/>
  <c r="M11"/>
  <c r="M10"/>
  <c r="M9"/>
  <c r="M7"/>
  <c r="L7"/>
  <c r="H6"/>
  <c r="K6" s="1"/>
  <c r="K22"/>
  <c r="K20"/>
  <c r="K19"/>
  <c r="K17"/>
  <c r="K16"/>
  <c r="K15"/>
  <c r="K14"/>
  <c r="K13"/>
  <c r="K12"/>
  <c r="K11"/>
  <c r="K10"/>
  <c r="K9"/>
  <c r="K7"/>
  <c r="F6"/>
  <c r="E27"/>
  <c r="J17"/>
  <c r="E17"/>
  <c r="J31"/>
  <c r="J30"/>
  <c r="J29"/>
  <c r="J28"/>
  <c r="J26"/>
  <c r="J25"/>
  <c r="J24"/>
  <c r="J22"/>
  <c r="J20"/>
  <c r="J19"/>
  <c r="J16"/>
  <c r="J15"/>
  <c r="J14"/>
  <c r="J13"/>
  <c r="J12"/>
  <c r="J11"/>
  <c r="J10"/>
  <c r="J9"/>
  <c r="J7"/>
  <c r="I7"/>
  <c r="F5" i="2"/>
  <c r="D6" i="9"/>
  <c r="C6"/>
  <c r="C5" s="1"/>
  <c r="D5"/>
  <c r="E5" s="1"/>
  <c r="J6"/>
  <c r="E34"/>
  <c r="E33"/>
  <c r="E31"/>
  <c r="E30"/>
  <c r="E29"/>
  <c r="E28"/>
  <c r="E26"/>
  <c r="E25"/>
  <c r="E24"/>
  <c r="E23"/>
  <c r="E22"/>
  <c r="E20"/>
  <c r="E19"/>
  <c r="E16"/>
  <c r="E15"/>
  <c r="E14"/>
  <c r="E13"/>
  <c r="E12"/>
  <c r="E11"/>
  <c r="E10"/>
  <c r="E9"/>
  <c r="E7"/>
  <c r="I27"/>
  <c r="J27"/>
  <c r="I34" l="1"/>
  <c r="J34"/>
  <c r="K34"/>
  <c r="L34"/>
  <c r="M34"/>
  <c r="L33"/>
  <c r="M33"/>
  <c r="J33"/>
  <c r="I33"/>
  <c r="K33"/>
  <c r="L71" i="11"/>
  <c r="G67"/>
  <c r="G62"/>
  <c r="G59"/>
  <c r="G56"/>
  <c r="G53"/>
  <c r="G50"/>
  <c r="G47"/>
  <c r="G43"/>
  <c r="G40"/>
  <c r="G37"/>
  <c r="G32"/>
  <c r="G28"/>
  <c r="G25"/>
  <c r="G22"/>
  <c r="G19"/>
  <c r="G16"/>
  <c r="G9"/>
  <c r="M71"/>
  <c r="E6" i="9"/>
  <c r="N71" i="11"/>
  <c r="I6" i="9"/>
  <c r="H5"/>
  <c r="G71" i="11"/>
  <c r="I5" i="9" l="1"/>
  <c r="J5"/>
</calcChain>
</file>

<file path=xl/sharedStrings.xml><?xml version="1.0" encoding="utf-8"?>
<sst xmlns="http://schemas.openxmlformats.org/spreadsheetml/2006/main" count="211" uniqueCount="124">
  <si>
    <t>у відсотках</t>
  </si>
  <si>
    <t>в абсолютній сумі</t>
  </si>
  <si>
    <t>в т.ч. до загального фонду</t>
  </si>
  <si>
    <t xml:space="preserve"> № з/п</t>
  </si>
  <si>
    <t>Обласний бюджет</t>
  </si>
  <si>
    <t>м.Львів</t>
  </si>
  <si>
    <t>м.Борислав</t>
  </si>
  <si>
    <t>м.Дрогобич</t>
  </si>
  <si>
    <t>м.Моршин</t>
  </si>
  <si>
    <t>м.Новий Розділ</t>
  </si>
  <si>
    <t>м.Самбір</t>
  </si>
  <si>
    <t>м.Стрий</t>
  </si>
  <si>
    <t xml:space="preserve">м.Трускавець </t>
  </si>
  <si>
    <t>м.Червоноград</t>
  </si>
  <si>
    <t xml:space="preserve">Найменування адміністративно-територіальних одиниць </t>
  </si>
  <si>
    <t>з них</t>
  </si>
  <si>
    <t>єдиний податок</t>
  </si>
  <si>
    <t>плата за надання адміністративних послуг</t>
  </si>
  <si>
    <t>податок на доходи фізичних осіб</t>
  </si>
  <si>
    <t>податок на прибуток підприємств</t>
  </si>
  <si>
    <t>кошти від продажу землі</t>
  </si>
  <si>
    <t>Найменування показника</t>
  </si>
  <si>
    <t>ЗВЕДЕНИЙ БЮДЖЕТ загалом</t>
  </si>
  <si>
    <t>МІСЦЕВІ БЮДЖЕТИ загалом</t>
  </si>
  <si>
    <t>ДЕРЖАВНИЙ БЮДЖЕТ загалом</t>
  </si>
  <si>
    <t>рентна плата за використання природних ресурсів</t>
  </si>
  <si>
    <t>податок на нерухоме майно, крім землі</t>
  </si>
  <si>
    <t>плата за землю</t>
  </si>
  <si>
    <t>податок та збір на доходи фізичних осіб</t>
  </si>
  <si>
    <t>кошти пайової участі у розвитку інфраструктури</t>
  </si>
  <si>
    <t>ПДВ з вироблених товарів (збір)</t>
  </si>
  <si>
    <t>бюджетне відшкодування ПДВ</t>
  </si>
  <si>
    <t>акцизний податок з вироблених товарів</t>
  </si>
  <si>
    <t>ПДВ з ввезених товарів</t>
  </si>
  <si>
    <t>ввізне мито</t>
  </si>
  <si>
    <t>Реверсна дотація</t>
  </si>
  <si>
    <t>Базова дотація</t>
  </si>
  <si>
    <t>Заболотцівська ОТГ</t>
  </si>
  <si>
    <t>Гніздичівська ОТГ</t>
  </si>
  <si>
    <t>Новострілищанська ОТГ</t>
  </si>
  <si>
    <t>Тростянецька ОТГ</t>
  </si>
  <si>
    <t>Бабинська ОТГ</t>
  </si>
  <si>
    <t>Бісковицька ОТГ</t>
  </si>
  <si>
    <t>Вільшаницька ОТГ</t>
  </si>
  <si>
    <t>Воле-Баранецька ОТГ</t>
  </si>
  <si>
    <t>Дублянська ОТГ</t>
  </si>
  <si>
    <t>Луківська ОТГ</t>
  </si>
  <si>
    <t>Новокалинівська ОТГ</t>
  </si>
  <si>
    <t>Чукв'янська ОТГ</t>
  </si>
  <si>
    <t>Міженецька ОТГ</t>
  </si>
  <si>
    <t>Новоміська ОТГ</t>
  </si>
  <si>
    <t>Грабовецька ОТГ</t>
  </si>
  <si>
    <t>ЗАГАЛОМ</t>
  </si>
  <si>
    <t>до спеціального фонду</t>
  </si>
  <si>
    <t>в абсо-лютній сумі</t>
  </si>
  <si>
    <t>у %</t>
  </si>
  <si>
    <t>екологічний податок</t>
  </si>
  <si>
    <t>тис. грн</t>
  </si>
  <si>
    <t>Ходорівська ОТГ</t>
  </si>
  <si>
    <t>Мостиська ОТГ</t>
  </si>
  <si>
    <t>Судововишнянська ОТГ</t>
  </si>
  <si>
    <t>Нижанковицька ОТГ</t>
  </si>
  <si>
    <t>Давидівська ОТГ</t>
  </si>
  <si>
    <t>Жовтанецька ОТГ</t>
  </si>
  <si>
    <t>Шегинівська ОТГ</t>
  </si>
  <si>
    <r>
      <t xml:space="preserve">Фактичні надходження на </t>
    </r>
    <r>
      <rPr>
        <b/>
        <sz val="12"/>
        <rFont val="Verdana"/>
        <family val="2"/>
        <charset val="204"/>
      </rPr>
      <t>звітну дату 2017 року</t>
    </r>
  </si>
  <si>
    <t>Найменування територій</t>
  </si>
  <si>
    <t>Бродівський р-н</t>
  </si>
  <si>
    <t>Буський р-н</t>
  </si>
  <si>
    <t>Городоцький р-н</t>
  </si>
  <si>
    <t>Дрогобицький р-н</t>
  </si>
  <si>
    <t>Жидачівський р-н</t>
  </si>
  <si>
    <t>Жовківський р-н</t>
  </si>
  <si>
    <t>Золочівський р-н</t>
  </si>
  <si>
    <t>Кам'янка-Бузький р-н</t>
  </si>
  <si>
    <t>Миколаївський р-н</t>
  </si>
  <si>
    <t>Мостиський р-н</t>
  </si>
  <si>
    <t>Перемишлянський р-н</t>
  </si>
  <si>
    <t>Пустомитівський р-н</t>
  </si>
  <si>
    <t>Радехівський р-н</t>
  </si>
  <si>
    <t>Самбірський р-н</t>
  </si>
  <si>
    <t>Сколівський р-н</t>
  </si>
  <si>
    <t>Сокальський р-н</t>
  </si>
  <si>
    <t>Старосамбірський р-н</t>
  </si>
  <si>
    <t>Стрийський р-н</t>
  </si>
  <si>
    <t>Турківський р-н</t>
  </si>
  <si>
    <t>Яворівський р-н</t>
  </si>
  <si>
    <t>власні надходження бюджетних установ</t>
  </si>
  <si>
    <t>акцизний податок</t>
  </si>
  <si>
    <r>
      <t xml:space="preserve">Фактичні надходження в </t>
    </r>
    <r>
      <rPr>
        <b/>
        <sz val="12"/>
        <rFont val="Verdana"/>
        <family val="2"/>
        <charset val="204"/>
      </rPr>
      <t>2017 році</t>
    </r>
  </si>
  <si>
    <r>
      <t xml:space="preserve">Питома вага надходжень на </t>
    </r>
    <r>
      <rPr>
        <b/>
        <sz val="11"/>
        <rFont val="Verdana"/>
        <family val="2"/>
        <charset val="204"/>
      </rPr>
      <t>звітну дату 2017 року</t>
    </r>
    <r>
      <rPr>
        <sz val="11"/>
        <rFont val="Verdana"/>
        <family val="2"/>
        <charset val="204"/>
      </rPr>
      <t xml:space="preserve"> до надходжень у </t>
    </r>
    <r>
      <rPr>
        <b/>
        <sz val="11"/>
        <rFont val="Verdana"/>
        <family val="2"/>
        <charset val="204"/>
      </rPr>
      <t>2017 році</t>
    </r>
  </si>
  <si>
    <r>
      <t xml:space="preserve">Фактичні надходження на </t>
    </r>
    <r>
      <rPr>
        <b/>
        <sz val="12"/>
        <rFont val="Verdana"/>
        <family val="2"/>
        <charset val="204"/>
      </rPr>
      <t>звітну дату 2018 року</t>
    </r>
  </si>
  <si>
    <r>
      <t xml:space="preserve">Надходження на </t>
    </r>
    <r>
      <rPr>
        <b/>
        <sz val="11"/>
        <rFont val="Verdana"/>
        <family val="2"/>
        <charset val="204"/>
      </rPr>
      <t>звітну дату 2018р</t>
    </r>
    <r>
      <rPr>
        <sz val="11"/>
        <rFont val="Verdana"/>
        <family val="2"/>
        <charset val="204"/>
      </rPr>
      <t xml:space="preserve"> до надходжень на </t>
    </r>
    <r>
      <rPr>
        <b/>
        <sz val="11"/>
        <rFont val="Verdana"/>
        <family val="2"/>
        <charset val="204"/>
      </rPr>
      <t>відповідну дату</t>
    </r>
    <r>
      <rPr>
        <sz val="11"/>
        <rFont val="Verdana"/>
        <family val="2"/>
        <charset val="204"/>
      </rPr>
      <t xml:space="preserve"> </t>
    </r>
    <r>
      <rPr>
        <b/>
        <sz val="11"/>
        <rFont val="Verdana"/>
        <family val="2"/>
        <charset val="204"/>
      </rPr>
      <t>2017р</t>
    </r>
  </si>
  <si>
    <r>
      <t xml:space="preserve">Виконання плану на </t>
    </r>
    <r>
      <rPr>
        <b/>
        <sz val="11"/>
        <rFont val="Verdana"/>
        <family val="2"/>
        <charset val="204"/>
      </rPr>
      <t>2018 рік</t>
    </r>
    <r>
      <rPr>
        <sz val="11"/>
        <rFont val="Verdana"/>
        <family val="2"/>
        <charset val="204"/>
      </rPr>
      <t>, %</t>
    </r>
  </si>
  <si>
    <t>Великолюбінська ОТГ</t>
  </si>
  <si>
    <t>Магерівська ОТГ</t>
  </si>
  <si>
    <t>Розвадівська ОТГ</t>
  </si>
  <si>
    <t>Волицька ОТГ</t>
  </si>
  <si>
    <t>Підберізцівська ОТГ</t>
  </si>
  <si>
    <t>Солонківська ОТГ</t>
  </si>
  <si>
    <t>Щирецька ОТГ</t>
  </si>
  <si>
    <t>Рудківська ОТГ</t>
  </si>
  <si>
    <t>Славська ОТГ</t>
  </si>
  <si>
    <t>Великомостівська ОТГ</t>
  </si>
  <si>
    <t>Воютицька ОТГ</t>
  </si>
  <si>
    <t>Мурованська ОТГ</t>
  </si>
  <si>
    <t>Кам'янка-Бузька ОТГ</t>
  </si>
  <si>
    <t>План на 2018 рік</t>
  </si>
  <si>
    <t>Фактичні надходження на звітну дату 2018 року</t>
  </si>
  <si>
    <t>Виконання річного плану, %</t>
  </si>
  <si>
    <t>Фактичні надхо-дження станом на звітну дату</t>
  </si>
  <si>
    <t>Відсоток вико-нання плану на рік</t>
  </si>
  <si>
    <t>кошти від відчуження майна</t>
  </si>
  <si>
    <t xml:space="preserve">План на 2018 рік </t>
  </si>
  <si>
    <r>
      <t xml:space="preserve">План на </t>
    </r>
    <r>
      <rPr>
        <b/>
        <sz val="12"/>
        <rFont val="Verdana"/>
        <family val="2"/>
        <charset val="204"/>
      </rPr>
      <t>2018 рік</t>
    </r>
  </si>
  <si>
    <r>
      <t>Виконання плану на</t>
    </r>
    <r>
      <rPr>
        <b/>
        <sz val="11"/>
        <rFont val="Verdana"/>
        <family val="2"/>
        <charset val="204"/>
      </rPr>
      <t xml:space="preserve"> 4 місяці 2018 року</t>
    </r>
  </si>
  <si>
    <t xml:space="preserve">План на 4 місяці 2018 року </t>
  </si>
  <si>
    <t>Виконання плану на 4 місяці 2018 року</t>
  </si>
  <si>
    <t>План на 4 місяці 2018 року</t>
  </si>
  <si>
    <t>кошти від перевиконання митних платежів</t>
  </si>
  <si>
    <t xml:space="preserve">Аналіз мобілізації доходів до зведеного бюджету по Львівській області у січні-квітні 2018 року </t>
  </si>
  <si>
    <t xml:space="preserve">Виконання місцевих бюджетів Львівської області за доходами загального фонду у січні-квітні 2018 року </t>
  </si>
  <si>
    <t xml:space="preserve">Виконання місцевих бюджетів Львівської області за дотаціями у січні-квітні 2018 року </t>
  </si>
  <si>
    <r>
      <t xml:space="preserve">План на </t>
    </r>
    <r>
      <rPr>
        <b/>
        <sz val="12"/>
        <rFont val="Verdana"/>
        <family val="2"/>
        <charset val="204"/>
      </rPr>
      <t xml:space="preserve">4 місяці 2018 року </t>
    </r>
  </si>
</sst>
</file>

<file path=xl/styles.xml><?xml version="1.0" encoding="utf-8"?>
<styleSheet xmlns="http://schemas.openxmlformats.org/spreadsheetml/2006/main">
  <numFmts count="16">
    <numFmt numFmtId="185" formatCode="_-* #,##0_р_._-;\-* #,##0_р_._-;_-* &quot;-&quot;_р_._-;_-@_-"/>
    <numFmt numFmtId="196" formatCode="0.0"/>
    <numFmt numFmtId="197" formatCode="_(&quot;$&quot;* #,##0_);_(&quot;$&quot;* \(#,##0\);_(&quot;$&quot;* &quot;-&quot;_);_(@_)"/>
    <numFmt numFmtId="198" formatCode="_(&quot;$&quot;* #,##0.00_);_(&quot;$&quot;* \(#,##0.00\);_(&quot;$&quot;* &quot;-&quot;??_);_(@_)"/>
    <numFmt numFmtId="200" formatCode="#,##0\ &quot;z?&quot;;[Red]\-#,##0\ &quot;z?&quot;"/>
    <numFmt numFmtId="201" formatCode="#,##0.00\ &quot;z?&quot;;[Red]\-#,##0.00\ &quot;z?&quot;"/>
    <numFmt numFmtId="202" formatCode="_-* #,##0\ _z_?_-;\-* #,##0\ _z_?_-;_-* &quot;-&quot;\ _z_?_-;_-@_-"/>
    <numFmt numFmtId="203" formatCode="_-* #,##0.00\ _z_?_-;\-* #,##0.00\ _z_?_-;_-* &quot;-&quot;??\ _z_?_-;_-@_-"/>
    <numFmt numFmtId="204" formatCode="#,##0.\-"/>
    <numFmt numFmtId="210" formatCode="#,##0.0"/>
    <numFmt numFmtId="213" formatCode="#,##0.00000"/>
    <numFmt numFmtId="216" formatCode="0.0000000"/>
    <numFmt numFmtId="219" formatCode="_-* #,##0\ &quot;р.&quot;_-;\-* #,##0\ &quot;р.&quot;_-;_-* &quot;-&quot;\ &quot;р.&quot;_-;_-@_-"/>
    <numFmt numFmtId="220" formatCode="_-* #,##0\ _р_._-;\-* #,##0\ _р_._-;_-* &quot;-&quot;\ _р_._-;_-@_-"/>
    <numFmt numFmtId="221" formatCode="_-* #,##0.00\ &quot;р.&quot;_-;\-* #,##0.00\ &quot;р.&quot;_-;_-* &quot;-&quot;??\ &quot;р.&quot;_-;_-@_-"/>
    <numFmt numFmtId="222" formatCode="_-* #,##0.00\ _р_._-;\-* #,##0.00\ _р_._-;_-* &quot;-&quot;??\ _р_._-;_-@_-"/>
  </numFmts>
  <fonts count="67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b/>
      <sz val="18"/>
      <name val="Times New Roman"/>
    </font>
    <font>
      <b/>
      <sz val="14"/>
      <name val="Times New Roman"/>
    </font>
    <font>
      <sz val="14"/>
      <name val="Times New Roman"/>
    </font>
    <font>
      <sz val="10"/>
      <name val="PL Arial"/>
      <charset val="204"/>
    </font>
    <font>
      <b/>
      <sz val="14"/>
      <name val="PL Arial"/>
    </font>
    <font>
      <u/>
      <sz val="10"/>
      <color indexed="12"/>
      <name val="Arial Cyr"/>
      <charset val="204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8"/>
      <name val="Times New Roman Cyr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name val="Times New Roman Cyr"/>
      <charset val="204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20"/>
      <name val="Arial Cyr"/>
      <charset val="204"/>
    </font>
    <font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49"/>
      <name val="Calibri"/>
      <family val="2"/>
      <charset val="204"/>
    </font>
    <font>
      <b/>
      <sz val="13"/>
      <color indexed="49"/>
      <name val="Calibri"/>
      <family val="2"/>
      <charset val="204"/>
    </font>
    <font>
      <b/>
      <sz val="11"/>
      <color indexed="49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49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UkrainianPragmatica"/>
      <charset val="204"/>
    </font>
    <font>
      <sz val="8"/>
      <name val="Arial Cyr"/>
      <charset val="204"/>
    </font>
    <font>
      <b/>
      <sz val="16"/>
      <name val="Times New Roman Cyr"/>
      <family val="1"/>
      <charset val="204"/>
    </font>
    <font>
      <sz val="13"/>
      <name val="Times New Roman Cyr"/>
      <family val="1"/>
      <charset val="204"/>
    </font>
    <font>
      <sz val="12"/>
      <name val="Times New Roman Cyr"/>
      <charset val="204"/>
    </font>
    <font>
      <sz val="10"/>
      <color indexed="53"/>
      <name val="Times New Roman Cyr"/>
      <family val="1"/>
      <charset val="204"/>
    </font>
    <font>
      <sz val="10"/>
      <color indexed="12"/>
      <name val="Times New Roman Cyr"/>
      <family val="1"/>
      <charset val="204"/>
    </font>
    <font>
      <b/>
      <sz val="11"/>
      <name val="Verdana"/>
      <family val="2"/>
      <charset val="204"/>
    </font>
    <font>
      <sz val="11"/>
      <name val="Verdana"/>
      <family val="2"/>
      <charset val="204"/>
    </font>
    <font>
      <b/>
      <sz val="12"/>
      <name val="Verdana"/>
      <family val="2"/>
      <charset val="204"/>
    </font>
    <font>
      <sz val="12"/>
      <name val="Verdana"/>
      <family val="2"/>
      <charset val="204"/>
    </font>
    <font>
      <sz val="11"/>
      <color indexed="8"/>
      <name val="Verdana"/>
      <family val="2"/>
      <charset val="204"/>
    </font>
    <font>
      <sz val="11"/>
      <color indexed="11"/>
      <name val="Verdana"/>
      <family val="2"/>
      <charset val="204"/>
    </font>
    <font>
      <sz val="11"/>
      <color indexed="60"/>
      <name val="Verdana"/>
      <family val="2"/>
      <charset val="204"/>
    </font>
    <font>
      <b/>
      <i/>
      <sz val="11"/>
      <name val="Verdana"/>
      <family val="2"/>
      <charset val="204"/>
    </font>
    <font>
      <sz val="11"/>
      <color indexed="12"/>
      <name val="Verdana"/>
      <family val="2"/>
      <charset val="204"/>
    </font>
    <font>
      <b/>
      <sz val="14"/>
      <name val="Verdana"/>
      <family val="2"/>
      <charset val="204"/>
    </font>
    <font>
      <b/>
      <sz val="11.5"/>
      <name val="Verdana"/>
      <family val="2"/>
      <charset val="204"/>
    </font>
    <font>
      <b/>
      <sz val="18"/>
      <name val="Times New Roman"/>
      <family val="1"/>
      <charset val="204"/>
    </font>
    <font>
      <b/>
      <sz val="11"/>
      <color indexed="12"/>
      <name val="Verdana"/>
      <family val="2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 CYR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6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lightGray"/>
    </fill>
    <fill>
      <patternFill patternType="gray0625"/>
    </fill>
    <fill>
      <patternFill patternType="solid">
        <fgColor indexed="63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6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7">
    <xf numFmtId="0" fontId="0" fillId="0" borderId="0"/>
    <xf numFmtId="0" fontId="2" fillId="0" borderId="0"/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4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2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2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6" borderId="0" applyNumberFormat="0" applyBorder="0" applyAlignment="0" applyProtection="0"/>
    <xf numFmtId="0" fontId="26" fillId="8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6" borderId="0" applyNumberFormat="0" applyBorder="0" applyAlignment="0" applyProtection="0"/>
    <xf numFmtId="0" fontId="26" fillId="8" borderId="0" applyNumberFormat="0" applyBorder="0" applyAlignment="0" applyProtection="0"/>
    <xf numFmtId="0" fontId="26" fillId="5" borderId="0" applyNumberFormat="0" applyBorder="0" applyAlignment="0" applyProtection="0"/>
    <xf numFmtId="200" fontId="7" fillId="0" borderId="0" applyFont="0" applyFill="0" applyBorder="0" applyAlignment="0" applyProtection="0"/>
    <xf numFmtId="201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220" fontId="24" fillId="0" borderId="0" applyFont="0" applyFill="0" applyBorder="0" applyAlignment="0" applyProtection="0"/>
    <xf numFmtId="222" fontId="24" fillId="0" borderId="0" applyFont="0" applyFill="0" applyBorder="0" applyAlignment="0" applyProtection="0"/>
    <xf numFmtId="219" fontId="24" fillId="0" borderId="0" applyFont="0" applyFill="0" applyBorder="0" applyAlignment="0" applyProtection="0"/>
    <xf numFmtId="221" fontId="24" fillId="0" borderId="0" applyFont="0" applyFill="0" applyBorder="0" applyAlignment="0" applyProtection="0"/>
    <xf numFmtId="16" fontId="8" fillId="0" borderId="0"/>
    <xf numFmtId="202" fontId="7" fillId="0" borderId="0" applyFont="0" applyFill="0" applyBorder="0" applyAlignment="0" applyProtection="0"/>
    <xf numFmtId="203" fontId="7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204" fontId="10" fillId="9" borderId="0"/>
    <xf numFmtId="0" fontId="11" fillId="10" borderId="0"/>
    <xf numFmtId="204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7" fillId="0" borderId="0"/>
    <xf numFmtId="10" fontId="9" fillId="6" borderId="0" applyFill="0" applyBorder="0" applyProtection="0">
      <alignment horizontal="center"/>
    </xf>
    <xf numFmtId="10" fontId="9" fillId="0" borderId="0"/>
    <xf numFmtId="10" fontId="13" fillId="6" borderId="0" applyFill="0" applyBorder="0" applyProtection="0">
      <alignment horizontal="center"/>
    </xf>
    <xf numFmtId="0" fontId="9" fillId="0" borderId="0"/>
    <xf numFmtId="0" fontId="24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4" fillId="6" borderId="0"/>
    <xf numFmtId="197" fontId="7" fillId="0" borderId="0" applyFont="0" applyFill="0" applyBorder="0" applyAlignment="0" applyProtection="0"/>
    <xf numFmtId="198" fontId="7" fillId="0" borderId="0" applyFont="0" applyFill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8" borderId="0" applyNumberFormat="0" applyBorder="0" applyAlignment="0" applyProtection="0"/>
    <xf numFmtId="0" fontId="26" fillId="13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8" borderId="0" applyNumberFormat="0" applyBorder="0" applyAlignment="0" applyProtection="0"/>
    <xf numFmtId="0" fontId="26" fillId="13" borderId="0" applyNumberFormat="0" applyBorder="0" applyAlignment="0" applyProtection="0"/>
    <xf numFmtId="0" fontId="28" fillId="5" borderId="2" applyNumberFormat="0" applyAlignment="0" applyProtection="0"/>
    <xf numFmtId="0" fontId="28" fillId="5" borderId="2" applyNumberFormat="0" applyAlignment="0" applyProtection="0"/>
    <xf numFmtId="0" fontId="29" fillId="2" borderId="3" applyNumberFormat="0" applyAlignment="0" applyProtection="0"/>
    <xf numFmtId="0" fontId="30" fillId="2" borderId="2" applyNumberFormat="0" applyAlignment="0" applyProtection="0"/>
    <xf numFmtId="0" fontId="31" fillId="14" borderId="0" applyNumberFormat="0" applyBorder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4" fillId="0" borderId="6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6" fillId="0" borderId="7" applyNumberFormat="0" applyFill="0" applyAlignment="0" applyProtection="0"/>
    <xf numFmtId="0" fontId="29" fillId="0" borderId="8" applyNumberFormat="0" applyFill="0" applyAlignment="0" applyProtection="0"/>
    <xf numFmtId="0" fontId="37" fillId="15" borderId="9" applyNumberFormat="0" applyAlignment="0" applyProtection="0"/>
    <xf numFmtId="0" fontId="37" fillId="15" borderId="9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16" borderId="0" applyNumberFormat="0" applyBorder="0" applyAlignment="0" applyProtection="0"/>
    <xf numFmtId="0" fontId="30" fillId="2" borderId="2" applyNumberFormat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" fillId="0" borderId="0"/>
    <xf numFmtId="0" fontId="40" fillId="0" borderId="0"/>
    <xf numFmtId="0" fontId="24" fillId="0" borderId="0"/>
    <xf numFmtId="0" fontId="29" fillId="0" borderId="8" applyNumberFormat="0" applyFill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2" fillId="0" borderId="0" applyNumberFormat="0" applyFill="0" applyBorder="0" applyAlignment="0" applyProtection="0"/>
    <xf numFmtId="0" fontId="35" fillId="18" borderId="10" applyNumberFormat="0" applyFont="0" applyAlignment="0" applyProtection="0"/>
    <xf numFmtId="0" fontId="40" fillId="18" borderId="10" applyNumberFormat="0" applyFont="0" applyAlignment="0" applyProtection="0"/>
    <xf numFmtId="0" fontId="29" fillId="2" borderId="3" applyNumberFormat="0" applyAlignment="0" applyProtection="0"/>
    <xf numFmtId="0" fontId="36" fillId="0" borderId="7" applyNumberFormat="0" applyFill="0" applyAlignment="0" applyProtection="0"/>
    <xf numFmtId="0" fontId="39" fillId="16" borderId="0" applyNumberFormat="0" applyBorder="0" applyAlignment="0" applyProtection="0"/>
    <xf numFmtId="0" fontId="4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185" fontId="1" fillId="0" borderId="0" applyFont="0" applyFill="0" applyBorder="0" applyAlignment="0" applyProtection="0"/>
    <xf numFmtId="222" fontId="44" fillId="0" borderId="0" applyFont="0" applyFill="0" applyBorder="0" applyAlignment="0" applyProtection="0"/>
    <xf numFmtId="0" fontId="31" fillId="14" borderId="0" applyNumberFormat="0" applyBorder="0" applyAlignment="0" applyProtection="0"/>
    <xf numFmtId="0" fontId="3" fillId="0" borderId="0">
      <protection locked="0"/>
    </xf>
  </cellStyleXfs>
  <cellXfs count="240">
    <xf numFmtId="0" fontId="0" fillId="0" borderId="0" xfId="0"/>
    <xf numFmtId="196" fontId="17" fillId="0" borderId="0" xfId="158" applyNumberFormat="1" applyFont="1"/>
    <xf numFmtId="0" fontId="17" fillId="0" borderId="0" xfId="158" applyFont="1"/>
    <xf numFmtId="0" fontId="18" fillId="0" borderId="0" xfId="158" applyFont="1" applyAlignment="1">
      <alignment horizontal="center" vertical="center"/>
    </xf>
    <xf numFmtId="0" fontId="17" fillId="0" borderId="0" xfId="158" applyFont="1" applyAlignment="1">
      <alignment vertical="center"/>
    </xf>
    <xf numFmtId="0" fontId="19" fillId="0" borderId="0" xfId="158" applyFont="1" applyAlignment="1">
      <alignment vertical="center"/>
    </xf>
    <xf numFmtId="0" fontId="18" fillId="0" borderId="0" xfId="158" applyFont="1"/>
    <xf numFmtId="210" fontId="17" fillId="0" borderId="0" xfId="158" applyNumberFormat="1" applyFont="1" applyAlignment="1">
      <alignment horizontal="center"/>
    </xf>
    <xf numFmtId="0" fontId="46" fillId="0" borderId="0" xfId="0" applyFont="1"/>
    <xf numFmtId="0" fontId="46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48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8" fillId="0" borderId="0" xfId="0" applyFont="1" applyFill="1" applyAlignment="1">
      <alignment horizontal="center" vertical="center" wrapText="1"/>
    </xf>
    <xf numFmtId="0" fontId="48" fillId="0" borderId="0" xfId="0" applyFont="1" applyAlignment="1">
      <alignment horizontal="center" vertical="center" wrapText="1"/>
    </xf>
    <xf numFmtId="210" fontId="21" fillId="0" borderId="0" xfId="0" applyNumberFormat="1" applyFont="1" applyAlignment="1">
      <alignment vertical="center"/>
    </xf>
    <xf numFmtId="196" fontId="21" fillId="0" borderId="0" xfId="0" applyNumberFormat="1" applyFont="1" applyFill="1" applyAlignment="1">
      <alignment vertical="center"/>
    </xf>
    <xf numFmtId="196" fontId="21" fillId="0" borderId="0" xfId="0" applyNumberFormat="1" applyFont="1" applyFill="1" applyAlignment="1">
      <alignment horizontal="right" vertical="center"/>
    </xf>
    <xf numFmtId="196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210" fontId="16" fillId="0" borderId="0" xfId="0" applyNumberFormat="1" applyFont="1" applyAlignment="1">
      <alignment vertical="center"/>
    </xf>
    <xf numFmtId="196" fontId="16" fillId="0" borderId="0" xfId="0" applyNumberFormat="1" applyFont="1" applyFill="1" applyAlignment="1">
      <alignment vertical="center"/>
    </xf>
    <xf numFmtId="196" fontId="16" fillId="0" borderId="0" xfId="0" applyNumberFormat="1" applyFont="1" applyFill="1" applyAlignment="1">
      <alignment horizontal="right" vertical="center"/>
    </xf>
    <xf numFmtId="196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196" fontId="47" fillId="0" borderId="0" xfId="0" applyNumberFormat="1" applyFont="1" applyAlignment="1">
      <alignment vertical="center"/>
    </xf>
    <xf numFmtId="196" fontId="47" fillId="0" borderId="0" xfId="0" applyNumberFormat="1" applyFont="1" applyAlignment="1">
      <alignment horizontal="right" vertical="center"/>
    </xf>
    <xf numFmtId="0" fontId="21" fillId="0" borderId="0" xfId="159" applyFont="1" applyBorder="1" applyAlignment="1">
      <alignment vertical="center"/>
    </xf>
    <xf numFmtId="210" fontId="21" fillId="0" borderId="0" xfId="159" applyNumberFormat="1" applyFont="1" applyBorder="1" applyAlignment="1">
      <alignment vertical="center"/>
    </xf>
    <xf numFmtId="196" fontId="22" fillId="0" borderId="0" xfId="0" applyNumberFormat="1" applyFont="1" applyFill="1" applyAlignment="1">
      <alignment vertical="center"/>
    </xf>
    <xf numFmtId="2" fontId="21" fillId="0" borderId="0" xfId="0" applyNumberFormat="1" applyFont="1" applyFill="1" applyAlignment="1">
      <alignment vertical="center"/>
    </xf>
    <xf numFmtId="0" fontId="49" fillId="0" borderId="0" xfId="0" applyFont="1" applyFill="1" applyAlignment="1">
      <alignment vertical="center"/>
    </xf>
    <xf numFmtId="0" fontId="21" fillId="0" borderId="0" xfId="0" applyFont="1" applyAlignment="1">
      <alignment horizontal="center" vertical="center"/>
    </xf>
    <xf numFmtId="196" fontId="49" fillId="0" borderId="0" xfId="0" applyNumberFormat="1" applyFont="1" applyFill="1" applyAlignment="1">
      <alignment vertical="center"/>
    </xf>
    <xf numFmtId="0" fontId="50" fillId="0" borderId="0" xfId="0" applyFont="1" applyAlignment="1">
      <alignment vertical="center"/>
    </xf>
    <xf numFmtId="0" fontId="50" fillId="0" borderId="0" xfId="0" applyFont="1" applyAlignment="1">
      <alignment horizontal="right" vertical="center"/>
    </xf>
    <xf numFmtId="210" fontId="50" fillId="0" borderId="0" xfId="0" applyNumberFormat="1" applyFont="1" applyAlignment="1">
      <alignment vertical="center"/>
    </xf>
    <xf numFmtId="0" fontId="50" fillId="0" borderId="0" xfId="0" applyFont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1" fillId="0" borderId="0" xfId="0" applyFont="1"/>
    <xf numFmtId="0" fontId="49" fillId="0" borderId="0" xfId="0" applyFont="1" applyFill="1"/>
    <xf numFmtId="0" fontId="21" fillId="0" borderId="0" xfId="0" applyFont="1" applyAlignment="1">
      <alignment horizontal="center"/>
    </xf>
    <xf numFmtId="0" fontId="17" fillId="0" borderId="0" xfId="158" applyFont="1" applyFill="1"/>
    <xf numFmtId="0" fontId="51" fillId="0" borderId="0" xfId="0" applyFont="1" applyFill="1" applyAlignment="1">
      <alignment horizontal="right" wrapText="1"/>
    </xf>
    <xf numFmtId="0" fontId="52" fillId="19" borderId="11" xfId="0" applyFont="1" applyFill="1" applyBorder="1" applyAlignment="1">
      <alignment horizontal="center" vertical="center" wrapText="1"/>
    </xf>
    <xf numFmtId="0" fontId="52" fillId="19" borderId="12" xfId="0" applyFont="1" applyFill="1" applyBorder="1" applyAlignment="1">
      <alignment horizontal="center" vertical="center" wrapText="1"/>
    </xf>
    <xf numFmtId="210" fontId="52" fillId="0" borderId="11" xfId="0" applyNumberFormat="1" applyFont="1" applyFill="1" applyBorder="1" applyAlignment="1">
      <alignment horizontal="right" vertical="center" wrapText="1"/>
    </xf>
    <xf numFmtId="210" fontId="52" fillId="0" borderId="11" xfId="0" applyNumberFormat="1" applyFont="1" applyFill="1" applyBorder="1" applyAlignment="1">
      <alignment horizontal="center" vertical="center" wrapText="1"/>
    </xf>
    <xf numFmtId="210" fontId="52" fillId="0" borderId="11" xfId="0" applyNumberFormat="1" applyFont="1" applyBorder="1" applyAlignment="1">
      <alignment horizontal="center" vertical="center" wrapText="1"/>
    </xf>
    <xf numFmtId="210" fontId="51" fillId="0" borderId="11" xfId="0" applyNumberFormat="1" applyFont="1" applyFill="1" applyBorder="1" applyAlignment="1">
      <alignment horizontal="right" vertical="center" wrapText="1"/>
    </xf>
    <xf numFmtId="210" fontId="51" fillId="0" borderId="11" xfId="0" applyNumberFormat="1" applyFont="1" applyFill="1" applyBorder="1" applyAlignment="1">
      <alignment horizontal="center" vertical="center" wrapText="1"/>
    </xf>
    <xf numFmtId="210" fontId="51" fillId="0" borderId="11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vertical="center"/>
    </xf>
    <xf numFmtId="210" fontId="52" fillId="0" borderId="0" xfId="0" applyNumberFormat="1" applyFont="1" applyFill="1" applyAlignment="1">
      <alignment horizontal="right" vertical="center" wrapText="1"/>
    </xf>
    <xf numFmtId="210" fontId="52" fillId="0" borderId="0" xfId="0" applyNumberFormat="1" applyFont="1" applyFill="1" applyAlignment="1">
      <alignment horizontal="center" vertical="center" wrapText="1"/>
    </xf>
    <xf numFmtId="210" fontId="52" fillId="0" borderId="11" xfId="0" applyNumberFormat="1" applyFont="1" applyFill="1" applyBorder="1" applyAlignment="1">
      <alignment vertical="center" wrapText="1"/>
    </xf>
    <xf numFmtId="210" fontId="51" fillId="0" borderId="0" xfId="160" applyNumberFormat="1" applyFont="1" applyFill="1" applyBorder="1" applyAlignment="1">
      <alignment vertical="center"/>
    </xf>
    <xf numFmtId="0" fontId="51" fillId="0" borderId="0" xfId="0" applyFont="1" applyFill="1" applyAlignment="1">
      <alignment wrapText="1"/>
    </xf>
    <xf numFmtId="0" fontId="56" fillId="0" borderId="0" xfId="0" applyFont="1" applyFill="1" applyAlignment="1">
      <alignment wrapText="1"/>
    </xf>
    <xf numFmtId="196" fontId="57" fillId="0" borderId="0" xfId="0" applyNumberFormat="1" applyFont="1" applyFill="1" applyAlignment="1">
      <alignment wrapText="1"/>
    </xf>
    <xf numFmtId="0" fontId="52" fillId="0" borderId="0" xfId="0" applyFont="1" applyFill="1" applyAlignment="1">
      <alignment wrapText="1"/>
    </xf>
    <xf numFmtId="0" fontId="52" fillId="0" borderId="0" xfId="0" applyFont="1" applyFill="1" applyAlignment="1">
      <alignment vertical="top" wrapText="1"/>
    </xf>
    <xf numFmtId="210" fontId="52" fillId="0" borderId="0" xfId="0" applyNumberFormat="1" applyFont="1" applyFill="1" applyAlignment="1">
      <alignment vertical="center" wrapText="1"/>
    </xf>
    <xf numFmtId="210" fontId="57" fillId="0" borderId="0" xfId="0" applyNumberFormat="1" applyFont="1" applyFill="1" applyAlignment="1">
      <alignment vertical="center" wrapText="1"/>
    </xf>
    <xf numFmtId="210" fontId="59" fillId="0" borderId="0" xfId="0" applyNumberFormat="1" applyFont="1" applyFill="1" applyAlignment="1">
      <alignment vertical="center" wrapText="1"/>
    </xf>
    <xf numFmtId="210" fontId="52" fillId="0" borderId="0" xfId="0" applyNumberFormat="1" applyFont="1" applyAlignment="1">
      <alignment vertical="center" wrapText="1"/>
    </xf>
    <xf numFmtId="0" fontId="52" fillId="0" borderId="0" xfId="0" applyFont="1" applyAlignment="1">
      <alignment vertical="center" wrapText="1"/>
    </xf>
    <xf numFmtId="210" fontId="56" fillId="0" borderId="0" xfId="0" applyNumberFormat="1" applyFont="1" applyAlignment="1">
      <alignment vertical="center" wrapText="1"/>
    </xf>
    <xf numFmtId="210" fontId="55" fillId="0" borderId="0" xfId="0" applyNumberFormat="1" applyFont="1" applyFill="1" applyBorder="1" applyAlignment="1" applyProtection="1">
      <alignment vertical="center"/>
    </xf>
    <xf numFmtId="0" fontId="53" fillId="0" borderId="0" xfId="0" applyFont="1" applyAlignment="1">
      <alignment horizontal="right"/>
    </xf>
    <xf numFmtId="0" fontId="54" fillId="0" borderId="0" xfId="0" applyFont="1" applyAlignment="1">
      <alignment horizontal="center"/>
    </xf>
    <xf numFmtId="0" fontId="54" fillId="0" borderId="0" xfId="0" applyFont="1" applyFill="1" applyAlignment="1">
      <alignment horizontal="center"/>
    </xf>
    <xf numFmtId="0" fontId="54" fillId="0" borderId="0" xfId="0" applyFont="1" applyFill="1"/>
    <xf numFmtId="0" fontId="52" fillId="0" borderId="13" xfId="0" applyFont="1" applyFill="1" applyBorder="1" applyAlignment="1">
      <alignment vertical="center" wrapText="1"/>
    </xf>
    <xf numFmtId="49" fontId="52" fillId="0" borderId="13" xfId="0" applyNumberFormat="1" applyFont="1" applyFill="1" applyBorder="1" applyAlignment="1">
      <alignment vertical="center" wrapText="1"/>
    </xf>
    <xf numFmtId="0" fontId="52" fillId="0" borderId="14" xfId="0" applyFont="1" applyFill="1" applyBorder="1" applyAlignment="1">
      <alignment vertical="center" wrapText="1"/>
    </xf>
    <xf numFmtId="210" fontId="51" fillId="20" borderId="11" xfId="0" applyNumberFormat="1" applyFont="1" applyFill="1" applyBorder="1" applyAlignment="1">
      <alignment horizontal="right" vertical="center" wrapText="1"/>
    </xf>
    <xf numFmtId="210" fontId="52" fillId="20" borderId="11" xfId="0" applyNumberFormat="1" applyFont="1" applyFill="1" applyBorder="1" applyAlignment="1">
      <alignment horizontal="right" vertical="center" wrapText="1"/>
    </xf>
    <xf numFmtId="210" fontId="52" fillId="20" borderId="11" xfId="0" applyNumberFormat="1" applyFont="1" applyFill="1" applyBorder="1" applyAlignment="1">
      <alignment vertical="center" wrapText="1"/>
    </xf>
    <xf numFmtId="210" fontId="51" fillId="0" borderId="11" xfId="0" applyNumberFormat="1" applyFont="1" applyBorder="1" applyAlignment="1">
      <alignment horizontal="right" vertical="center" wrapText="1" indent="1"/>
    </xf>
    <xf numFmtId="210" fontId="52" fillId="0" borderId="11" xfId="0" applyNumberFormat="1" applyFont="1" applyBorder="1" applyAlignment="1">
      <alignment horizontal="right" vertical="center" wrapText="1" indent="1"/>
    </xf>
    <xf numFmtId="210" fontId="52" fillId="0" borderId="0" xfId="0" applyNumberFormat="1" applyFont="1" applyAlignment="1">
      <alignment horizontal="right" vertical="center" wrapText="1" indent="1"/>
    </xf>
    <xf numFmtId="210" fontId="55" fillId="0" borderId="11" xfId="0" applyNumberFormat="1" applyFont="1" applyFill="1" applyBorder="1" applyAlignment="1" applyProtection="1">
      <alignment horizontal="right" vertical="center" indent="1"/>
    </xf>
    <xf numFmtId="0" fontId="52" fillId="0" borderId="14" xfId="0" applyFont="1" applyFill="1" applyBorder="1" applyAlignment="1">
      <alignment horizontal="center" vertical="center" wrapText="1"/>
    </xf>
    <xf numFmtId="0" fontId="52" fillId="0" borderId="13" xfId="0" applyFont="1" applyFill="1" applyBorder="1" applyAlignment="1">
      <alignment horizontal="left" vertical="center" wrapText="1"/>
    </xf>
    <xf numFmtId="210" fontId="61" fillId="0" borderId="11" xfId="0" applyNumberFormat="1" applyFont="1" applyBorder="1" applyAlignment="1">
      <alignment horizontal="right" vertical="center" wrapText="1"/>
    </xf>
    <xf numFmtId="210" fontId="61" fillId="20" borderId="11" xfId="0" applyNumberFormat="1" applyFont="1" applyFill="1" applyBorder="1" applyAlignment="1">
      <alignment horizontal="right" vertical="center" wrapText="1"/>
    </xf>
    <xf numFmtId="210" fontId="61" fillId="0" borderId="11" xfId="0" applyNumberFormat="1" applyFont="1" applyBorder="1" applyAlignment="1">
      <alignment horizontal="center" vertical="center" wrapText="1"/>
    </xf>
    <xf numFmtId="210" fontId="61" fillId="0" borderId="11" xfId="0" applyNumberFormat="1" applyFont="1" applyFill="1" applyBorder="1" applyAlignment="1">
      <alignment horizontal="right" vertical="center" wrapText="1"/>
    </xf>
    <xf numFmtId="210" fontId="61" fillId="0" borderId="11" xfId="0" applyNumberFormat="1" applyFont="1" applyBorder="1" applyAlignment="1">
      <alignment horizontal="right" vertical="center" wrapText="1" indent="1"/>
    </xf>
    <xf numFmtId="210" fontId="61" fillId="0" borderId="11" xfId="0" applyNumberFormat="1" applyFont="1" applyFill="1" applyBorder="1" applyAlignment="1">
      <alignment horizontal="center" vertical="center" wrapText="1"/>
    </xf>
    <xf numFmtId="210" fontId="53" fillId="0" borderId="11" xfId="0" applyNumberFormat="1" applyFont="1" applyBorder="1" applyAlignment="1">
      <alignment horizontal="right" vertical="center" wrapText="1"/>
    </xf>
    <xf numFmtId="210" fontId="53" fillId="20" borderId="11" xfId="0" applyNumberFormat="1" applyFont="1" applyFill="1" applyBorder="1" applyAlignment="1">
      <alignment horizontal="right" vertical="center" wrapText="1"/>
    </xf>
    <xf numFmtId="210" fontId="53" fillId="0" borderId="11" xfId="0" applyNumberFormat="1" applyFont="1" applyBorder="1" applyAlignment="1">
      <alignment horizontal="center" vertical="center" wrapText="1"/>
    </xf>
    <xf numFmtId="210" fontId="53" fillId="0" borderId="11" xfId="0" applyNumberFormat="1" applyFont="1" applyFill="1" applyBorder="1" applyAlignment="1">
      <alignment horizontal="right" vertical="center" wrapText="1"/>
    </xf>
    <xf numFmtId="210" fontId="53" fillId="0" borderId="11" xfId="0" applyNumberFormat="1" applyFont="1" applyBorder="1" applyAlignment="1">
      <alignment horizontal="right" vertical="center" wrapText="1" indent="1"/>
    </xf>
    <xf numFmtId="216" fontId="17" fillId="0" borderId="0" xfId="158" applyNumberFormat="1" applyFont="1"/>
    <xf numFmtId="216" fontId="18" fillId="0" borderId="0" xfId="158" applyNumberFormat="1" applyFont="1"/>
    <xf numFmtId="0" fontId="48" fillId="0" borderId="15" xfId="0" applyFont="1" applyBorder="1" applyAlignment="1">
      <alignment vertical="center"/>
    </xf>
    <xf numFmtId="210" fontId="62" fillId="0" borderId="11" xfId="0" applyNumberFormat="1" applyFont="1" applyFill="1" applyBorder="1" applyAlignment="1">
      <alignment horizontal="center" vertical="center" wrapText="1"/>
    </xf>
    <xf numFmtId="210" fontId="63" fillId="0" borderId="11" xfId="0" applyNumberFormat="1" applyFont="1" applyFill="1" applyBorder="1" applyAlignment="1">
      <alignment horizontal="right" vertical="center" wrapText="1"/>
    </xf>
    <xf numFmtId="210" fontId="59" fillId="0" borderId="11" xfId="0" applyNumberFormat="1" applyFont="1" applyFill="1" applyBorder="1" applyAlignment="1">
      <alignment horizontal="right" vertical="center" wrapText="1"/>
    </xf>
    <xf numFmtId="213" fontId="21" fillId="0" borderId="0" xfId="0" applyNumberFormat="1" applyFont="1" applyFill="1" applyAlignment="1">
      <alignment vertical="center"/>
    </xf>
    <xf numFmtId="0" fontId="53" fillId="0" borderId="16" xfId="160" applyFont="1" applyFill="1" applyBorder="1" applyAlignment="1">
      <alignment vertical="center"/>
    </xf>
    <xf numFmtId="0" fontId="53" fillId="0" borderId="17" xfId="160" applyFont="1" applyFill="1" applyBorder="1" applyAlignment="1">
      <alignment vertical="center"/>
    </xf>
    <xf numFmtId="210" fontId="52" fillId="0" borderId="18" xfId="0" applyNumberFormat="1" applyFont="1" applyBorder="1" applyAlignment="1">
      <alignment vertical="center"/>
    </xf>
    <xf numFmtId="0" fontId="53" fillId="0" borderId="19" xfId="160" applyFont="1" applyFill="1" applyBorder="1" applyAlignment="1">
      <alignment horizontal="center" vertical="center" wrapText="1"/>
    </xf>
    <xf numFmtId="0" fontId="53" fillId="0" borderId="20" xfId="160" applyFont="1" applyFill="1" applyBorder="1" applyAlignment="1">
      <alignment horizontal="center" vertical="center" wrapText="1"/>
    </xf>
    <xf numFmtId="0" fontId="53" fillId="0" borderId="21" xfId="160" applyFont="1" applyFill="1" applyBorder="1" applyAlignment="1">
      <alignment horizontal="center" vertical="center" wrapText="1"/>
    </xf>
    <xf numFmtId="0" fontId="53" fillId="0" borderId="16" xfId="160" applyFont="1" applyFill="1" applyBorder="1" applyAlignment="1">
      <alignment horizontal="center" vertical="center"/>
    </xf>
    <xf numFmtId="210" fontId="53" fillId="0" borderId="22" xfId="160" applyNumberFormat="1" applyFont="1" applyFill="1" applyBorder="1" applyAlignment="1">
      <alignment horizontal="right" vertical="center"/>
    </xf>
    <xf numFmtId="210" fontId="53" fillId="0" borderId="23" xfId="160" applyNumberFormat="1" applyFont="1" applyFill="1" applyBorder="1" applyAlignment="1">
      <alignment horizontal="right" vertical="center"/>
    </xf>
    <xf numFmtId="210" fontId="53" fillId="0" borderId="23" xfId="160" applyNumberFormat="1" applyFont="1" applyFill="1" applyBorder="1" applyAlignment="1">
      <alignment horizontal="center" vertical="center"/>
    </xf>
    <xf numFmtId="210" fontId="53" fillId="0" borderId="24" xfId="160" applyNumberFormat="1" applyFont="1" applyFill="1" applyBorder="1" applyAlignment="1">
      <alignment horizontal="right" vertical="center"/>
    </xf>
    <xf numFmtId="0" fontId="64" fillId="0" borderId="0" xfId="0" applyFont="1" applyAlignment="1">
      <alignment vertical="center"/>
    </xf>
    <xf numFmtId="196" fontId="64" fillId="0" borderId="0" xfId="0" applyNumberFormat="1" applyFont="1" applyAlignment="1">
      <alignment vertical="center"/>
    </xf>
    <xf numFmtId="196" fontId="64" fillId="0" borderId="0" xfId="0" applyNumberFormat="1" applyFont="1" applyAlignment="1">
      <alignment horizontal="right" vertical="center"/>
    </xf>
    <xf numFmtId="0" fontId="54" fillId="0" borderId="25" xfId="160" applyFont="1" applyBorder="1" applyAlignment="1">
      <alignment horizontal="center" vertical="center"/>
    </xf>
    <xf numFmtId="0" fontId="54" fillId="0" borderId="25" xfId="160" applyFont="1" applyBorder="1" applyAlignment="1">
      <alignment horizontal="left" vertical="center"/>
    </xf>
    <xf numFmtId="210" fontId="54" fillId="0" borderId="26" xfId="160" applyNumberFormat="1" applyFont="1" applyBorder="1" applyAlignment="1">
      <alignment horizontal="right" vertical="center"/>
    </xf>
    <xf numFmtId="210" fontId="54" fillId="0" borderId="27" xfId="160" applyNumberFormat="1" applyFont="1" applyBorder="1" applyAlignment="1">
      <alignment horizontal="right" vertical="center"/>
    </xf>
    <xf numFmtId="210" fontId="54" fillId="0" borderId="27" xfId="160" applyNumberFormat="1" applyFont="1" applyBorder="1" applyAlignment="1">
      <alignment horizontal="center" vertical="center"/>
    </xf>
    <xf numFmtId="210" fontId="54" fillId="0" borderId="28" xfId="160" applyNumberFormat="1" applyFont="1" applyBorder="1" applyAlignment="1">
      <alignment horizontal="right" vertical="center"/>
    </xf>
    <xf numFmtId="210" fontId="54" fillId="0" borderId="29" xfId="160" applyNumberFormat="1" applyFont="1" applyFill="1" applyBorder="1" applyAlignment="1">
      <alignment horizontal="right" vertical="center"/>
    </xf>
    <xf numFmtId="210" fontId="54" fillId="0" borderId="29" xfId="160" applyNumberFormat="1" applyFont="1" applyBorder="1" applyAlignment="1">
      <alignment horizontal="center" vertical="center"/>
    </xf>
    <xf numFmtId="210" fontId="54" fillId="0" borderId="30" xfId="160" applyNumberFormat="1" applyFont="1" applyBorder="1" applyAlignment="1">
      <alignment horizontal="right" vertical="center"/>
    </xf>
    <xf numFmtId="0" fontId="54" fillId="0" borderId="31" xfId="160" applyFont="1" applyBorder="1" applyAlignment="1">
      <alignment horizontal="center" vertical="center"/>
    </xf>
    <xf numFmtId="196" fontId="54" fillId="0" borderId="31" xfId="160" applyNumberFormat="1" applyFont="1" applyBorder="1" applyAlignment="1">
      <alignment horizontal="left" vertical="center"/>
    </xf>
    <xf numFmtId="210" fontId="54" fillId="0" borderId="32" xfId="160" applyNumberFormat="1" applyFont="1" applyBorder="1" applyAlignment="1">
      <alignment horizontal="right" vertical="center"/>
    </xf>
    <xf numFmtId="210" fontId="54" fillId="0" borderId="33" xfId="160" applyNumberFormat="1" applyFont="1" applyBorder="1" applyAlignment="1">
      <alignment horizontal="right" vertical="center"/>
    </xf>
    <xf numFmtId="210" fontId="54" fillId="0" borderId="33" xfId="160" applyNumberFormat="1" applyFont="1" applyBorder="1" applyAlignment="1">
      <alignment horizontal="center" vertical="center"/>
    </xf>
    <xf numFmtId="210" fontId="54" fillId="0" borderId="34" xfId="160" applyNumberFormat="1" applyFont="1" applyBorder="1" applyAlignment="1">
      <alignment horizontal="right" vertical="center"/>
    </xf>
    <xf numFmtId="210" fontId="54" fillId="0" borderId="33" xfId="160" applyNumberFormat="1" applyFont="1" applyFill="1" applyBorder="1" applyAlignment="1">
      <alignment horizontal="right" vertical="center"/>
    </xf>
    <xf numFmtId="0" fontId="54" fillId="0" borderId="35" xfId="160" applyFont="1" applyBorder="1" applyAlignment="1">
      <alignment horizontal="center" vertical="center"/>
    </xf>
    <xf numFmtId="196" fontId="54" fillId="0" borderId="35" xfId="160" applyNumberFormat="1" applyFont="1" applyBorder="1" applyAlignment="1">
      <alignment horizontal="left" vertical="center"/>
    </xf>
    <xf numFmtId="210" fontId="54" fillId="0" borderId="36" xfId="160" applyNumberFormat="1" applyFont="1" applyBorder="1" applyAlignment="1">
      <alignment horizontal="right" vertical="center"/>
    </xf>
    <xf numFmtId="210" fontId="54" fillId="0" borderId="37" xfId="160" applyNumberFormat="1" applyFont="1" applyBorder="1" applyAlignment="1">
      <alignment horizontal="right" vertical="center"/>
    </xf>
    <xf numFmtId="210" fontId="54" fillId="0" borderId="37" xfId="160" applyNumberFormat="1" applyFont="1" applyBorder="1" applyAlignment="1">
      <alignment horizontal="center" vertical="center"/>
    </xf>
    <xf numFmtId="210" fontId="54" fillId="0" borderId="38" xfId="160" applyNumberFormat="1" applyFont="1" applyBorder="1" applyAlignment="1">
      <alignment horizontal="right" vertical="center"/>
    </xf>
    <xf numFmtId="210" fontId="54" fillId="0" borderId="37" xfId="160" applyNumberFormat="1" applyFont="1" applyFill="1" applyBorder="1" applyAlignment="1">
      <alignment horizontal="right" vertical="center"/>
    </xf>
    <xf numFmtId="210" fontId="54" fillId="0" borderId="11" xfId="160" applyNumberFormat="1" applyFont="1" applyBorder="1" applyAlignment="1">
      <alignment horizontal="center" vertical="center"/>
    </xf>
    <xf numFmtId="210" fontId="54" fillId="0" borderId="39" xfId="160" applyNumberFormat="1" applyFont="1" applyBorder="1" applyAlignment="1">
      <alignment horizontal="right" vertical="center"/>
    </xf>
    <xf numFmtId="0" fontId="54" fillId="0" borderId="35" xfId="160" applyFont="1" applyBorder="1" applyAlignment="1">
      <alignment horizontal="left" vertical="center"/>
    </xf>
    <xf numFmtId="0" fontId="54" fillId="0" borderId="40" xfId="160" applyFont="1" applyBorder="1" applyAlignment="1">
      <alignment horizontal="center" vertical="center"/>
    </xf>
    <xf numFmtId="0" fontId="54" fillId="0" borderId="40" xfId="160" applyFont="1" applyBorder="1" applyAlignment="1">
      <alignment horizontal="left" vertical="center"/>
    </xf>
    <xf numFmtId="210" fontId="54" fillId="0" borderId="41" xfId="160" applyNumberFormat="1" applyFont="1" applyBorder="1" applyAlignment="1">
      <alignment horizontal="right" vertical="center"/>
    </xf>
    <xf numFmtId="210" fontId="54" fillId="0" borderId="29" xfId="160" applyNumberFormat="1" applyFont="1" applyBorder="1" applyAlignment="1">
      <alignment horizontal="right" vertical="center"/>
    </xf>
    <xf numFmtId="210" fontId="54" fillId="0" borderId="42" xfId="160" applyNumberFormat="1" applyFont="1" applyBorder="1" applyAlignment="1">
      <alignment horizontal="center" vertical="center"/>
    </xf>
    <xf numFmtId="210" fontId="54" fillId="0" borderId="43" xfId="160" applyNumberFormat="1" applyFont="1" applyBorder="1" applyAlignment="1">
      <alignment horizontal="right" vertical="center"/>
    </xf>
    <xf numFmtId="2" fontId="54" fillId="0" borderId="35" xfId="160" applyNumberFormat="1" applyFont="1" applyBorder="1" applyAlignment="1">
      <alignment horizontal="left" vertical="center"/>
    </xf>
    <xf numFmtId="210" fontId="54" fillId="0" borderId="44" xfId="160" applyNumberFormat="1" applyFont="1" applyBorder="1" applyAlignment="1">
      <alignment horizontal="right" vertical="center"/>
    </xf>
    <xf numFmtId="210" fontId="54" fillId="0" borderId="11" xfId="160" applyNumberFormat="1" applyFont="1" applyBorder="1" applyAlignment="1">
      <alignment horizontal="right" vertical="center"/>
    </xf>
    <xf numFmtId="210" fontId="54" fillId="0" borderId="11" xfId="160" applyNumberFormat="1" applyFont="1" applyFill="1" applyBorder="1" applyAlignment="1">
      <alignment horizontal="right" vertical="center"/>
    </xf>
    <xf numFmtId="196" fontId="54" fillId="0" borderId="40" xfId="160" applyNumberFormat="1" applyFont="1" applyBorder="1" applyAlignment="1">
      <alignment horizontal="left" vertical="center"/>
    </xf>
    <xf numFmtId="210" fontId="54" fillId="0" borderId="45" xfId="160" applyNumberFormat="1" applyFont="1" applyBorder="1" applyAlignment="1">
      <alignment horizontal="right" vertical="center"/>
    </xf>
    <xf numFmtId="210" fontId="54" fillId="0" borderId="42" xfId="160" applyNumberFormat="1" applyFont="1" applyBorder="1" applyAlignment="1">
      <alignment horizontal="right" vertical="center"/>
    </xf>
    <xf numFmtId="210" fontId="54" fillId="0" borderId="42" xfId="160" applyNumberFormat="1" applyFont="1" applyFill="1" applyBorder="1" applyAlignment="1">
      <alignment horizontal="right" vertical="center"/>
    </xf>
    <xf numFmtId="196" fontId="54" fillId="0" borderId="31" xfId="160" applyNumberFormat="1" applyFont="1" applyFill="1" applyBorder="1" applyAlignment="1">
      <alignment horizontal="left" vertical="center"/>
    </xf>
    <xf numFmtId="196" fontId="54" fillId="0" borderId="35" xfId="160" applyNumberFormat="1" applyFont="1" applyFill="1" applyBorder="1" applyAlignment="1">
      <alignment horizontal="left" vertical="center"/>
    </xf>
    <xf numFmtId="196" fontId="54" fillId="0" borderId="40" xfId="160" applyNumberFormat="1" applyFont="1" applyFill="1" applyBorder="1" applyAlignment="1">
      <alignment horizontal="left" vertical="center"/>
    </xf>
    <xf numFmtId="196" fontId="54" fillId="0" borderId="39" xfId="160" applyNumberFormat="1" applyFont="1" applyFill="1" applyBorder="1" applyAlignment="1">
      <alignment horizontal="left" vertical="center"/>
    </xf>
    <xf numFmtId="210" fontId="54" fillId="0" borderId="13" xfId="160" applyNumberFormat="1" applyFont="1" applyBorder="1" applyAlignment="1">
      <alignment horizontal="right" vertical="center"/>
    </xf>
    <xf numFmtId="0" fontId="54" fillId="0" borderId="14" xfId="160" applyFont="1" applyBorder="1" applyAlignment="1">
      <alignment horizontal="center" vertical="center"/>
    </xf>
    <xf numFmtId="0" fontId="54" fillId="0" borderId="46" xfId="160" applyFont="1" applyBorder="1" applyAlignment="1">
      <alignment horizontal="center" vertical="center"/>
    </xf>
    <xf numFmtId="196" fontId="54" fillId="0" borderId="47" xfId="160" applyNumberFormat="1" applyFont="1" applyFill="1" applyBorder="1" applyAlignment="1">
      <alignment horizontal="left" vertical="center"/>
    </xf>
    <xf numFmtId="210" fontId="54" fillId="0" borderId="48" xfId="160" applyNumberFormat="1" applyFont="1" applyBorder="1" applyAlignment="1">
      <alignment horizontal="right" vertical="center"/>
    </xf>
    <xf numFmtId="210" fontId="54" fillId="0" borderId="19" xfId="160" applyNumberFormat="1" applyFont="1" applyBorder="1" applyAlignment="1">
      <alignment horizontal="right" vertical="center"/>
    </xf>
    <xf numFmtId="210" fontId="54" fillId="0" borderId="23" xfId="160" applyNumberFormat="1" applyFont="1" applyBorder="1" applyAlignment="1">
      <alignment horizontal="center" vertical="center"/>
    </xf>
    <xf numFmtId="210" fontId="54" fillId="0" borderId="21" xfId="160" applyNumberFormat="1" applyFont="1" applyBorder="1" applyAlignment="1">
      <alignment horizontal="right" vertical="center"/>
    </xf>
    <xf numFmtId="210" fontId="54" fillId="0" borderId="19" xfId="160" applyNumberFormat="1" applyFont="1" applyFill="1" applyBorder="1" applyAlignment="1">
      <alignment horizontal="right" vertical="center"/>
    </xf>
    <xf numFmtId="210" fontId="54" fillId="0" borderId="19" xfId="160" applyNumberFormat="1" applyFont="1" applyBorder="1" applyAlignment="1">
      <alignment horizontal="center" vertical="center"/>
    </xf>
    <xf numFmtId="210" fontId="54" fillId="0" borderId="27" xfId="160" applyNumberFormat="1" applyFont="1" applyFill="1" applyBorder="1" applyAlignment="1">
      <alignment horizontal="center" vertical="center"/>
    </xf>
    <xf numFmtId="210" fontId="54" fillId="0" borderId="28" xfId="160" applyNumberFormat="1" applyFont="1" applyFill="1" applyBorder="1" applyAlignment="1">
      <alignment horizontal="right" vertical="center" indent="1"/>
    </xf>
    <xf numFmtId="210" fontId="54" fillId="0" borderId="33" xfId="160" applyNumberFormat="1" applyFont="1" applyFill="1" applyBorder="1" applyAlignment="1">
      <alignment horizontal="center" vertical="center"/>
    </xf>
    <xf numFmtId="210" fontId="54" fillId="0" borderId="34" xfId="160" applyNumberFormat="1" applyFont="1" applyFill="1" applyBorder="1" applyAlignment="1">
      <alignment horizontal="right" vertical="center" indent="1"/>
    </xf>
    <xf numFmtId="210" fontId="54" fillId="0" borderId="37" xfId="160" applyNumberFormat="1" applyFont="1" applyFill="1" applyBorder="1" applyAlignment="1">
      <alignment horizontal="right" vertical="center" indent="1"/>
    </xf>
    <xf numFmtId="210" fontId="54" fillId="0" borderId="11" xfId="160" applyNumberFormat="1" applyFont="1" applyFill="1" applyBorder="1" applyAlignment="1">
      <alignment horizontal="right" vertical="center" indent="1"/>
    </xf>
    <xf numFmtId="210" fontId="54" fillId="0" borderId="11" xfId="160" applyNumberFormat="1" applyFont="1" applyFill="1" applyBorder="1" applyAlignment="1">
      <alignment horizontal="center" vertical="center"/>
    </xf>
    <xf numFmtId="210" fontId="54" fillId="0" borderId="39" xfId="160" applyNumberFormat="1" applyFont="1" applyFill="1" applyBorder="1" applyAlignment="1">
      <alignment horizontal="right" vertical="center" indent="1"/>
    </xf>
    <xf numFmtId="0" fontId="54" fillId="0" borderId="35" xfId="160" applyFont="1" applyFill="1" applyBorder="1" applyAlignment="1">
      <alignment horizontal="left" vertical="center"/>
    </xf>
    <xf numFmtId="210" fontId="54" fillId="0" borderId="42" xfId="160" applyNumberFormat="1" applyFont="1" applyFill="1" applyBorder="1" applyAlignment="1">
      <alignment horizontal="center" vertical="center"/>
    </xf>
    <xf numFmtId="210" fontId="54" fillId="0" borderId="43" xfId="160" applyNumberFormat="1" applyFont="1" applyFill="1" applyBorder="1" applyAlignment="1">
      <alignment horizontal="right" vertical="center" indent="1"/>
    </xf>
    <xf numFmtId="0" fontId="54" fillId="0" borderId="47" xfId="160" applyFont="1" applyBorder="1" applyAlignment="1">
      <alignment horizontal="center" vertical="center"/>
    </xf>
    <xf numFmtId="210" fontId="54" fillId="0" borderId="19" xfId="160" applyNumberFormat="1" applyFont="1" applyFill="1" applyBorder="1" applyAlignment="1">
      <alignment horizontal="right" vertical="center" indent="1"/>
    </xf>
    <xf numFmtId="210" fontId="54" fillId="0" borderId="19" xfId="160" applyNumberFormat="1" applyFont="1" applyFill="1" applyBorder="1" applyAlignment="1">
      <alignment horizontal="center" vertical="center"/>
    </xf>
    <xf numFmtId="210" fontId="54" fillId="0" borderId="21" xfId="160" applyNumberFormat="1" applyFont="1" applyFill="1" applyBorder="1" applyAlignment="1">
      <alignment horizontal="right" vertical="center" indent="1"/>
    </xf>
    <xf numFmtId="0" fontId="54" fillId="0" borderId="49" xfId="160" applyFont="1" applyBorder="1" applyAlignment="1">
      <alignment horizontal="center" vertical="center"/>
    </xf>
    <xf numFmtId="0" fontId="54" fillId="0" borderId="50" xfId="160" applyFont="1" applyBorder="1" applyAlignment="1">
      <alignment horizontal="center" vertical="center"/>
    </xf>
    <xf numFmtId="0" fontId="54" fillId="0" borderId="51" xfId="160" applyFont="1" applyBorder="1" applyAlignment="1">
      <alignment horizontal="center" vertical="center"/>
    </xf>
    <xf numFmtId="0" fontId="54" fillId="0" borderId="52" xfId="160" applyFont="1" applyBorder="1" applyAlignment="1">
      <alignment horizontal="center" vertical="center"/>
    </xf>
    <xf numFmtId="0" fontId="53" fillId="0" borderId="53" xfId="160" applyFont="1" applyFill="1" applyBorder="1" applyAlignment="1">
      <alignment horizontal="center" vertical="center"/>
    </xf>
    <xf numFmtId="210" fontId="53" fillId="0" borderId="54" xfId="160" applyNumberFormat="1" applyFont="1" applyFill="1" applyBorder="1" applyAlignment="1">
      <alignment horizontal="right" vertical="center" indent="1"/>
    </xf>
    <xf numFmtId="210" fontId="53" fillId="0" borderId="55" xfId="160" applyNumberFormat="1" applyFont="1" applyFill="1" applyBorder="1" applyAlignment="1">
      <alignment horizontal="right" vertical="center" indent="1"/>
    </xf>
    <xf numFmtId="210" fontId="53" fillId="0" borderId="55" xfId="160" applyNumberFormat="1" applyFont="1" applyFill="1" applyBorder="1" applyAlignment="1">
      <alignment horizontal="center" vertical="center"/>
    </xf>
    <xf numFmtId="210" fontId="53" fillId="0" borderId="56" xfId="160" applyNumberFormat="1" applyFont="1" applyFill="1" applyBorder="1" applyAlignment="1">
      <alignment horizontal="right" vertical="center" indent="1"/>
    </xf>
    <xf numFmtId="210" fontId="65" fillId="0" borderId="11" xfId="0" applyNumberFormat="1" applyFont="1" applyFill="1" applyBorder="1" applyAlignment="1">
      <alignment horizontal="center" vertical="center" wrapText="1"/>
    </xf>
    <xf numFmtId="210" fontId="54" fillId="21" borderId="0" xfId="160" applyNumberFormat="1" applyFont="1" applyFill="1" applyBorder="1" applyAlignment="1">
      <alignment horizontal="right" vertical="center" indent="1"/>
    </xf>
    <xf numFmtId="210" fontId="66" fillId="0" borderId="0" xfId="0" applyNumberFormat="1" applyFont="1" applyAlignment="1">
      <alignment vertical="center"/>
    </xf>
    <xf numFmtId="196" fontId="54" fillId="0" borderId="47" xfId="160" applyNumberFormat="1" applyFont="1" applyBorder="1" applyAlignment="1">
      <alignment horizontal="left" vertical="center"/>
    </xf>
    <xf numFmtId="0" fontId="51" fillId="0" borderId="14" xfId="0" applyFont="1" applyBorder="1" applyAlignment="1">
      <alignment horizontal="left" vertical="center" wrapText="1" indent="1"/>
    </xf>
    <xf numFmtId="0" fontId="51" fillId="0" borderId="13" xfId="0" applyFont="1" applyBorder="1" applyAlignment="1">
      <alignment horizontal="left" vertical="center" wrapText="1" indent="1"/>
    </xf>
    <xf numFmtId="0" fontId="51" fillId="0" borderId="11" xfId="0" applyFont="1" applyBorder="1" applyAlignment="1">
      <alignment horizontal="left" vertical="center" wrapText="1" indent="1"/>
    </xf>
    <xf numFmtId="0" fontId="61" fillId="0" borderId="14" xfId="0" applyFont="1" applyBorder="1" applyAlignment="1">
      <alignment horizontal="center" vertical="center" wrapText="1"/>
    </xf>
    <xf numFmtId="0" fontId="61" fillId="0" borderId="13" xfId="0" applyFont="1" applyBorder="1" applyAlignment="1">
      <alignment horizontal="center" vertical="center" wrapText="1"/>
    </xf>
    <xf numFmtId="0" fontId="54" fillId="0" borderId="42" xfId="0" applyFont="1" applyFill="1" applyBorder="1" applyAlignment="1">
      <alignment horizontal="center" vertical="center" wrapText="1"/>
    </xf>
    <xf numFmtId="0" fontId="54" fillId="0" borderId="37" xfId="0" applyFont="1" applyFill="1" applyBorder="1" applyAlignment="1">
      <alignment horizontal="center" vertical="center" wrapText="1"/>
    </xf>
    <xf numFmtId="0" fontId="58" fillId="0" borderId="14" xfId="0" applyFont="1" applyFill="1" applyBorder="1" applyAlignment="1">
      <alignment vertical="center" wrapText="1"/>
    </xf>
    <xf numFmtId="0" fontId="58" fillId="0" borderId="13" xfId="0" applyFont="1" applyFill="1" applyBorder="1" applyAlignment="1">
      <alignment vertical="center" wrapText="1"/>
    </xf>
    <xf numFmtId="0" fontId="53" fillId="0" borderId="14" xfId="0" applyFont="1" applyBorder="1" applyAlignment="1">
      <alignment horizontal="left" vertical="center" wrapText="1"/>
    </xf>
    <xf numFmtId="0" fontId="53" fillId="0" borderId="13" xfId="0" applyFont="1" applyBorder="1" applyAlignment="1">
      <alignment horizontal="left" vertical="center" wrapText="1"/>
    </xf>
    <xf numFmtId="0" fontId="54" fillId="0" borderId="52" xfId="0" applyFont="1" applyBorder="1" applyAlignment="1">
      <alignment horizontal="center" vertical="center" wrapText="1"/>
    </xf>
    <xf numFmtId="0" fontId="54" fillId="0" borderId="57" xfId="0" applyFont="1" applyBorder="1" applyAlignment="1">
      <alignment horizontal="center" vertical="center" wrapText="1"/>
    </xf>
    <xf numFmtId="0" fontId="54" fillId="0" borderId="58" xfId="0" applyFont="1" applyBorder="1" applyAlignment="1">
      <alignment horizontal="center" vertical="center" wrapText="1"/>
    </xf>
    <xf numFmtId="0" fontId="54" fillId="0" borderId="59" xfId="0" applyFont="1" applyBorder="1" applyAlignment="1">
      <alignment horizontal="center" vertical="center" wrapText="1"/>
    </xf>
    <xf numFmtId="0" fontId="52" fillId="0" borderId="42" xfId="0" applyFont="1" applyFill="1" applyBorder="1" applyAlignment="1">
      <alignment horizontal="center" vertical="center" wrapText="1"/>
    </xf>
    <xf numFmtId="0" fontId="52" fillId="0" borderId="37" xfId="0" applyFont="1" applyFill="1" applyBorder="1" applyAlignment="1">
      <alignment horizontal="center" vertical="center" wrapText="1"/>
    </xf>
    <xf numFmtId="0" fontId="60" fillId="0" borderId="0" xfId="0" applyFont="1" applyFill="1" applyAlignment="1">
      <alignment horizontal="center" vertical="center" wrapText="1"/>
    </xf>
    <xf numFmtId="0" fontId="54" fillId="20" borderId="42" xfId="0" applyFont="1" applyFill="1" applyBorder="1" applyAlignment="1">
      <alignment horizontal="center" vertical="center" wrapText="1"/>
    </xf>
    <xf numFmtId="0" fontId="54" fillId="20" borderId="37" xfId="0" applyFont="1" applyFill="1" applyBorder="1" applyAlignment="1">
      <alignment horizontal="center" vertical="center" wrapText="1"/>
    </xf>
    <xf numFmtId="0" fontId="52" fillId="19" borderId="14" xfId="0" applyFont="1" applyFill="1" applyBorder="1" applyAlignment="1">
      <alignment horizontal="center" vertical="center" wrapText="1"/>
    </xf>
    <xf numFmtId="0" fontId="52" fillId="19" borderId="13" xfId="0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 wrapText="1"/>
    </xf>
    <xf numFmtId="0" fontId="53" fillId="0" borderId="27" xfId="160" applyFont="1" applyFill="1" applyBorder="1" applyAlignment="1">
      <alignment horizontal="center" vertical="center" wrapText="1"/>
    </xf>
    <xf numFmtId="0" fontId="53" fillId="0" borderId="23" xfId="160" applyFont="1" applyFill="1" applyBorder="1" applyAlignment="1">
      <alignment horizontal="center" vertical="center" wrapText="1"/>
    </xf>
    <xf numFmtId="0" fontId="53" fillId="0" borderId="60" xfId="160" applyFont="1" applyBorder="1" applyAlignment="1">
      <alignment horizontal="center" vertical="center" wrapText="1"/>
    </xf>
    <xf numFmtId="0" fontId="53" fillId="0" borderId="16" xfId="160" applyFont="1" applyBorder="1" applyAlignment="1">
      <alignment horizontal="center" vertical="center" wrapText="1"/>
    </xf>
    <xf numFmtId="0" fontId="53" fillId="0" borderId="34" xfId="160" applyFont="1" applyFill="1" applyBorder="1" applyAlignment="1">
      <alignment horizontal="center" vertical="center" wrapText="1"/>
    </xf>
    <xf numFmtId="0" fontId="53" fillId="0" borderId="31" xfId="0" applyFont="1" applyBorder="1" applyAlignment="1">
      <alignment horizontal="center" vertical="center" wrapText="1"/>
    </xf>
    <xf numFmtId="0" fontId="53" fillId="0" borderId="23" xfId="0" applyFont="1" applyFill="1" applyBorder="1" applyAlignment="1">
      <alignment horizontal="center" vertical="center" wrapText="1"/>
    </xf>
    <xf numFmtId="0" fontId="53" fillId="0" borderId="17" xfId="0" applyFont="1" applyFill="1" applyBorder="1" applyAlignment="1">
      <alignment horizontal="center" vertical="center" wrapText="1"/>
    </xf>
    <xf numFmtId="0" fontId="53" fillId="0" borderId="61" xfId="0" applyFont="1" applyFill="1" applyBorder="1" applyAlignment="1">
      <alignment horizontal="center" vertical="center" wrapText="1"/>
    </xf>
    <xf numFmtId="0" fontId="53" fillId="0" borderId="62" xfId="0" applyFont="1" applyFill="1" applyBorder="1" applyAlignment="1">
      <alignment horizontal="center" vertical="center" wrapText="1"/>
    </xf>
    <xf numFmtId="0" fontId="53" fillId="0" borderId="25" xfId="160" applyFont="1" applyBorder="1" applyAlignment="1">
      <alignment horizontal="center" vertical="center" wrapText="1"/>
    </xf>
    <xf numFmtId="0" fontId="53" fillId="0" borderId="26" xfId="160" applyFont="1" applyFill="1" applyBorder="1" applyAlignment="1">
      <alignment horizontal="center" vertical="center" wrapText="1"/>
    </xf>
    <xf numFmtId="0" fontId="53" fillId="0" borderId="22" xfId="160" applyFont="1" applyFill="1" applyBorder="1" applyAlignment="1">
      <alignment horizontal="center" vertical="center" wrapText="1"/>
    </xf>
    <xf numFmtId="0" fontId="53" fillId="0" borderId="33" xfId="160" applyFont="1" applyFill="1" applyBorder="1" applyAlignment="1">
      <alignment horizontal="center" vertical="center" wrapText="1"/>
    </xf>
  </cellXfs>
  <cellStyles count="177">
    <cellStyle name="?’ЋѓЋ‚›‰" xfId="7"/>
    <cellStyle name="_Derg0103_pooblasti2" xfId="8"/>
    <cellStyle name="_Derg0103_poray" xfId="9"/>
    <cellStyle name="_Veresen_derg" xfId="10"/>
    <cellStyle name="_Veresen_derg_Derg0103_pooblasti" xfId="11"/>
    <cellStyle name="_Вик01102002 держ" xfId="12"/>
    <cellStyle name="_Вик01102002 держ_Derg0103_pooblasti" xfId="13"/>
    <cellStyle name="_Книга1" xfId="14"/>
    <cellStyle name="_Книга1_Derg0103_pooblasti" xfId="15"/>
    <cellStyle name="_ПНП" xfId="16"/>
    <cellStyle name="_ПНП_Derg0103_pooblasti" xfId="17"/>
    <cellStyle name="_Прогноз ДМ по районах" xfId="18"/>
    <cellStyle name="_Прогноз ДМ по районах_Derg0103_pooblasti" xfId="19"/>
    <cellStyle name="”?ЌЂЌ‘Ћ‚›‰" xfId="21"/>
    <cellStyle name="”?Љ‘?ђЋ‚ЂЌЌ›‰" xfId="22"/>
    <cellStyle name="”€ЌЂЌ‘Ћ‚›‰" xfId="23"/>
    <cellStyle name="”€Љ‘€ђЋ‚ЂЌЌ›‰" xfId="24"/>
    <cellStyle name="”ЌЂЌ‘Ћ‚›‰" xfId="25"/>
    <cellStyle name="”Љ‘ђЋ‚ЂЌЌ›‰" xfId="26"/>
    <cellStyle name="„…Ќ…†Ќ›‰" xfId="27"/>
    <cellStyle name="€’ЋѓЋ‚›‰" xfId="30"/>
    <cellStyle name="‡ЂѓЋ‹Ћ‚ЋЉ1" xfId="28"/>
    <cellStyle name="‡ЂѓЋ‹Ћ‚ЋЉ2" xfId="29"/>
    <cellStyle name="’ЋѓЋ‚›‰" xfId="20"/>
    <cellStyle name="" xfId="2"/>
    <cellStyle name="" xfId="3"/>
    <cellStyle name="" xfId="4"/>
    <cellStyle name="" xfId="5"/>
    <cellStyle name="" xfId="6"/>
    <cellStyle name="1" xfId="31"/>
    <cellStyle name="2" xfId="32"/>
    <cellStyle name="20% - Акцент1" xfId="33" builtinId="30" customBuiltin="1"/>
    <cellStyle name="20% - Акцент2" xfId="34" builtinId="34" customBuiltin="1"/>
    <cellStyle name="20% - Акцент3" xfId="35" builtinId="38" customBuiltin="1"/>
    <cellStyle name="20% - Акцент4" xfId="36" builtinId="42" customBuiltin="1"/>
    <cellStyle name="20% - Акцент5" xfId="37" builtinId="46" customBuiltin="1"/>
    <cellStyle name="20% - Акцент6" xfId="38" builtinId="50" customBuiltin="1"/>
    <cellStyle name="20% – Акцентування1" xfId="39"/>
    <cellStyle name="20% – Акцентування2" xfId="40"/>
    <cellStyle name="20% – Акцентування3" xfId="41"/>
    <cellStyle name="20% – Акцентування4" xfId="42"/>
    <cellStyle name="20% – Акцентування5" xfId="43"/>
    <cellStyle name="20% – Акцентування6" xfId="44"/>
    <cellStyle name="40% - Акцент1" xfId="45" builtinId="31" customBuiltin="1"/>
    <cellStyle name="40% - Акцент2" xfId="46" builtinId="35" customBuiltin="1"/>
    <cellStyle name="40% - Акцент3" xfId="47" builtinId="39" customBuiltin="1"/>
    <cellStyle name="40% - Акцент4" xfId="48" builtinId="43" customBuiltin="1"/>
    <cellStyle name="40% - Акцент5" xfId="49" builtinId="47" customBuiltin="1"/>
    <cellStyle name="40% - Акцент6" xfId="50" builtinId="51" customBuiltin="1"/>
    <cellStyle name="40% – Акцентування1" xfId="51"/>
    <cellStyle name="40% – Акцентування2" xfId="52"/>
    <cellStyle name="40% – Акцентування3" xfId="53"/>
    <cellStyle name="40% – Акцентування4" xfId="54"/>
    <cellStyle name="40% – Акцентування5" xfId="55"/>
    <cellStyle name="40% – Акцентування6" xfId="56"/>
    <cellStyle name="60% - Акцент1" xfId="57" builtinId="32" customBuiltin="1"/>
    <cellStyle name="60% - Акцент2" xfId="58" builtinId="36" customBuiltin="1"/>
    <cellStyle name="60% - Акцент3" xfId="59" builtinId="40" customBuiltin="1"/>
    <cellStyle name="60% - Акцент4" xfId="60" builtinId="44" customBuiltin="1"/>
    <cellStyle name="60% - Акцент5" xfId="61" builtinId="48" customBuiltin="1"/>
    <cellStyle name="60% - Акцент6" xfId="62" builtinId="52" customBuiltin="1"/>
    <cellStyle name="60% – Акцентування1" xfId="63"/>
    <cellStyle name="60% – Акцентування2" xfId="64"/>
    <cellStyle name="60% – Акцентування3" xfId="65"/>
    <cellStyle name="60% – Акцентування4" xfId="66"/>
    <cellStyle name="60% – Акцентування5" xfId="67"/>
    <cellStyle name="60% – Акцентування6" xfId="68"/>
    <cellStyle name="Aaia?iue [0]_laroux" xfId="69"/>
    <cellStyle name="Aaia?iue_laroux" xfId="70"/>
    <cellStyle name="C?O" xfId="71"/>
    <cellStyle name="Cena$" xfId="72"/>
    <cellStyle name="CenaZ?" xfId="73"/>
    <cellStyle name="Ceny$" xfId="74"/>
    <cellStyle name="CenyZ?" xfId="75"/>
    <cellStyle name="Comma [0]_1996-1997-план 10 місяців" xfId="76"/>
    <cellStyle name="Comma_1996-1997-план 10 місяців" xfId="77"/>
    <cellStyle name="Currency [0]_1996-1997-план 10 місяців" xfId="78"/>
    <cellStyle name="Currency_1996-1997-план 10 місяців" xfId="79"/>
    <cellStyle name="Data" xfId="80"/>
    <cellStyle name="Dziesietny [0]_Arkusz1" xfId="81"/>
    <cellStyle name="Dziesietny_Arkusz1" xfId="82"/>
    <cellStyle name="Followed Hyperlink" xfId="83"/>
    <cellStyle name="Headline I" xfId="84"/>
    <cellStyle name="Headline II" xfId="85"/>
    <cellStyle name="Headline III" xfId="86"/>
    <cellStyle name="Hyperlink" xfId="87"/>
    <cellStyle name="Iau?iue_laroux" xfId="88"/>
    <cellStyle name="Marza" xfId="89"/>
    <cellStyle name="Marza%" xfId="90"/>
    <cellStyle name="Marza_Derg0103_pooblasti2" xfId="91"/>
    <cellStyle name="Nazwa" xfId="92"/>
    <cellStyle name="Normal_1996-1997-план 10 місяців" xfId="93"/>
    <cellStyle name="normalni_laroux" xfId="94"/>
    <cellStyle name="Normalny_A-FOUR TECH" xfId="95"/>
    <cellStyle name="Oeiainiaue [0]_laroux" xfId="96"/>
    <cellStyle name="Oeiainiaue_laroux" xfId="97"/>
    <cellStyle name="TrOds" xfId="98"/>
    <cellStyle name="Tytul" xfId="99"/>
    <cellStyle name="Walutowy [0]_Arkusz1" xfId="100"/>
    <cellStyle name="Walutowy_Arkusz1" xfId="101"/>
    <cellStyle name="Акцент1" xfId="102" builtinId="29" customBuiltin="1"/>
    <cellStyle name="Акцент2" xfId="103" builtinId="33" customBuiltin="1"/>
    <cellStyle name="Акцент3" xfId="104" builtinId="37" customBuiltin="1"/>
    <cellStyle name="Акцент4" xfId="105" builtinId="41" customBuiltin="1"/>
    <cellStyle name="Акцент5" xfId="106" builtinId="45" customBuiltin="1"/>
    <cellStyle name="Акцент6" xfId="107" builtinId="49" customBuiltin="1"/>
    <cellStyle name="Акцентування1" xfId="108"/>
    <cellStyle name="Акцентування2" xfId="109"/>
    <cellStyle name="Акцентування3" xfId="110"/>
    <cellStyle name="Акцентування4" xfId="111"/>
    <cellStyle name="Акцентування5" xfId="112"/>
    <cellStyle name="Акцентування6" xfId="113"/>
    <cellStyle name="Ввід" xfId="114"/>
    <cellStyle name="Ввод " xfId="115" builtinId="20" customBuiltin="1"/>
    <cellStyle name="Вывод" xfId="116" builtinId="21" customBuiltin="1"/>
    <cellStyle name="Вычисление" xfId="117" builtinId="22" customBuiltin="1"/>
    <cellStyle name="Добре" xfId="118"/>
    <cellStyle name="Заголовок 1" xfId="119" builtinId="16" customBuiltin="1"/>
    <cellStyle name="Заголовок 2" xfId="120" builtinId="17" customBuiltin="1"/>
    <cellStyle name="Заголовок 3" xfId="121" builtinId="18" customBuiltin="1"/>
    <cellStyle name="Заголовок 4" xfId="122" builtinId="19" customBuiltin="1"/>
    <cellStyle name="Звичайний 10" xfId="123"/>
    <cellStyle name="Звичайний 11" xfId="124"/>
    <cellStyle name="Звичайний 2" xfId="125"/>
    <cellStyle name="Звичайний 3" xfId="126"/>
    <cellStyle name="Звичайний 4" xfId="127"/>
    <cellStyle name="Звичайний 5" xfId="128"/>
    <cellStyle name="Звичайний 6" xfId="129"/>
    <cellStyle name="Звичайний 7" xfId="130"/>
    <cellStyle name="Звичайний 8" xfId="131"/>
    <cellStyle name="Звичайний 9" xfId="132"/>
    <cellStyle name="Зв'язана клітинка" xfId="133"/>
    <cellStyle name="Итог" xfId="134" builtinId="25" customBuiltin="1"/>
    <cellStyle name="Контрольна клітинка" xfId="135"/>
    <cellStyle name="Контрольная ячейка" xfId="136" builtinId="23" customBuiltin="1"/>
    <cellStyle name="Назва" xfId="137"/>
    <cellStyle name="Название" xfId="138" builtinId="15" customBuiltin="1"/>
    <cellStyle name="Нейтральный" xfId="139" builtinId="28" customBuiltin="1"/>
    <cellStyle name="Обчислення" xfId="140"/>
    <cellStyle name="Обычный" xfId="0" builtinId="0"/>
    <cellStyle name="Обычный 10" xfId="141"/>
    <cellStyle name="Обычный 11" xfId="142"/>
    <cellStyle name="Обычный 12" xfId="143"/>
    <cellStyle name="Обычный 13" xfId="144"/>
    <cellStyle name="Обычный 14" xfId="145"/>
    <cellStyle name="Обычный 15" xfId="146"/>
    <cellStyle name="Обычный 16" xfId="147"/>
    <cellStyle name="Обычный 17" xfId="148"/>
    <cellStyle name="Обычный 18" xfId="149"/>
    <cellStyle name="Обычный 2" xfId="150"/>
    <cellStyle name="Обычный 3" xfId="151"/>
    <cellStyle name="Обычный 4" xfId="152"/>
    <cellStyle name="Обычный 5" xfId="153"/>
    <cellStyle name="Обычный 6" xfId="154"/>
    <cellStyle name="Обычный 7" xfId="155"/>
    <cellStyle name="Обычный 8" xfId="156"/>
    <cellStyle name="Обычный 9" xfId="157"/>
    <cellStyle name="Обычный_lviv" xfId="158"/>
    <cellStyle name="Обычный_Вл закр на 01032003(затвбюджети)" xfId="159"/>
    <cellStyle name="Обычный_Таблиця" xfId="160"/>
    <cellStyle name="Підсумок" xfId="161"/>
    <cellStyle name="Плохой" xfId="162" builtinId="27" customBuiltin="1"/>
    <cellStyle name="Поганий" xfId="163"/>
    <cellStyle name="Пояснение" xfId="164" builtinId="53" customBuiltin="1"/>
    <cellStyle name="Примечание" xfId="165" builtinId="10" customBuiltin="1"/>
    <cellStyle name="Примітка" xfId="166"/>
    <cellStyle name="Результат" xfId="167"/>
    <cellStyle name="Связанная ячейка" xfId="168" builtinId="24" customBuiltin="1"/>
    <cellStyle name="Середній" xfId="169"/>
    <cellStyle name="Стиль 1" xfId="1"/>
    <cellStyle name="Текст попередження" xfId="170"/>
    <cellStyle name="Текст пояснення" xfId="171"/>
    <cellStyle name="Текст предупреждения" xfId="172" builtinId="11" customBuiltin="1"/>
    <cellStyle name="Тысячи [0]_Розподіл (2)" xfId="173"/>
    <cellStyle name="Тысячи_бюджет 1998 по клас." xfId="174"/>
    <cellStyle name="Хороший" xfId="175" builtinId="26" customBuiltin="1"/>
    <cellStyle name="ЏђЋ–…Ќ’Ќ›‰" xfId="17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9;&#1090;_&#1086;&#1073;&#1083;_&#1073;_19_06_&#1054;&#105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56;&#1054;&#1043;&#1053;&#1054;&#1047;&#1059;&#1042;&#1040;&#1053;&#1053;&#1071;\2006\MFU2006\&#1060;&#1072;&#1082;&#1090;\EVD_15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152\&#1040;&#1085;&#1072;&#1083;&#1080;&#1079;_&#1055;&#1083;&#1072;&#108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24\ZN_01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06\minimiz\6m2006\Minimizator_9m_old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My%20dokum\1\&#1059;&#1090;_&#1086;&#1073;&#1083;_&#1073;_19_06_&#1054;&#105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27.0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bydget-2006\&#1042;&#1048;&#1050;&#1054;&#1053;&#1040;&#1053;&#1053;&#1071;\&#1084;&#1086;&#1085;_&#1090;&#1086;&#1088;&#1080;&#1085;&#1075;%20&#1088;&#1077;&#1081;&#1090;&#1080;&#1085;&#1075;\&#1065;&#1086;&#1090;&#1080;&#1078;&#1085;&#1077;&#1074;&#1077;\My%20dokum\1\&#1059;&#1090;_&#1086;&#1073;&#1083;_&#1073;_19_06_&#1054;&#105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!\06_02_03\dotatsii\ishod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my%20dokum\Excel\ANA\2003\DPA_derg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myr\My%20dokum\&#1052;&#1086;&#1080;%20&#1076;&#1086;&#1082;&#1091;&#1084;&#1077;&#1085;&#1090;&#1099;\&#1084;&#1086;&#1085;&#1110;&#1090;&#1086;&#1088;&#1080;&#1085;&#1075;\My%20dokum\1\&#1059;&#1090;_&#1086;&#1073;&#1083;_&#1073;_19_06_&#1054;&#105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OHOD-~1\LOCALS~1\Temp\$wc\bydget-2006\&#1042;&#1048;&#1050;&#1054;&#1053;&#1040;&#1053;&#1053;&#1071;\&#1084;&#1086;&#1085;_&#1090;&#1086;&#1088;&#1080;&#1085;&#1075;%20&#1088;&#1077;&#1081;&#1090;&#1080;&#1085;&#1075;\&#1065;&#1086;&#1090;&#1080;&#1078;&#1085;&#1077;&#1074;&#1077;\My%20dokum\1\&#1059;&#1090;_&#1086;&#1073;&#1083;_&#1073;_19_06_&#1054;&#105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56;&#1054;&#1043;&#1053;&#1054;&#1047;&#1059;&#1042;&#1040;&#1053;&#1053;&#1071;\BAZA_MFU_05\&#1060;&#1040;&#1050;&#1058;\EVD_15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86;&#1085;&#1086;&#1084;&#1072;&#1088;&#1100;&#1086;&#1074;&#1072;\INDEX\EVD_15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Д8.3_"/>
      <sheetName val="Лист1"/>
      <sheetName val="Лист2"/>
      <sheetName val="Лист3"/>
      <sheetName val="#ССЫЛКА"/>
      <sheetName val="#REF!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учету"/>
      <sheetName val="MO"/>
      <sheetName val="MO (2)"/>
      <sheetName val="MO (3)"/>
      <sheetName val="лицензии всього держ."/>
      <sheetName val="лицензии ТЮТЮН держ"/>
      <sheetName val="лизензии всього_звед"/>
      <sheetName val="лицензии_ТЮТЮН_звед"/>
      <sheetName val="вода"/>
      <sheetName val="Держмито_держ"/>
      <sheetName val="Держмито_звед"/>
      <sheetName val="Земля"/>
      <sheetName val="Лист3"/>
      <sheetName val="Прибутковий"/>
      <sheetName val="Акцизний збір"/>
      <sheetName val="ПРИБУТОК_звед."/>
      <sheetName val="ПРИБУТОК_держ."/>
      <sheetName val="ПДВ _юрид"/>
      <sheetName val="ПДВ_физ"/>
      <sheetName val="ПДВ"/>
      <sheetName val="Кориг_Зведений"/>
      <sheetName val="кориг. Держ. наростаючим"/>
      <sheetName val="кориг. Держ. ЛИПЕНЬ"/>
      <sheetName val="Від управлінь_Зведений"/>
      <sheetName val="Від  управлінь_Державний"/>
      <sheetName val="Відх. звед. скор. від 181"/>
      <sheetName val="Відх. держ.  скориг. від 181"/>
      <sheetName val="Відх. 3 від 4"/>
      <sheetName val="Відх. дод.3 від 181"/>
      <sheetName val="Відх.дод.4 від 181"/>
      <sheetName val="Z1_D2"/>
      <sheetName val="Z1_(340)"/>
      <sheetName val="D2_(340)"/>
      <sheetName val="Z3_(23)"/>
      <sheetName val="D4_(23)"/>
      <sheetName val="Z3_(23)_bezNadolug"/>
      <sheetName val="D4_(23)_bezNadolug"/>
      <sheetName val="D5_(23)"/>
      <sheetName val="Лист1"/>
      <sheetName val="Лист2"/>
      <sheetName val="#ССЫЛКА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ояснення"/>
      <sheetName val="основная(1)"/>
      <sheetName val="доп_потенциал(2)"/>
      <sheetName val="мини_ДПИ_крупные(3)"/>
      <sheetName val="мини_ДПИ(4)"/>
      <sheetName val="большие_минимизаторы(5)"/>
      <sheetName val="мини_прибыль(6)"/>
      <sheetName val="мини_льготы(7)"/>
      <sheetName val="мини_0-0,1%(8)"/>
      <sheetName val="основная_1_"/>
      <sheetName val="Начни с меня"/>
    </sheetNames>
    <sheetDataSet>
      <sheetData sheetId="0"/>
      <sheetData sheetId="1" refreshError="1">
        <row r="4">
          <cell r="B4" t="str">
            <v>Код підприємства</v>
          </cell>
          <cell r="C4" t="str">
            <v>Назва підприємства</v>
          </cell>
          <cell r="D4" t="str">
            <v>Сума валового доходу за 9 місяців 2005р.</v>
          </cell>
          <cell r="E4" t="str">
            <v>Збір платежів до Державного бюджету станом на 01.10.2005р.</v>
          </cell>
          <cell r="F4" t="str">
            <v>Податкове навантаження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27.05 (2)"/>
      <sheetName val="27.05.зф+дот (3)"/>
      <sheetName val="27.05"/>
      <sheetName val="Форма область (н)"/>
      <sheetName val="шахта"/>
      <sheetName val="сірка"/>
      <sheetName val="доро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kvdod"/>
      <sheetName val="надх. держ."/>
      <sheetName val="надх."/>
      <sheetName val="надх. держ"/>
      <sheetName val="надходження1"/>
      <sheetName val="Держ,бюджет"/>
      <sheetName val="травень"/>
      <sheetName val="планпод(mo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Дод_1"/>
      <sheetName val="Всього"/>
      <sheetName val="Приб"/>
      <sheetName val="ПДВ"/>
      <sheetName val="ПДВвідш"/>
      <sheetName val="Акциз ін"/>
      <sheetName val="Акциз нп"/>
      <sheetName val="Ліс"/>
      <sheetName val="Вода"/>
      <sheetName val="ГРРвсього"/>
      <sheetName val="ГРР заг"/>
      <sheetName val="ГРР сп"/>
      <sheetName val="Надра"/>
      <sheetName val="140609"/>
      <sheetName val="Ліцен"/>
      <sheetName val="Част"/>
      <sheetName val="Нафта"/>
      <sheetName val="Газ"/>
      <sheetName val="Конд"/>
      <sheetName val="Майно"/>
      <sheetName val="Реклама"/>
      <sheetName val="Забр"/>
      <sheetName val="Вино"/>
      <sheetName val="Цілов"/>
      <sheetName val="Інші за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01"/>
  <dimension ref="A1:M38"/>
  <sheetViews>
    <sheetView showZeros="0" tabSelected="1" zoomScaleSheetLayoutView="100" workbookViewId="0">
      <pane ySplit="4" topLeftCell="A8" activePane="bottomLeft" state="frozen"/>
      <selection pane="bottomLeft" activeCell="F15" sqref="F15"/>
    </sheetView>
  </sheetViews>
  <sheetFormatPr defaultColWidth="9.21875" defaultRowHeight="13.2"/>
  <cols>
    <col min="1" max="1" width="6.77734375" style="2" customWidth="1"/>
    <col min="2" max="2" width="48.5546875" style="2" customWidth="1"/>
    <col min="3" max="3" width="18" style="2" customWidth="1"/>
    <col min="4" max="4" width="17.77734375" style="6" customWidth="1"/>
    <col min="5" max="5" width="18" style="3" customWidth="1"/>
    <col min="6" max="6" width="18.21875" style="7" customWidth="1"/>
    <col min="7" max="7" width="18.44140625" style="1" customWidth="1"/>
    <col min="8" max="8" width="17.77734375" style="2" customWidth="1"/>
    <col min="9" max="9" width="13.77734375" style="2" customWidth="1"/>
    <col min="10" max="10" width="19.77734375" style="2" customWidth="1"/>
    <col min="11" max="11" width="13.21875" style="2" customWidth="1"/>
    <col min="12" max="12" width="13" style="2" customWidth="1"/>
    <col min="13" max="13" width="19" style="2" customWidth="1"/>
    <col min="14" max="16384" width="9.21875" style="2"/>
  </cols>
  <sheetData>
    <row r="1" spans="1:13" ht="18.75" customHeight="1">
      <c r="A1" s="220" t="s">
        <v>120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</row>
    <row r="2" spans="1:13" ht="30" customHeight="1">
      <c r="A2" s="61"/>
      <c r="B2" s="61"/>
      <c r="C2" s="62"/>
      <c r="D2" s="62"/>
      <c r="E2" s="62"/>
      <c r="F2" s="62"/>
      <c r="G2" s="63"/>
      <c r="H2" s="64"/>
      <c r="I2" s="65"/>
      <c r="J2" s="64"/>
      <c r="K2" s="47"/>
      <c r="L2" s="65"/>
      <c r="M2" s="47" t="s">
        <v>57</v>
      </c>
    </row>
    <row r="3" spans="1:13" ht="49.5" customHeight="1">
      <c r="A3" s="214" t="s">
        <v>21</v>
      </c>
      <c r="B3" s="215"/>
      <c r="C3" s="208" t="s">
        <v>89</v>
      </c>
      <c r="D3" s="221" t="s">
        <v>65</v>
      </c>
      <c r="E3" s="218" t="s">
        <v>90</v>
      </c>
      <c r="F3" s="208" t="s">
        <v>114</v>
      </c>
      <c r="G3" s="208" t="s">
        <v>123</v>
      </c>
      <c r="H3" s="221" t="s">
        <v>91</v>
      </c>
      <c r="I3" s="223" t="s">
        <v>92</v>
      </c>
      <c r="J3" s="224"/>
      <c r="K3" s="218" t="s">
        <v>93</v>
      </c>
      <c r="L3" s="223" t="s">
        <v>115</v>
      </c>
      <c r="M3" s="224"/>
    </row>
    <row r="4" spans="1:13" s="4" customFormat="1" ht="39" customHeight="1">
      <c r="A4" s="216"/>
      <c r="B4" s="217"/>
      <c r="C4" s="209"/>
      <c r="D4" s="222"/>
      <c r="E4" s="219"/>
      <c r="F4" s="209"/>
      <c r="G4" s="209"/>
      <c r="H4" s="222"/>
      <c r="I4" s="48" t="s">
        <v>0</v>
      </c>
      <c r="J4" s="49" t="s">
        <v>1</v>
      </c>
      <c r="K4" s="219"/>
      <c r="L4" s="48" t="s">
        <v>0</v>
      </c>
      <c r="M4" s="48" t="s">
        <v>1</v>
      </c>
    </row>
    <row r="5" spans="1:13" s="5" customFormat="1" ht="30" customHeight="1">
      <c r="A5" s="212" t="s">
        <v>22</v>
      </c>
      <c r="B5" s="213"/>
      <c r="C5" s="95">
        <f>C6+C23</f>
        <v>37720826.054930001</v>
      </c>
      <c r="D5" s="96">
        <f>D6+D23</f>
        <v>11003015.838119999</v>
      </c>
      <c r="E5" s="97">
        <f t="shared" ref="E5:E31" si="0">D5/C5*100</f>
        <v>29.169604669041803</v>
      </c>
      <c r="F5" s="95"/>
      <c r="G5" s="98"/>
      <c r="H5" s="96">
        <f>H6+H23</f>
        <v>13087045.646480002</v>
      </c>
      <c r="I5" s="97">
        <f t="shared" ref="I5:I12" si="1">H5/D5*100</f>
        <v>118.94053265959931</v>
      </c>
      <c r="J5" s="99">
        <f>H5-D5</f>
        <v>2084029.8083600029</v>
      </c>
      <c r="K5" s="97"/>
      <c r="L5" s="97"/>
      <c r="M5" s="99"/>
    </row>
    <row r="6" spans="1:13" s="5" customFormat="1" ht="30" customHeight="1">
      <c r="A6" s="206" t="s">
        <v>23</v>
      </c>
      <c r="B6" s="207"/>
      <c r="C6" s="89">
        <f>C7+C16</f>
        <v>13309958.82601</v>
      </c>
      <c r="D6" s="90">
        <f>D7+D16</f>
        <v>3721293.20866</v>
      </c>
      <c r="E6" s="91">
        <f t="shared" si="0"/>
        <v>27.95871315084716</v>
      </c>
      <c r="F6" s="89">
        <f>F7+F16</f>
        <v>14884997.843330003</v>
      </c>
      <c r="G6" s="199"/>
      <c r="H6" s="90">
        <f>H7+H16</f>
        <v>4428022.9206300015</v>
      </c>
      <c r="I6" s="91">
        <f t="shared" si="1"/>
        <v>118.99150839082868</v>
      </c>
      <c r="J6" s="93">
        <f>H6-D6</f>
        <v>706729.71197000146</v>
      </c>
      <c r="K6" s="91">
        <f t="shared" ref="K6:K22" si="2">H6/F6*100</f>
        <v>29.748226820296164</v>
      </c>
      <c r="L6" s="91"/>
      <c r="M6" s="93"/>
    </row>
    <row r="7" spans="1:13" s="4" customFormat="1" ht="27" customHeight="1">
      <c r="A7" s="210" t="s">
        <v>2</v>
      </c>
      <c r="B7" s="211"/>
      <c r="C7" s="53">
        <v>10909305.25794</v>
      </c>
      <c r="D7" s="80">
        <v>3209853.7138399999</v>
      </c>
      <c r="E7" s="54">
        <f t="shared" si="0"/>
        <v>29.423080919876242</v>
      </c>
      <c r="F7" s="53">
        <v>12180875.757160004</v>
      </c>
      <c r="G7" s="53">
        <v>3724735.8266099999</v>
      </c>
      <c r="H7" s="80">
        <v>4046339.113210001</v>
      </c>
      <c r="I7" s="55">
        <f t="shared" si="1"/>
        <v>126.05992278599203</v>
      </c>
      <c r="J7" s="83">
        <f t="shared" ref="J7:J31" si="3">H7-D7</f>
        <v>836485.39937000116</v>
      </c>
      <c r="K7" s="55">
        <f t="shared" si="2"/>
        <v>33.218786513207263</v>
      </c>
      <c r="L7" s="55">
        <f t="shared" ref="L7:L22" si="4">H7/G7*100</f>
        <v>108.63425761103447</v>
      </c>
      <c r="M7" s="83">
        <f t="shared" ref="M7:M22" si="5">H7-G7</f>
        <v>321603.28660000116</v>
      </c>
    </row>
    <row r="8" spans="1:13" s="4" customFormat="1" ht="24" customHeight="1">
      <c r="A8" s="87" t="s">
        <v>15</v>
      </c>
      <c r="B8" s="78" t="s">
        <v>18</v>
      </c>
      <c r="C8" s="50">
        <v>6642290.3919299999</v>
      </c>
      <c r="D8" s="81">
        <v>1898659.7656099999</v>
      </c>
      <c r="E8" s="51">
        <f t="shared" si="0"/>
        <v>28.584413712426095</v>
      </c>
      <c r="F8" s="50">
        <v>7807484.733</v>
      </c>
      <c r="G8" s="50">
        <v>2328342.16726</v>
      </c>
      <c r="H8" s="81">
        <v>2450814.2973699998</v>
      </c>
      <c r="I8" s="52">
        <f t="shared" si="1"/>
        <v>129.08127837125173</v>
      </c>
      <c r="J8" s="84">
        <f t="shared" si="3"/>
        <v>552154.53175999993</v>
      </c>
      <c r="K8" s="52">
        <f t="shared" si="2"/>
        <v>31.39057431660558</v>
      </c>
      <c r="L8" s="52">
        <f t="shared" si="4"/>
        <v>105.26005721290205</v>
      </c>
      <c r="M8" s="84">
        <f t="shared" si="5"/>
        <v>122472.13010999979</v>
      </c>
    </row>
    <row r="9" spans="1:13" s="4" customFormat="1" ht="24" customHeight="1">
      <c r="A9" s="79"/>
      <c r="B9" s="78" t="s">
        <v>19</v>
      </c>
      <c r="C9" s="50">
        <v>166354.10204999999</v>
      </c>
      <c r="D9" s="81">
        <v>61705.93578</v>
      </c>
      <c r="E9" s="51">
        <f t="shared" si="0"/>
        <v>37.093125459240824</v>
      </c>
      <c r="F9" s="50">
        <v>166351.43400000001</v>
      </c>
      <c r="G9" s="50">
        <v>60831.303</v>
      </c>
      <c r="H9" s="81">
        <v>85903.918969999999</v>
      </c>
      <c r="I9" s="52">
        <f t="shared" si="1"/>
        <v>139.21500076795368</v>
      </c>
      <c r="J9" s="84">
        <f t="shared" si="3"/>
        <v>24197.983189999999</v>
      </c>
      <c r="K9" s="52">
        <f t="shared" si="2"/>
        <v>51.64002311515992</v>
      </c>
      <c r="L9" s="52">
        <f t="shared" si="4"/>
        <v>141.21663474806712</v>
      </c>
      <c r="M9" s="84">
        <f t="shared" si="5"/>
        <v>25072.615969999999</v>
      </c>
    </row>
    <row r="10" spans="1:13" s="4" customFormat="1" ht="27.6">
      <c r="A10" s="79"/>
      <c r="B10" s="78" t="s">
        <v>25</v>
      </c>
      <c r="C10" s="50">
        <v>94313.83395</v>
      </c>
      <c r="D10" s="81">
        <v>23033.494170000002</v>
      </c>
      <c r="E10" s="51">
        <f t="shared" si="0"/>
        <v>24.422179870464277</v>
      </c>
      <c r="F10" s="50">
        <v>151165.663</v>
      </c>
      <c r="G10" s="50">
        <v>42452.250999999997</v>
      </c>
      <c r="H10" s="81">
        <v>51056.609450000004</v>
      </c>
      <c r="I10" s="52">
        <f t="shared" si="1"/>
        <v>221.66245847535691</v>
      </c>
      <c r="J10" s="84">
        <f t="shared" si="3"/>
        <v>28023.115280000002</v>
      </c>
      <c r="K10" s="52">
        <f t="shared" si="2"/>
        <v>33.77526909004461</v>
      </c>
      <c r="L10" s="52">
        <f t="shared" si="4"/>
        <v>120.2683208718426</v>
      </c>
      <c r="M10" s="84">
        <f t="shared" si="5"/>
        <v>8604.358450000007</v>
      </c>
    </row>
    <row r="11" spans="1:13" s="4" customFormat="1" ht="24" customHeight="1">
      <c r="A11" s="79"/>
      <c r="B11" s="78" t="s">
        <v>88</v>
      </c>
      <c r="C11" s="50">
        <v>957867.91434000002</v>
      </c>
      <c r="D11" s="81">
        <v>299081.63893999998</v>
      </c>
      <c r="E11" s="51">
        <f t="shared" si="0"/>
        <v>31.223682771134087</v>
      </c>
      <c r="F11" s="50">
        <v>892268.83698999998</v>
      </c>
      <c r="G11" s="50">
        <v>278917.74660000001</v>
      </c>
      <c r="H11" s="81">
        <v>279409.46886999998</v>
      </c>
      <c r="I11" s="52">
        <f t="shared" si="1"/>
        <v>93.422474833386033</v>
      </c>
      <c r="J11" s="84">
        <f t="shared" si="3"/>
        <v>-19672.170069999993</v>
      </c>
      <c r="K11" s="52">
        <f t="shared" si="2"/>
        <v>31.314493713863889</v>
      </c>
      <c r="L11" s="52">
        <f t="shared" si="4"/>
        <v>100.1762965160855</v>
      </c>
      <c r="M11" s="84">
        <f t="shared" si="5"/>
        <v>491.72226999996928</v>
      </c>
    </row>
    <row r="12" spans="1:13" s="4" customFormat="1" ht="24" customHeight="1">
      <c r="A12" s="79"/>
      <c r="B12" s="78" t="s">
        <v>26</v>
      </c>
      <c r="C12" s="50">
        <v>168797.02559999999</v>
      </c>
      <c r="D12" s="81">
        <v>49630.890310000003</v>
      </c>
      <c r="E12" s="51">
        <f t="shared" si="0"/>
        <v>29.402704303339338</v>
      </c>
      <c r="F12" s="50">
        <v>196682.908</v>
      </c>
      <c r="G12" s="50">
        <v>58376.845000000001</v>
      </c>
      <c r="H12" s="81">
        <v>93024.945269999997</v>
      </c>
      <c r="I12" s="52">
        <f t="shared" si="1"/>
        <v>187.43356141498964</v>
      </c>
      <c r="J12" s="84">
        <f t="shared" si="3"/>
        <v>43394.054959999994</v>
      </c>
      <c r="K12" s="52">
        <f t="shared" si="2"/>
        <v>47.2969137053841</v>
      </c>
      <c r="L12" s="52">
        <f t="shared" si="4"/>
        <v>159.35247146364281</v>
      </c>
      <c r="M12" s="84">
        <f t="shared" si="5"/>
        <v>34648.100269999995</v>
      </c>
    </row>
    <row r="13" spans="1:13" s="4" customFormat="1" ht="24" customHeight="1">
      <c r="A13" s="79"/>
      <c r="B13" s="78" t="s">
        <v>27</v>
      </c>
      <c r="C13" s="50">
        <v>970671.78125999996</v>
      </c>
      <c r="D13" s="81">
        <v>301824.23232000001</v>
      </c>
      <c r="E13" s="51">
        <f t="shared" si="0"/>
        <v>31.094365587532693</v>
      </c>
      <c r="F13" s="109">
        <v>991591.27234000002</v>
      </c>
      <c r="G13" s="50">
        <v>311948.30034000002</v>
      </c>
      <c r="H13" s="81">
        <v>320621.97474000003</v>
      </c>
      <c r="I13" s="52">
        <f t="shared" ref="I13:I31" si="6">H13/D13*100</f>
        <v>106.22804281667824</v>
      </c>
      <c r="J13" s="84">
        <f t="shared" si="3"/>
        <v>18797.742420000024</v>
      </c>
      <c r="K13" s="52">
        <f t="shared" si="2"/>
        <v>32.334085997286202</v>
      </c>
      <c r="L13" s="52">
        <f t="shared" si="4"/>
        <v>102.78048458367826</v>
      </c>
      <c r="M13" s="84">
        <f t="shared" si="5"/>
        <v>8673.6744000000181</v>
      </c>
    </row>
    <row r="14" spans="1:13" s="4" customFormat="1" ht="24" customHeight="1">
      <c r="A14" s="79"/>
      <c r="B14" s="78" t="s">
        <v>16</v>
      </c>
      <c r="C14" s="50">
        <v>1418774.79959</v>
      </c>
      <c r="D14" s="81">
        <v>452921.22843999998</v>
      </c>
      <c r="E14" s="51">
        <f t="shared" si="0"/>
        <v>31.923405220538591</v>
      </c>
      <c r="F14" s="50">
        <v>1523854.8438299999</v>
      </c>
      <c r="G14" s="50">
        <v>510286.87791000004</v>
      </c>
      <c r="H14" s="81">
        <v>591272.72347000008</v>
      </c>
      <c r="I14" s="52">
        <f t="shared" si="6"/>
        <v>130.54648056716732</v>
      </c>
      <c r="J14" s="84">
        <f t="shared" si="3"/>
        <v>138351.49503000011</v>
      </c>
      <c r="K14" s="52">
        <f t="shared" si="2"/>
        <v>38.801118483432276</v>
      </c>
      <c r="L14" s="52">
        <f t="shared" si="4"/>
        <v>115.87065022947418</v>
      </c>
      <c r="M14" s="84">
        <f t="shared" si="5"/>
        <v>80985.845560000045</v>
      </c>
    </row>
    <row r="15" spans="1:13" s="4" customFormat="1" ht="24" customHeight="1">
      <c r="A15" s="79"/>
      <c r="B15" s="78" t="s">
        <v>17</v>
      </c>
      <c r="C15" s="50">
        <v>209774.09526999999</v>
      </c>
      <c r="D15" s="81">
        <v>51633.706330000001</v>
      </c>
      <c r="E15" s="51">
        <f t="shared" si="0"/>
        <v>24.613957344705657</v>
      </c>
      <c r="F15" s="50">
        <v>218504.96799999999</v>
      </c>
      <c r="G15" s="50">
        <v>60332.745000000003</v>
      </c>
      <c r="H15" s="81">
        <v>90698.563640000008</v>
      </c>
      <c r="I15" s="52">
        <f t="shared" si="6"/>
        <v>175.65766644821062</v>
      </c>
      <c r="J15" s="84">
        <f t="shared" si="3"/>
        <v>39064.857310000007</v>
      </c>
      <c r="K15" s="52">
        <f t="shared" si="2"/>
        <v>41.508696333165304</v>
      </c>
      <c r="L15" s="52">
        <f t="shared" si="4"/>
        <v>150.33057693628891</v>
      </c>
      <c r="M15" s="84">
        <f t="shared" si="5"/>
        <v>30365.818640000005</v>
      </c>
    </row>
    <row r="16" spans="1:13" s="4" customFormat="1" ht="27" customHeight="1">
      <c r="A16" s="210" t="s">
        <v>53</v>
      </c>
      <c r="B16" s="211"/>
      <c r="C16" s="53">
        <v>2400653.568070001</v>
      </c>
      <c r="D16" s="80">
        <v>511439.49482000002</v>
      </c>
      <c r="E16" s="54">
        <f t="shared" si="0"/>
        <v>21.304177396623306</v>
      </c>
      <c r="F16" s="104">
        <v>2704122.08617</v>
      </c>
      <c r="G16" s="103"/>
      <c r="H16" s="80">
        <v>381683.80742000003</v>
      </c>
      <c r="I16" s="55">
        <f t="shared" si="6"/>
        <v>74.629318088610418</v>
      </c>
      <c r="J16" s="83">
        <f t="shared" si="3"/>
        <v>-129755.6874</v>
      </c>
      <c r="K16" s="55">
        <f t="shared" si="2"/>
        <v>14.11488813216271</v>
      </c>
      <c r="L16" s="55"/>
      <c r="M16" s="83"/>
    </row>
    <row r="17" spans="1:13" s="4" customFormat="1" ht="24" customHeight="1">
      <c r="A17" s="87" t="s">
        <v>15</v>
      </c>
      <c r="B17" s="77" t="s">
        <v>56</v>
      </c>
      <c r="C17" s="50">
        <v>101459.52643</v>
      </c>
      <c r="D17" s="81">
        <v>24476.401679999999</v>
      </c>
      <c r="E17" s="51">
        <f t="shared" si="0"/>
        <v>24.124301128969897</v>
      </c>
      <c r="F17" s="50">
        <v>84099.485000000001</v>
      </c>
      <c r="G17" s="50">
        <v>23297.292000000001</v>
      </c>
      <c r="H17" s="81">
        <v>21117.873159999999</v>
      </c>
      <c r="I17" s="52">
        <f t="shared" si="6"/>
        <v>86.278503826220913</v>
      </c>
      <c r="J17" s="84">
        <f>H17-D17</f>
        <v>-3358.5285199999998</v>
      </c>
      <c r="K17" s="52">
        <f t="shared" si="2"/>
        <v>25.110585588009251</v>
      </c>
      <c r="L17" s="52">
        <f t="shared" si="4"/>
        <v>90.645183826515108</v>
      </c>
      <c r="M17" s="84">
        <f t="shared" si="5"/>
        <v>-2179.4188400000021</v>
      </c>
    </row>
    <row r="18" spans="1:13" s="4" customFormat="1" ht="24" customHeight="1">
      <c r="A18" s="87"/>
      <c r="B18" s="77" t="s">
        <v>119</v>
      </c>
      <c r="C18" s="50">
        <v>1115619.8358700001</v>
      </c>
      <c r="D18" s="81">
        <v>149756.78289</v>
      </c>
      <c r="E18" s="51">
        <f t="shared" si="0"/>
        <v>13.423639314660834</v>
      </c>
      <c r="F18" s="50">
        <v>1500000</v>
      </c>
      <c r="G18" s="50">
        <v>300000</v>
      </c>
      <c r="H18" s="81">
        <v>30087.549360000001</v>
      </c>
      <c r="I18" s="52">
        <f>H18/D18*100</f>
        <v>20.090942646718073</v>
      </c>
      <c r="J18" s="84">
        <f>H18-D18</f>
        <v>-119669.23353</v>
      </c>
      <c r="K18" s="52">
        <f>H18/F18*100</f>
        <v>2.0058366240000001</v>
      </c>
      <c r="L18" s="52">
        <f t="shared" si="4"/>
        <v>10.029183120000001</v>
      </c>
      <c r="M18" s="84">
        <f>H18-G18</f>
        <v>-269912.45064</v>
      </c>
    </row>
    <row r="19" spans="1:13" s="4" customFormat="1" ht="33" customHeight="1">
      <c r="A19" s="87"/>
      <c r="B19" s="77" t="s">
        <v>29</v>
      </c>
      <c r="C19" s="50">
        <v>182163.85341000001</v>
      </c>
      <c r="D19" s="81">
        <v>46576.264640000001</v>
      </c>
      <c r="E19" s="51">
        <f t="shared" si="0"/>
        <v>25.568335192805691</v>
      </c>
      <c r="F19" s="50">
        <v>166824.75</v>
      </c>
      <c r="G19" s="50">
        <v>45772.349000000002</v>
      </c>
      <c r="H19" s="81">
        <v>49449.074970000001</v>
      </c>
      <c r="I19" s="52">
        <f t="shared" si="6"/>
        <v>106.16797064385625</v>
      </c>
      <c r="J19" s="84">
        <f t="shared" si="3"/>
        <v>2872.8103300000002</v>
      </c>
      <c r="K19" s="52">
        <f t="shared" si="2"/>
        <v>29.641330180323965</v>
      </c>
      <c r="L19" s="52">
        <f t="shared" si="4"/>
        <v>108.03263553286287</v>
      </c>
      <c r="M19" s="84">
        <f t="shared" si="5"/>
        <v>3676.7259699999995</v>
      </c>
    </row>
    <row r="20" spans="1:13" s="4" customFormat="1" ht="24" customHeight="1">
      <c r="A20" s="87"/>
      <c r="B20" s="77" t="s">
        <v>87</v>
      </c>
      <c r="C20" s="50">
        <v>644188.83955000003</v>
      </c>
      <c r="D20" s="81">
        <v>185876.89012</v>
      </c>
      <c r="E20" s="51">
        <f t="shared" si="0"/>
        <v>28.854410183486699</v>
      </c>
      <c r="F20" s="105">
        <v>506607.49316999997</v>
      </c>
      <c r="G20" s="50"/>
      <c r="H20" s="81">
        <v>176102.03651999999</v>
      </c>
      <c r="I20" s="52">
        <f t="shared" si="6"/>
        <v>94.741221679742182</v>
      </c>
      <c r="J20" s="84">
        <f t="shared" si="3"/>
        <v>-9774.8536000000022</v>
      </c>
      <c r="K20" s="52">
        <f t="shared" si="2"/>
        <v>34.76104062695066</v>
      </c>
      <c r="L20" s="52"/>
      <c r="M20" s="84"/>
    </row>
    <row r="21" spans="1:13" s="4" customFormat="1" ht="24" customHeight="1">
      <c r="A21" s="87"/>
      <c r="B21" s="77" t="s">
        <v>112</v>
      </c>
      <c r="C21" s="50">
        <v>168710.82273000001</v>
      </c>
      <c r="D21" s="81">
        <v>44398.749069999998</v>
      </c>
      <c r="E21" s="51">
        <f t="shared" si="0"/>
        <v>26.316479495245236</v>
      </c>
      <c r="F21" s="50">
        <v>281186.16800000001</v>
      </c>
      <c r="G21" s="50">
        <v>84863.725000000006</v>
      </c>
      <c r="H21" s="81">
        <v>35453.284169999999</v>
      </c>
      <c r="I21" s="52">
        <f t="shared" si="6"/>
        <v>79.851988879469573</v>
      </c>
      <c r="J21" s="84">
        <f>H21-D21</f>
        <v>-8945.464899999999</v>
      </c>
      <c r="K21" s="52">
        <f>H21/F21*100</f>
        <v>12.608473746119689</v>
      </c>
      <c r="L21" s="52">
        <f>H21/G21*100</f>
        <v>41.776724000743542</v>
      </c>
      <c r="M21" s="84">
        <f>H21-G21</f>
        <v>-49410.440830000007</v>
      </c>
    </row>
    <row r="22" spans="1:13" s="4" customFormat="1" ht="24" customHeight="1">
      <c r="A22" s="87"/>
      <c r="B22" s="78" t="s">
        <v>20</v>
      </c>
      <c r="C22" s="50">
        <v>170159.98412000001</v>
      </c>
      <c r="D22" s="81">
        <v>55139.379200000003</v>
      </c>
      <c r="E22" s="51">
        <f t="shared" si="0"/>
        <v>32.404433677611699</v>
      </c>
      <c r="F22" s="50">
        <v>159803.39000000001</v>
      </c>
      <c r="G22" s="50">
        <v>67996.172999999995</v>
      </c>
      <c r="H22" s="81">
        <v>62716.729429999999</v>
      </c>
      <c r="I22" s="52">
        <f t="shared" si="6"/>
        <v>113.74217544690819</v>
      </c>
      <c r="J22" s="84">
        <f t="shared" si="3"/>
        <v>7577.3502299999964</v>
      </c>
      <c r="K22" s="52">
        <f t="shared" si="2"/>
        <v>39.246182092883011</v>
      </c>
      <c r="L22" s="52">
        <f t="shared" si="4"/>
        <v>92.235675425439027</v>
      </c>
      <c r="M22" s="84">
        <f t="shared" si="5"/>
        <v>-5279.4435699999958</v>
      </c>
    </row>
    <row r="23" spans="1:13" s="4" customFormat="1" ht="30" customHeight="1">
      <c r="A23" s="206" t="s">
        <v>24</v>
      </c>
      <c r="B23" s="207"/>
      <c r="C23" s="92">
        <v>24410867.228920002</v>
      </c>
      <c r="D23" s="90">
        <v>7281722.6294599995</v>
      </c>
      <c r="E23" s="94">
        <f t="shared" si="0"/>
        <v>29.829839969115106</v>
      </c>
      <c r="F23" s="92"/>
      <c r="G23" s="92"/>
      <c r="H23" s="90">
        <v>8659022.7258499991</v>
      </c>
      <c r="I23" s="91">
        <f t="shared" si="6"/>
        <v>118.9144817301581</v>
      </c>
      <c r="J23" s="93">
        <f>H23-D23</f>
        <v>1377300.0963899996</v>
      </c>
      <c r="K23" s="91"/>
      <c r="L23" s="91"/>
      <c r="M23" s="93"/>
    </row>
    <row r="24" spans="1:13" s="4" customFormat="1" ht="24" customHeight="1">
      <c r="A24" s="87" t="s">
        <v>15</v>
      </c>
      <c r="B24" s="77" t="s">
        <v>28</v>
      </c>
      <c r="C24" s="50">
        <v>3221031.9296599999</v>
      </c>
      <c r="D24" s="81">
        <v>931344.08536000003</v>
      </c>
      <c r="E24" s="51">
        <f t="shared" si="0"/>
        <v>28.914462995041134</v>
      </c>
      <c r="F24" s="50"/>
      <c r="G24" s="50"/>
      <c r="H24" s="81">
        <v>1187524.7474199999</v>
      </c>
      <c r="I24" s="52">
        <f t="shared" si="6"/>
        <v>127.50655381689317</v>
      </c>
      <c r="J24" s="84">
        <f t="shared" si="3"/>
        <v>256180.66205999989</v>
      </c>
      <c r="K24" s="52"/>
      <c r="L24" s="52"/>
      <c r="M24" s="84"/>
    </row>
    <row r="25" spans="1:13" s="4" customFormat="1" ht="24" customHeight="1">
      <c r="A25" s="87"/>
      <c r="B25" s="88" t="s">
        <v>19</v>
      </c>
      <c r="C25" s="50">
        <v>1563696.46481</v>
      </c>
      <c r="D25" s="81">
        <v>524555.10279000003</v>
      </c>
      <c r="E25" s="51">
        <f t="shared" si="0"/>
        <v>33.545839272184907</v>
      </c>
      <c r="F25" s="50"/>
      <c r="G25" s="50"/>
      <c r="H25" s="81">
        <v>737941.10244000005</v>
      </c>
      <c r="I25" s="52">
        <f t="shared" si="6"/>
        <v>140.67942500512225</v>
      </c>
      <c r="J25" s="84">
        <f t="shared" si="3"/>
        <v>213385.99965000001</v>
      </c>
      <c r="K25" s="52"/>
      <c r="L25" s="52"/>
      <c r="M25" s="84"/>
    </row>
    <row r="26" spans="1:13" s="4" customFormat="1" ht="33" customHeight="1">
      <c r="A26" s="87"/>
      <c r="B26" s="88" t="s">
        <v>25</v>
      </c>
      <c r="C26" s="50">
        <v>1733004.43854</v>
      </c>
      <c r="D26" s="81">
        <v>827018.07857000001</v>
      </c>
      <c r="E26" s="51">
        <f t="shared" si="0"/>
        <v>47.721636493137659</v>
      </c>
      <c r="F26" s="50"/>
      <c r="G26" s="50"/>
      <c r="H26" s="81">
        <v>438449.01448000001</v>
      </c>
      <c r="I26" s="52">
        <f t="shared" si="6"/>
        <v>53.015650545163872</v>
      </c>
      <c r="J26" s="84">
        <f t="shared" si="3"/>
        <v>-388569.06409</v>
      </c>
      <c r="K26" s="52"/>
      <c r="L26" s="52"/>
      <c r="M26" s="84"/>
    </row>
    <row r="27" spans="1:13" s="4" customFormat="1" ht="24" customHeight="1">
      <c r="A27" s="87"/>
      <c r="B27" s="88" t="s">
        <v>32</v>
      </c>
      <c r="C27" s="50">
        <v>2704325.8488700003</v>
      </c>
      <c r="D27" s="81">
        <v>704957.59470999998</v>
      </c>
      <c r="E27" s="51">
        <f t="shared" si="0"/>
        <v>26.067775634528871</v>
      </c>
      <c r="F27" s="50"/>
      <c r="G27" s="50"/>
      <c r="H27" s="81">
        <v>909998.70904999995</v>
      </c>
      <c r="I27" s="52">
        <f t="shared" si="6"/>
        <v>129.08559548526435</v>
      </c>
      <c r="J27" s="84">
        <f>H27-D27</f>
        <v>205041.11433999997</v>
      </c>
      <c r="K27" s="52"/>
      <c r="L27" s="52"/>
      <c r="M27" s="84"/>
    </row>
    <row r="28" spans="1:13" s="4" customFormat="1" ht="24" customHeight="1">
      <c r="A28" s="87"/>
      <c r="B28" s="88" t="s">
        <v>30</v>
      </c>
      <c r="C28" s="50">
        <v>6809553.4558199998</v>
      </c>
      <c r="D28" s="81">
        <v>2062228.9020400001</v>
      </c>
      <c r="E28" s="51">
        <f t="shared" si="0"/>
        <v>30.284348532097226</v>
      </c>
      <c r="F28" s="50"/>
      <c r="G28" s="50"/>
      <c r="H28" s="81">
        <v>2077949.1774200001</v>
      </c>
      <c r="I28" s="52">
        <f t="shared" si="6"/>
        <v>100.76229536713646</v>
      </c>
      <c r="J28" s="84">
        <f t="shared" si="3"/>
        <v>15720.275380000006</v>
      </c>
      <c r="K28" s="52"/>
      <c r="L28" s="52"/>
      <c r="M28" s="84"/>
    </row>
    <row r="29" spans="1:13" s="4" customFormat="1" ht="24" customHeight="1">
      <c r="A29" s="87"/>
      <c r="B29" s="88" t="s">
        <v>31</v>
      </c>
      <c r="C29" s="50">
        <v>-5472009.2067900002</v>
      </c>
      <c r="D29" s="81">
        <v>-1681869.8035500001</v>
      </c>
      <c r="E29" s="51">
        <f t="shared" si="0"/>
        <v>30.735873058529105</v>
      </c>
      <c r="F29" s="50"/>
      <c r="G29" s="50"/>
      <c r="H29" s="81">
        <v>-1735301.3096400001</v>
      </c>
      <c r="I29" s="52">
        <f t="shared" si="6"/>
        <v>103.17691095810268</v>
      </c>
      <c r="J29" s="84">
        <f t="shared" si="3"/>
        <v>-53431.506090000039</v>
      </c>
      <c r="K29" s="52"/>
      <c r="L29" s="52"/>
      <c r="M29" s="84"/>
    </row>
    <row r="30" spans="1:13" s="4" customFormat="1" ht="24" customHeight="1">
      <c r="A30" s="87"/>
      <c r="B30" s="88" t="s">
        <v>33</v>
      </c>
      <c r="C30" s="50">
        <v>12201882.683390001</v>
      </c>
      <c r="D30" s="81">
        <v>3330503.9604400001</v>
      </c>
      <c r="E30" s="51">
        <f t="shared" si="0"/>
        <v>27.295000672098734</v>
      </c>
      <c r="F30" s="50"/>
      <c r="G30" s="50"/>
      <c r="H30" s="81">
        <v>4059016.1521700001</v>
      </c>
      <c r="I30" s="52">
        <f t="shared" si="6"/>
        <v>121.87393260549537</v>
      </c>
      <c r="J30" s="84">
        <f t="shared" si="3"/>
        <v>728512.19173000008</v>
      </c>
      <c r="K30" s="52"/>
      <c r="L30" s="52"/>
      <c r="M30" s="84"/>
    </row>
    <row r="31" spans="1:13" s="4" customFormat="1" ht="24" customHeight="1">
      <c r="A31" s="87"/>
      <c r="B31" s="88" t="s">
        <v>34</v>
      </c>
      <c r="C31" s="50">
        <v>1485575.0022700001</v>
      </c>
      <c r="D31" s="81">
        <v>391517.29790999996</v>
      </c>
      <c r="E31" s="51">
        <f t="shared" si="0"/>
        <v>26.354596524022728</v>
      </c>
      <c r="F31" s="50"/>
      <c r="G31" s="50"/>
      <c r="H31" s="81">
        <v>496732.23855000001</v>
      </c>
      <c r="I31" s="52">
        <f t="shared" si="6"/>
        <v>126.87363781923789</v>
      </c>
      <c r="J31" s="84">
        <f t="shared" si="3"/>
        <v>105214.94064000004</v>
      </c>
      <c r="K31" s="52"/>
      <c r="L31" s="52"/>
      <c r="M31" s="84"/>
    </row>
    <row r="32" spans="1:13" ht="15" customHeight="1">
      <c r="A32" s="56"/>
      <c r="B32" s="56"/>
      <c r="C32" s="66"/>
      <c r="D32" s="57"/>
      <c r="E32" s="58"/>
      <c r="F32" s="66"/>
      <c r="G32" s="67"/>
      <c r="H32" s="68"/>
      <c r="I32" s="69"/>
      <c r="J32" s="85"/>
      <c r="K32" s="69"/>
      <c r="L32" s="69"/>
      <c r="M32" s="85"/>
    </row>
    <row r="33" spans="1:13" ht="27" customHeight="1">
      <c r="A33" s="205" t="s">
        <v>36</v>
      </c>
      <c r="B33" s="205"/>
      <c r="C33" s="50">
        <v>442093.1</v>
      </c>
      <c r="D33" s="81">
        <v>147365.9</v>
      </c>
      <c r="E33" s="51">
        <f>D33/C33*100</f>
        <v>33.333680168272252</v>
      </c>
      <c r="F33" s="50">
        <v>559873.4</v>
      </c>
      <c r="G33" s="59">
        <f>'дотац по АТО'!D71</f>
        <v>186621.6</v>
      </c>
      <c r="H33" s="82">
        <f>'дотац по АТО'!E71</f>
        <v>186621.6</v>
      </c>
      <c r="I33" s="52">
        <f>H33/D33*100</f>
        <v>126.63825213295614</v>
      </c>
      <c r="J33" s="84">
        <f>H33-D33</f>
        <v>39255.700000000012</v>
      </c>
      <c r="K33" s="52">
        <f>H33/F33*100</f>
        <v>33.332821312818218</v>
      </c>
      <c r="L33" s="52">
        <f>H33/G33*100</f>
        <v>100</v>
      </c>
      <c r="M33" s="86">
        <f>H33-G33</f>
        <v>0</v>
      </c>
    </row>
    <row r="34" spans="1:13" ht="27" customHeight="1">
      <c r="A34" s="203" t="s">
        <v>35</v>
      </c>
      <c r="B34" s="204"/>
      <c r="C34" s="50">
        <v>233742.7</v>
      </c>
      <c r="D34" s="81">
        <v>77913.899999999994</v>
      </c>
      <c r="E34" s="51">
        <f>D34/C34*100</f>
        <v>33.333190726384174</v>
      </c>
      <c r="F34" s="50">
        <v>365119</v>
      </c>
      <c r="G34" s="59">
        <f>'дотац по АТО'!J71</f>
        <v>121705.90000000001</v>
      </c>
      <c r="H34" s="82">
        <f>'дотац по АТО'!K71</f>
        <v>121705.90000000001</v>
      </c>
      <c r="I34" s="52">
        <f>H34/D34*100</f>
        <v>156.20563211442376</v>
      </c>
      <c r="J34" s="84">
        <f>H34-D34</f>
        <v>43792.000000000015</v>
      </c>
      <c r="K34" s="52">
        <f>H34/F34*100</f>
        <v>33.333214650565985</v>
      </c>
      <c r="L34" s="52">
        <f>H34/G34*100</f>
        <v>100</v>
      </c>
      <c r="M34" s="86">
        <f>H34-G34</f>
        <v>0</v>
      </c>
    </row>
    <row r="35" spans="1:13" ht="15" customHeight="1">
      <c r="A35" s="70"/>
      <c r="B35" s="70"/>
      <c r="C35" s="71"/>
      <c r="D35" s="71"/>
      <c r="E35" s="71"/>
      <c r="F35" s="71"/>
      <c r="G35" s="66"/>
      <c r="H35" s="66"/>
      <c r="I35" s="69"/>
      <c r="J35" s="69"/>
      <c r="K35" s="69"/>
      <c r="L35" s="69"/>
      <c r="M35" s="72"/>
    </row>
    <row r="36" spans="1:13" ht="13.8">
      <c r="A36" s="56"/>
      <c r="B36" s="56"/>
      <c r="C36" s="60"/>
      <c r="D36" s="60"/>
      <c r="E36" s="60"/>
      <c r="F36" s="60"/>
      <c r="G36" s="66"/>
      <c r="H36" s="66"/>
      <c r="I36" s="69"/>
      <c r="J36" s="69"/>
      <c r="K36" s="69"/>
      <c r="L36" s="69"/>
      <c r="M36" s="69"/>
    </row>
    <row r="37" spans="1:13" ht="12.75" customHeight="1">
      <c r="C37" s="46"/>
      <c r="I37" s="1"/>
    </row>
    <row r="38" spans="1:13">
      <c r="C38" s="100"/>
      <c r="D38" s="101"/>
    </row>
  </sheetData>
  <mergeCells count="18">
    <mergeCell ref="E3:E4"/>
    <mergeCell ref="A1:M1"/>
    <mergeCell ref="F3:F4"/>
    <mergeCell ref="G3:G4"/>
    <mergeCell ref="H3:H4"/>
    <mergeCell ref="I3:J3"/>
    <mergeCell ref="K3:K4"/>
    <mergeCell ref="L3:M3"/>
    <mergeCell ref="D3:D4"/>
    <mergeCell ref="A34:B34"/>
    <mergeCell ref="A33:B33"/>
    <mergeCell ref="A23:B23"/>
    <mergeCell ref="C3:C4"/>
    <mergeCell ref="A7:B7"/>
    <mergeCell ref="A16:B16"/>
    <mergeCell ref="A5:B5"/>
    <mergeCell ref="A3:B4"/>
    <mergeCell ref="A6:B6"/>
  </mergeCells>
  <phoneticPr fontId="1" type="noConversion"/>
  <printOptions horizontalCentered="1"/>
  <pageMargins left="0.39370078740157483" right="0.19685039370078741" top="0.4" bottom="0.43307086614173229" header="0.42" footer="0"/>
  <pageSetup paperSize="9" scale="5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95"/>
  <dimension ref="A1:M113"/>
  <sheetViews>
    <sheetView view="pageBreakPreview" zoomScale="75" zoomScaleSheetLayoutView="100" workbookViewId="0">
      <pane ySplit="4" topLeftCell="A59" activePane="bottomLeft" state="frozen"/>
      <selection pane="bottomLeft" activeCell="D70" sqref="D70"/>
    </sheetView>
  </sheetViews>
  <sheetFormatPr defaultColWidth="9.21875" defaultRowHeight="13.2"/>
  <cols>
    <col min="1" max="1" width="5.77734375" style="43" customWidth="1"/>
    <col min="2" max="2" width="32.44140625" style="43" customWidth="1"/>
    <col min="3" max="3" width="22.44140625" style="43" customWidth="1"/>
    <col min="4" max="4" width="21.5546875" style="43" customWidth="1"/>
    <col min="5" max="5" width="29" style="44" customWidth="1"/>
    <col min="6" max="6" width="17" style="44" customWidth="1"/>
    <col min="7" max="7" width="10.77734375" style="44" customWidth="1"/>
    <col min="8" max="8" width="22.77734375" style="44" customWidth="1"/>
    <col min="9" max="9" width="12.5546875" style="43" customWidth="1"/>
    <col min="10" max="10" width="20.77734375" style="43" customWidth="1"/>
    <col min="11" max="11" width="12.21875" style="45" customWidth="1"/>
    <col min="12" max="12" width="15.21875" style="43" customWidth="1"/>
    <col min="13" max="14" width="12.21875" style="43" customWidth="1"/>
    <col min="15" max="16384" width="9.21875" style="43"/>
  </cols>
  <sheetData>
    <row r="1" spans="1:13" s="8" customFormat="1" ht="39" customHeight="1">
      <c r="A1" s="225" t="s">
        <v>121</v>
      </c>
      <c r="B1" s="225"/>
      <c r="C1" s="225"/>
      <c r="D1" s="225"/>
      <c r="E1" s="225"/>
      <c r="F1" s="225"/>
      <c r="G1" s="225"/>
      <c r="H1" s="225"/>
      <c r="K1" s="9"/>
    </row>
    <row r="2" spans="1:13" s="11" customFormat="1" ht="22.5" customHeight="1" thickBot="1">
      <c r="A2" s="74"/>
      <c r="B2" s="74"/>
      <c r="C2" s="74"/>
      <c r="D2" s="74"/>
      <c r="E2" s="75"/>
      <c r="F2" s="73"/>
      <c r="G2" s="75"/>
      <c r="H2" s="73" t="s">
        <v>57</v>
      </c>
      <c r="K2" s="10"/>
    </row>
    <row r="3" spans="1:13" s="12" customFormat="1" ht="31.5" customHeight="1">
      <c r="A3" s="228" t="s">
        <v>3</v>
      </c>
      <c r="B3" s="228" t="s">
        <v>66</v>
      </c>
      <c r="C3" s="226" t="s">
        <v>113</v>
      </c>
      <c r="D3" s="226" t="s">
        <v>116</v>
      </c>
      <c r="E3" s="226" t="s">
        <v>108</v>
      </c>
      <c r="F3" s="226" t="s">
        <v>109</v>
      </c>
      <c r="G3" s="230" t="s">
        <v>117</v>
      </c>
      <c r="H3" s="231"/>
      <c r="I3" s="102"/>
      <c r="K3" s="15"/>
    </row>
    <row r="4" spans="1:13" s="12" customFormat="1" ht="32.25" customHeight="1" thickBot="1">
      <c r="A4" s="229"/>
      <c r="B4" s="229"/>
      <c r="C4" s="232"/>
      <c r="D4" s="227"/>
      <c r="E4" s="227"/>
      <c r="F4" s="227"/>
      <c r="G4" s="110" t="s">
        <v>55</v>
      </c>
      <c r="H4" s="111" t="s">
        <v>1</v>
      </c>
      <c r="I4" s="102"/>
      <c r="J4" s="16"/>
      <c r="K4" s="16"/>
      <c r="L4" s="17"/>
      <c r="M4" s="17"/>
    </row>
    <row r="5" spans="1:13" s="22" customFormat="1" ht="25.2" customHeight="1" thickBot="1">
      <c r="A5" s="121">
        <v>1</v>
      </c>
      <c r="B5" s="122" t="s">
        <v>4</v>
      </c>
      <c r="C5" s="187">
        <v>1994000.6440000001</v>
      </c>
      <c r="D5" s="187">
        <v>575965</v>
      </c>
      <c r="E5" s="187">
        <v>627188.45984999998</v>
      </c>
      <c r="F5" s="175">
        <f>E5/C5*100</f>
        <v>31.453774186945548</v>
      </c>
      <c r="G5" s="175">
        <f>E5/D5*100</f>
        <v>108.89350218329238</v>
      </c>
      <c r="H5" s="176">
        <f>E5-D5</f>
        <v>51223.459849999985</v>
      </c>
      <c r="I5" s="18"/>
      <c r="J5" s="19"/>
      <c r="K5" s="20"/>
      <c r="L5" s="21"/>
      <c r="M5" s="21"/>
    </row>
    <row r="6" spans="1:13" s="22" customFormat="1" ht="25.05" customHeight="1">
      <c r="A6" s="130">
        <v>2</v>
      </c>
      <c r="B6" s="131" t="s">
        <v>5</v>
      </c>
      <c r="C6" s="179">
        <v>5253212.5</v>
      </c>
      <c r="D6" s="179">
        <v>1554227.35</v>
      </c>
      <c r="E6" s="179">
        <v>1733329.95701</v>
      </c>
      <c r="F6" s="177">
        <f t="shared" ref="F6:F70" si="0">E6/C6*100</f>
        <v>32.995618528852582</v>
      </c>
      <c r="G6" s="177">
        <f t="shared" ref="G6:G70" si="1">E6/D6*100</f>
        <v>111.52357838832265</v>
      </c>
      <c r="H6" s="178">
        <f t="shared" ref="H6:H70" si="2">E6-D6</f>
        <v>179102.60700999992</v>
      </c>
      <c r="I6" s="201"/>
      <c r="J6" s="200"/>
      <c r="K6" s="20"/>
      <c r="L6" s="21"/>
      <c r="M6" s="21"/>
    </row>
    <row r="7" spans="1:13" s="27" customFormat="1" ht="25.05" customHeight="1">
      <c r="A7" s="137">
        <v>3</v>
      </c>
      <c r="B7" s="138" t="s">
        <v>6</v>
      </c>
      <c r="C7" s="180">
        <v>131077.31200000001</v>
      </c>
      <c r="D7" s="180">
        <v>40124.589999999997</v>
      </c>
      <c r="E7" s="180">
        <v>41121.881119999998</v>
      </c>
      <c r="F7" s="181">
        <f t="shared" si="0"/>
        <v>31.372234059850111</v>
      </c>
      <c r="G7" s="181">
        <f t="shared" si="1"/>
        <v>102.48548613207014</v>
      </c>
      <c r="H7" s="182">
        <f t="shared" si="2"/>
        <v>997.29112000000168</v>
      </c>
      <c r="I7" s="23"/>
      <c r="J7" s="24"/>
      <c r="K7" s="25"/>
      <c r="L7" s="26"/>
      <c r="M7" s="26"/>
    </row>
    <row r="8" spans="1:13" s="22" customFormat="1" ht="25.05" customHeight="1">
      <c r="A8" s="137">
        <v>4</v>
      </c>
      <c r="B8" s="138" t="s">
        <v>7</v>
      </c>
      <c r="C8" s="180">
        <v>272076.52</v>
      </c>
      <c r="D8" s="180">
        <v>88363.9</v>
      </c>
      <c r="E8" s="180">
        <v>90523.558489999996</v>
      </c>
      <c r="F8" s="181">
        <f t="shared" si="0"/>
        <v>33.271360016660019</v>
      </c>
      <c r="G8" s="181">
        <f t="shared" si="1"/>
        <v>102.44405067001343</v>
      </c>
      <c r="H8" s="182">
        <f t="shared" si="2"/>
        <v>2159.6584900000016</v>
      </c>
      <c r="I8" s="18"/>
      <c r="J8" s="19"/>
      <c r="K8" s="20"/>
      <c r="L8" s="21"/>
      <c r="M8" s="21"/>
    </row>
    <row r="9" spans="1:13" s="22" customFormat="1" ht="25.05" customHeight="1">
      <c r="A9" s="137">
        <v>5</v>
      </c>
      <c r="B9" s="183" t="s">
        <v>8</v>
      </c>
      <c r="C9" s="180">
        <v>50477.044000000002</v>
      </c>
      <c r="D9" s="180">
        <v>16878.603999999999</v>
      </c>
      <c r="E9" s="180">
        <v>17829.682929999999</v>
      </c>
      <c r="F9" s="181">
        <f t="shared" si="0"/>
        <v>35.322359467008404</v>
      </c>
      <c r="G9" s="181">
        <f t="shared" si="1"/>
        <v>105.63481985832478</v>
      </c>
      <c r="H9" s="182">
        <f t="shared" si="2"/>
        <v>951.07892999999967</v>
      </c>
      <c r="I9" s="18"/>
      <c r="J9" s="19"/>
      <c r="K9" s="20"/>
      <c r="L9" s="21"/>
      <c r="M9" s="21"/>
    </row>
    <row r="10" spans="1:13" s="22" customFormat="1" ht="25.05" customHeight="1">
      <c r="A10" s="137">
        <v>6</v>
      </c>
      <c r="B10" s="146" t="s">
        <v>9</v>
      </c>
      <c r="C10" s="180">
        <v>57148.7</v>
      </c>
      <c r="D10" s="180">
        <v>19405.75</v>
      </c>
      <c r="E10" s="180">
        <v>21472.466609999999</v>
      </c>
      <c r="F10" s="181">
        <f t="shared" si="0"/>
        <v>37.572974730833778</v>
      </c>
      <c r="G10" s="181">
        <f t="shared" si="1"/>
        <v>110.65002182342863</v>
      </c>
      <c r="H10" s="182">
        <f t="shared" si="2"/>
        <v>2066.7166099999995</v>
      </c>
      <c r="I10" s="18"/>
      <c r="J10" s="19"/>
      <c r="K10" s="20"/>
      <c r="L10" s="21"/>
      <c r="M10" s="21"/>
    </row>
    <row r="11" spans="1:13" s="22" customFormat="1" ht="25.05" customHeight="1">
      <c r="A11" s="137">
        <v>7</v>
      </c>
      <c r="B11" s="138" t="s">
        <v>10</v>
      </c>
      <c r="C11" s="180">
        <v>130000</v>
      </c>
      <c r="D11" s="180">
        <v>38230.508500000004</v>
      </c>
      <c r="E11" s="180">
        <v>37384.052950000005</v>
      </c>
      <c r="F11" s="181">
        <f t="shared" si="0"/>
        <v>28.756963807692308</v>
      </c>
      <c r="G11" s="181">
        <f t="shared" si="1"/>
        <v>97.785916057067354</v>
      </c>
      <c r="H11" s="182">
        <f t="shared" si="2"/>
        <v>-846.45554999999877</v>
      </c>
      <c r="I11" s="18"/>
      <c r="J11" s="19"/>
      <c r="K11" s="20"/>
      <c r="L11" s="21"/>
      <c r="M11" s="21"/>
    </row>
    <row r="12" spans="1:13" s="22" customFormat="1" ht="25.05" customHeight="1">
      <c r="A12" s="137">
        <v>8</v>
      </c>
      <c r="B12" s="138" t="s">
        <v>11</v>
      </c>
      <c r="C12" s="180">
        <v>266250</v>
      </c>
      <c r="D12" s="180">
        <v>80683.7</v>
      </c>
      <c r="E12" s="180">
        <v>83743.232900000003</v>
      </c>
      <c r="F12" s="181">
        <f t="shared" si="0"/>
        <v>31.452857427230047</v>
      </c>
      <c r="G12" s="181">
        <f t="shared" si="1"/>
        <v>103.79200867089635</v>
      </c>
      <c r="H12" s="182">
        <f t="shared" si="2"/>
        <v>3059.5329000000056</v>
      </c>
      <c r="I12" s="18"/>
      <c r="J12" s="19"/>
      <c r="K12" s="20"/>
      <c r="L12" s="21"/>
      <c r="M12" s="21"/>
    </row>
    <row r="13" spans="1:13" s="22" customFormat="1" ht="25.05" customHeight="1">
      <c r="A13" s="137">
        <v>9</v>
      </c>
      <c r="B13" s="146" t="s">
        <v>12</v>
      </c>
      <c r="C13" s="180">
        <v>151065.70000000001</v>
      </c>
      <c r="D13" s="180">
        <v>47084.5</v>
      </c>
      <c r="E13" s="180">
        <v>54745.516969999997</v>
      </c>
      <c r="F13" s="181">
        <f t="shared" si="0"/>
        <v>36.239541451169913</v>
      </c>
      <c r="G13" s="181">
        <f t="shared" si="1"/>
        <v>116.2707833151037</v>
      </c>
      <c r="H13" s="182">
        <f t="shared" si="2"/>
        <v>7661.0169699999969</v>
      </c>
      <c r="I13" s="18"/>
      <c r="J13" s="19"/>
      <c r="K13" s="20"/>
      <c r="L13" s="21"/>
      <c r="M13" s="21"/>
    </row>
    <row r="14" spans="1:13" s="22" customFormat="1" ht="25.05" customHeight="1" thickBot="1">
      <c r="A14" s="147">
        <v>10</v>
      </c>
      <c r="B14" s="148" t="s">
        <v>13</v>
      </c>
      <c r="C14" s="187">
        <v>214184.3</v>
      </c>
      <c r="D14" s="187">
        <v>76928.078999999998</v>
      </c>
      <c r="E14" s="187">
        <v>83703.181239999991</v>
      </c>
      <c r="F14" s="184">
        <f t="shared" si="0"/>
        <v>39.079979830454427</v>
      </c>
      <c r="G14" s="184">
        <f t="shared" si="1"/>
        <v>108.80706021529538</v>
      </c>
      <c r="H14" s="185">
        <f t="shared" si="2"/>
        <v>6775.1022399999929</v>
      </c>
      <c r="I14" s="18"/>
      <c r="J14" s="19"/>
      <c r="K14" s="20"/>
      <c r="L14" s="21"/>
      <c r="M14" s="21"/>
    </row>
    <row r="15" spans="1:13" s="22" customFormat="1" ht="25.05" customHeight="1">
      <c r="A15" s="130">
        <v>11</v>
      </c>
      <c r="B15" s="131" t="s">
        <v>67</v>
      </c>
      <c r="C15" s="179">
        <v>177367.8</v>
      </c>
      <c r="D15" s="179">
        <v>57608.04</v>
      </c>
      <c r="E15" s="179">
        <v>59308.443899999998</v>
      </c>
      <c r="F15" s="177">
        <f t="shared" si="0"/>
        <v>33.438112160155342</v>
      </c>
      <c r="G15" s="177">
        <f t="shared" si="1"/>
        <v>102.95167809909867</v>
      </c>
      <c r="H15" s="178">
        <f t="shared" si="2"/>
        <v>1700.4038999999975</v>
      </c>
      <c r="I15" s="18"/>
      <c r="J15" s="19"/>
      <c r="K15" s="20"/>
      <c r="L15" s="21"/>
      <c r="M15" s="21"/>
    </row>
    <row r="16" spans="1:13" s="22" customFormat="1" ht="25.05" customHeight="1">
      <c r="A16" s="137">
        <v>12</v>
      </c>
      <c r="B16" s="138" t="s">
        <v>68</v>
      </c>
      <c r="C16" s="180">
        <v>108540.9</v>
      </c>
      <c r="D16" s="180">
        <v>35446.434000000001</v>
      </c>
      <c r="E16" s="180">
        <v>36279.76683</v>
      </c>
      <c r="F16" s="181">
        <f t="shared" si="0"/>
        <v>33.424973286567557</v>
      </c>
      <c r="G16" s="181">
        <f t="shared" si="1"/>
        <v>102.35096379511688</v>
      </c>
      <c r="H16" s="182">
        <f t="shared" si="2"/>
        <v>833.33282999999938</v>
      </c>
      <c r="I16" s="18"/>
      <c r="J16" s="19"/>
      <c r="K16" s="20"/>
      <c r="L16" s="21"/>
      <c r="M16" s="21"/>
    </row>
    <row r="17" spans="1:13" s="22" customFormat="1" ht="25.05" customHeight="1">
      <c r="A17" s="137">
        <v>13</v>
      </c>
      <c r="B17" s="146" t="s">
        <v>69</v>
      </c>
      <c r="C17" s="180">
        <v>165932.80799999999</v>
      </c>
      <c r="D17" s="180">
        <v>54581.120000000003</v>
      </c>
      <c r="E17" s="180">
        <v>56742.318579999999</v>
      </c>
      <c r="F17" s="181">
        <f t="shared" si="0"/>
        <v>34.195961162785842</v>
      </c>
      <c r="G17" s="181">
        <f t="shared" si="1"/>
        <v>103.95960834075959</v>
      </c>
      <c r="H17" s="182">
        <f t="shared" si="2"/>
        <v>2161.1985799999966</v>
      </c>
      <c r="I17" s="18"/>
      <c r="J17" s="19"/>
      <c r="K17" s="20"/>
      <c r="L17" s="21"/>
      <c r="M17" s="21"/>
    </row>
    <row r="18" spans="1:13" s="22" customFormat="1" ht="25.05" customHeight="1">
      <c r="A18" s="137">
        <v>14</v>
      </c>
      <c r="B18" s="146" t="s">
        <v>70</v>
      </c>
      <c r="C18" s="180">
        <v>76424.694400000008</v>
      </c>
      <c r="D18" s="180">
        <v>25673.071399999997</v>
      </c>
      <c r="E18" s="180">
        <v>31383.586440000003</v>
      </c>
      <c r="F18" s="181">
        <f t="shared" si="0"/>
        <v>41.064719573154093</v>
      </c>
      <c r="G18" s="181">
        <f t="shared" si="1"/>
        <v>122.24320943539308</v>
      </c>
      <c r="H18" s="182">
        <f t="shared" si="2"/>
        <v>5710.5150400000057</v>
      </c>
      <c r="I18" s="18"/>
      <c r="J18" s="19"/>
      <c r="K18" s="20"/>
      <c r="L18" s="21"/>
      <c r="M18" s="21"/>
    </row>
    <row r="19" spans="1:13" s="22" customFormat="1" ht="25.05" customHeight="1">
      <c r="A19" s="137">
        <v>15</v>
      </c>
      <c r="B19" s="138" t="s">
        <v>71</v>
      </c>
      <c r="C19" s="180">
        <v>78492.710999999996</v>
      </c>
      <c r="D19" s="180">
        <v>24272.491000000002</v>
      </c>
      <c r="E19" s="180">
        <v>27453.884429999998</v>
      </c>
      <c r="F19" s="181">
        <f t="shared" si="0"/>
        <v>34.976348861233753</v>
      </c>
      <c r="G19" s="181">
        <f t="shared" si="1"/>
        <v>113.1069919028912</v>
      </c>
      <c r="H19" s="182">
        <f t="shared" si="2"/>
        <v>3181.3934299999964</v>
      </c>
      <c r="I19" s="18"/>
      <c r="J19" s="19"/>
      <c r="K19" s="20"/>
      <c r="L19" s="21"/>
      <c r="M19" s="21"/>
    </row>
    <row r="20" spans="1:13" s="22" customFormat="1" ht="25.05" customHeight="1">
      <c r="A20" s="137">
        <v>16</v>
      </c>
      <c r="B20" s="138" t="s">
        <v>72</v>
      </c>
      <c r="C20" s="180">
        <v>240665.35699999999</v>
      </c>
      <c r="D20" s="180">
        <v>79787.814760000008</v>
      </c>
      <c r="E20" s="180">
        <v>83392.732909999992</v>
      </c>
      <c r="F20" s="181">
        <f t="shared" si="0"/>
        <v>34.650908609999895</v>
      </c>
      <c r="G20" s="181">
        <f t="shared" si="1"/>
        <v>104.51813119690456</v>
      </c>
      <c r="H20" s="182">
        <f t="shared" si="2"/>
        <v>3604.9181499999831</v>
      </c>
      <c r="I20" s="18"/>
      <c r="J20" s="19"/>
      <c r="K20" s="20"/>
      <c r="L20" s="21"/>
      <c r="M20" s="21"/>
    </row>
    <row r="21" spans="1:13" s="22" customFormat="1" ht="25.05" customHeight="1">
      <c r="A21" s="137">
        <v>17</v>
      </c>
      <c r="B21" s="146" t="s">
        <v>73</v>
      </c>
      <c r="C21" s="180">
        <v>175493.33</v>
      </c>
      <c r="D21" s="180">
        <v>56037.106</v>
      </c>
      <c r="E21" s="180">
        <v>59616.730680000001</v>
      </c>
      <c r="F21" s="181">
        <f t="shared" si="0"/>
        <v>33.970938200329329</v>
      </c>
      <c r="G21" s="181">
        <f t="shared" si="1"/>
        <v>106.38795422447404</v>
      </c>
      <c r="H21" s="182">
        <f t="shared" si="2"/>
        <v>3579.6246800000008</v>
      </c>
      <c r="I21" s="18"/>
      <c r="J21" s="19"/>
      <c r="K21" s="20"/>
      <c r="L21" s="21"/>
      <c r="M21" s="21"/>
    </row>
    <row r="22" spans="1:13" s="22" customFormat="1" ht="25.05" customHeight="1">
      <c r="A22" s="137">
        <v>18</v>
      </c>
      <c r="B22" s="138" t="s">
        <v>74</v>
      </c>
      <c r="C22" s="180">
        <v>91045.849000000002</v>
      </c>
      <c r="D22" s="180">
        <v>29390.855500000001</v>
      </c>
      <c r="E22" s="180">
        <v>31251.128690000001</v>
      </c>
      <c r="F22" s="181">
        <f t="shared" si="0"/>
        <v>34.324605715961859</v>
      </c>
      <c r="G22" s="181">
        <f t="shared" si="1"/>
        <v>106.32942851901674</v>
      </c>
      <c r="H22" s="182">
        <f t="shared" si="2"/>
        <v>1860.2731899999999</v>
      </c>
      <c r="I22" s="18"/>
      <c r="J22" s="19"/>
      <c r="K22" s="20"/>
      <c r="L22" s="21"/>
      <c r="M22" s="21"/>
    </row>
    <row r="23" spans="1:13" s="22" customFormat="1" ht="25.05" customHeight="1">
      <c r="A23" s="137">
        <v>19</v>
      </c>
      <c r="B23" s="146" t="s">
        <v>75</v>
      </c>
      <c r="C23" s="180">
        <v>106076.54</v>
      </c>
      <c r="D23" s="180">
        <v>34009.913</v>
      </c>
      <c r="E23" s="180">
        <v>34705.670399999995</v>
      </c>
      <c r="F23" s="181">
        <f t="shared" si="0"/>
        <v>32.717573932935593</v>
      </c>
      <c r="G23" s="181">
        <f t="shared" si="1"/>
        <v>102.0457488379932</v>
      </c>
      <c r="H23" s="182">
        <f t="shared" si="2"/>
        <v>695.75739999999496</v>
      </c>
      <c r="I23" s="18"/>
      <c r="J23" s="19"/>
      <c r="K23" s="20"/>
      <c r="L23" s="21"/>
      <c r="M23" s="21"/>
    </row>
    <row r="24" spans="1:13" s="22" customFormat="1" ht="25.05" customHeight="1">
      <c r="A24" s="137">
        <v>20</v>
      </c>
      <c r="B24" s="146" t="s">
        <v>76</v>
      </c>
      <c r="C24" s="180">
        <v>33069.33</v>
      </c>
      <c r="D24" s="180">
        <v>14197.011500000001</v>
      </c>
      <c r="E24" s="180">
        <v>6312.3233</v>
      </c>
      <c r="F24" s="181">
        <f t="shared" si="0"/>
        <v>19.088149956470239</v>
      </c>
      <c r="G24" s="181">
        <f t="shared" si="1"/>
        <v>44.462338429464538</v>
      </c>
      <c r="H24" s="182">
        <f t="shared" si="2"/>
        <v>-7884.6882000000005</v>
      </c>
      <c r="I24" s="18"/>
      <c r="J24" s="19"/>
      <c r="K24" s="20"/>
      <c r="L24" s="21"/>
      <c r="M24" s="21"/>
    </row>
    <row r="25" spans="1:13" s="22" customFormat="1" ht="25.05" customHeight="1">
      <c r="A25" s="137">
        <v>21</v>
      </c>
      <c r="B25" s="138" t="s">
        <v>77</v>
      </c>
      <c r="C25" s="180">
        <v>97171.008000000002</v>
      </c>
      <c r="D25" s="180">
        <v>29048.447499999998</v>
      </c>
      <c r="E25" s="180">
        <v>30784.097570000002</v>
      </c>
      <c r="F25" s="181">
        <f t="shared" si="0"/>
        <v>31.680331617018936</v>
      </c>
      <c r="G25" s="181">
        <f t="shared" si="1"/>
        <v>105.97501835511176</v>
      </c>
      <c r="H25" s="182">
        <f t="shared" si="2"/>
        <v>1735.6500700000033</v>
      </c>
      <c r="I25" s="18"/>
      <c r="J25" s="19"/>
      <c r="K25" s="20"/>
      <c r="L25" s="21"/>
      <c r="M25" s="21"/>
    </row>
    <row r="26" spans="1:13" s="22" customFormat="1" ht="25.05" customHeight="1">
      <c r="A26" s="137">
        <v>22</v>
      </c>
      <c r="B26" s="146" t="s">
        <v>78</v>
      </c>
      <c r="C26" s="180">
        <v>245869.78294</v>
      </c>
      <c r="D26" s="180">
        <v>82370.377939999991</v>
      </c>
      <c r="E26" s="180">
        <v>95166.597999999998</v>
      </c>
      <c r="F26" s="181">
        <f t="shared" si="0"/>
        <v>38.706097537501648</v>
      </c>
      <c r="G26" s="181">
        <f t="shared" si="1"/>
        <v>115.53497796176315</v>
      </c>
      <c r="H26" s="182">
        <f t="shared" si="2"/>
        <v>12796.220060000007</v>
      </c>
      <c r="I26" s="18"/>
      <c r="J26" s="19"/>
      <c r="K26" s="20"/>
      <c r="L26" s="21"/>
      <c r="M26" s="21"/>
    </row>
    <row r="27" spans="1:13" s="22" customFormat="1" ht="25.05" customHeight="1">
      <c r="A27" s="137">
        <v>23</v>
      </c>
      <c r="B27" s="146" t="s">
        <v>79</v>
      </c>
      <c r="C27" s="180">
        <v>109738.36500000001</v>
      </c>
      <c r="D27" s="180">
        <v>37846.6895</v>
      </c>
      <c r="E27" s="180">
        <v>45725.319179999999</v>
      </c>
      <c r="F27" s="181">
        <f t="shared" si="0"/>
        <v>41.667578316844796</v>
      </c>
      <c r="G27" s="181">
        <f t="shared" si="1"/>
        <v>120.81722281152226</v>
      </c>
      <c r="H27" s="182">
        <f t="shared" si="2"/>
        <v>7878.6296799999982</v>
      </c>
      <c r="I27" s="18"/>
      <c r="J27" s="19"/>
      <c r="K27" s="20"/>
      <c r="L27" s="21"/>
      <c r="M27" s="21"/>
    </row>
    <row r="28" spans="1:13" s="22" customFormat="1" ht="25.05" customHeight="1">
      <c r="A28" s="137">
        <v>24</v>
      </c>
      <c r="B28" s="138" t="s">
        <v>80</v>
      </c>
      <c r="C28" s="180">
        <v>32326.633999999998</v>
      </c>
      <c r="D28" s="180">
        <v>8781.4940000000006</v>
      </c>
      <c r="E28" s="180">
        <v>9302.0871400000015</v>
      </c>
      <c r="F28" s="181">
        <f t="shared" si="0"/>
        <v>28.77530379438825</v>
      </c>
      <c r="G28" s="181">
        <f t="shared" si="1"/>
        <v>105.92829807775306</v>
      </c>
      <c r="H28" s="182">
        <f t="shared" si="2"/>
        <v>520.59314000000086</v>
      </c>
      <c r="I28" s="18"/>
      <c r="J28" s="19"/>
      <c r="K28" s="20"/>
      <c r="L28" s="21"/>
      <c r="M28" s="21"/>
    </row>
    <row r="29" spans="1:13" s="22" customFormat="1" ht="25.05" customHeight="1">
      <c r="A29" s="137">
        <v>25</v>
      </c>
      <c r="B29" s="138" t="s">
        <v>81</v>
      </c>
      <c r="C29" s="180">
        <v>107586.399</v>
      </c>
      <c r="D29" s="180">
        <v>27962.638999999999</v>
      </c>
      <c r="E29" s="180">
        <v>30903.581600000001</v>
      </c>
      <c r="F29" s="181">
        <f t="shared" si="0"/>
        <v>28.724431607753694</v>
      </c>
      <c r="G29" s="181">
        <f t="shared" si="1"/>
        <v>110.51740002079204</v>
      </c>
      <c r="H29" s="182">
        <f t="shared" si="2"/>
        <v>2940.9426000000021</v>
      </c>
      <c r="I29" s="18"/>
      <c r="J29" s="19"/>
      <c r="K29" s="20"/>
      <c r="L29" s="21"/>
      <c r="M29" s="21"/>
    </row>
    <row r="30" spans="1:13" s="22" customFormat="1" ht="25.05" customHeight="1">
      <c r="A30" s="137">
        <v>26</v>
      </c>
      <c r="B30" s="146" t="s">
        <v>82</v>
      </c>
      <c r="C30" s="180">
        <v>214253.52</v>
      </c>
      <c r="D30" s="180">
        <v>75776.990000000005</v>
      </c>
      <c r="E30" s="180">
        <v>88549.909050000002</v>
      </c>
      <c r="F30" s="181">
        <f t="shared" si="0"/>
        <v>41.329500234115173</v>
      </c>
      <c r="G30" s="181">
        <f t="shared" si="1"/>
        <v>116.85593350963134</v>
      </c>
      <c r="H30" s="182">
        <f t="shared" si="2"/>
        <v>12772.919049999997</v>
      </c>
      <c r="I30" s="18"/>
      <c r="J30" s="19"/>
      <c r="K30" s="20"/>
      <c r="L30" s="21"/>
      <c r="M30" s="21"/>
    </row>
    <row r="31" spans="1:13" s="22" customFormat="1" ht="25.05" customHeight="1">
      <c r="A31" s="137">
        <v>27</v>
      </c>
      <c r="B31" s="153" t="s">
        <v>83</v>
      </c>
      <c r="C31" s="180">
        <v>94779.714999999997</v>
      </c>
      <c r="D31" s="180">
        <v>28421.333999999999</v>
      </c>
      <c r="E31" s="180">
        <v>30460.52578</v>
      </c>
      <c r="F31" s="181">
        <f t="shared" si="0"/>
        <v>32.138233144085739</v>
      </c>
      <c r="G31" s="181">
        <f t="shared" si="1"/>
        <v>107.17486300959695</v>
      </c>
      <c r="H31" s="182">
        <f t="shared" si="2"/>
        <v>2039.191780000001</v>
      </c>
      <c r="I31" s="18"/>
      <c r="J31" s="19"/>
      <c r="K31" s="20"/>
      <c r="L31" s="21"/>
      <c r="M31" s="21"/>
    </row>
    <row r="32" spans="1:13" s="22" customFormat="1" ht="25.05" customHeight="1">
      <c r="A32" s="137">
        <v>28</v>
      </c>
      <c r="B32" s="138" t="s">
        <v>84</v>
      </c>
      <c r="C32" s="180">
        <v>259426.92199999999</v>
      </c>
      <c r="D32" s="180">
        <v>74659.231079999998</v>
      </c>
      <c r="E32" s="180">
        <v>81359.333540000007</v>
      </c>
      <c r="F32" s="181">
        <f t="shared" si="0"/>
        <v>31.361175976948147</v>
      </c>
      <c r="G32" s="181">
        <f t="shared" si="1"/>
        <v>108.9742451979188</v>
      </c>
      <c r="H32" s="182">
        <f t="shared" si="2"/>
        <v>6700.1024600000092</v>
      </c>
      <c r="I32" s="18"/>
      <c r="J32" s="19"/>
      <c r="K32" s="20"/>
      <c r="L32" s="21"/>
      <c r="M32" s="21"/>
    </row>
    <row r="33" spans="1:13" s="22" customFormat="1" ht="25.05" customHeight="1">
      <c r="A33" s="137">
        <v>29</v>
      </c>
      <c r="B33" s="138" t="s">
        <v>85</v>
      </c>
      <c r="C33" s="180">
        <v>59115.398829999998</v>
      </c>
      <c r="D33" s="180">
        <v>17914.246829999996</v>
      </c>
      <c r="E33" s="180">
        <v>18541.10787</v>
      </c>
      <c r="F33" s="181">
        <f t="shared" si="0"/>
        <v>31.364260813530571</v>
      </c>
      <c r="G33" s="181">
        <f t="shared" si="1"/>
        <v>103.49923190156247</v>
      </c>
      <c r="H33" s="182">
        <f t="shared" si="2"/>
        <v>626.86104000000341</v>
      </c>
      <c r="I33" s="18"/>
      <c r="J33" s="19"/>
      <c r="K33" s="20"/>
      <c r="L33" s="21"/>
      <c r="M33" s="21"/>
    </row>
    <row r="34" spans="1:13" s="22" customFormat="1" ht="25.05" customHeight="1" thickBot="1">
      <c r="A34" s="186">
        <v>30</v>
      </c>
      <c r="B34" s="202" t="s">
        <v>86</v>
      </c>
      <c r="C34" s="187">
        <v>406397.14</v>
      </c>
      <c r="D34" s="187">
        <v>140191.916</v>
      </c>
      <c r="E34" s="187">
        <v>150152.81122</v>
      </c>
      <c r="F34" s="188">
        <f t="shared" si="0"/>
        <v>36.947310017978964</v>
      </c>
      <c r="G34" s="188">
        <f t="shared" si="1"/>
        <v>107.1051851663116</v>
      </c>
      <c r="H34" s="189">
        <f t="shared" si="2"/>
        <v>9960.8952200000058</v>
      </c>
      <c r="I34" s="18"/>
      <c r="J34" s="19"/>
      <c r="K34" s="20"/>
      <c r="L34" s="21"/>
      <c r="M34" s="21"/>
    </row>
    <row r="35" spans="1:13" s="22" customFormat="1" ht="25.05" customHeight="1">
      <c r="A35" s="190">
        <v>31</v>
      </c>
      <c r="B35" s="161" t="s">
        <v>41</v>
      </c>
      <c r="C35" s="179">
        <v>12635.19499</v>
      </c>
      <c r="D35" s="179">
        <v>4272.56999</v>
      </c>
      <c r="E35" s="179">
        <v>3587.8989900000001</v>
      </c>
      <c r="F35" s="177">
        <f t="shared" si="0"/>
        <v>28.396071392959172</v>
      </c>
      <c r="G35" s="177">
        <f t="shared" si="1"/>
        <v>83.975195219680884</v>
      </c>
      <c r="H35" s="178">
        <f t="shared" si="2"/>
        <v>-684.67099999999982</v>
      </c>
      <c r="I35" s="18"/>
      <c r="J35" s="19"/>
      <c r="K35" s="20"/>
      <c r="L35" s="21"/>
      <c r="M35" s="21"/>
    </row>
    <row r="36" spans="1:13" s="22" customFormat="1" ht="25.05" customHeight="1">
      <c r="A36" s="191">
        <v>32</v>
      </c>
      <c r="B36" s="162" t="s">
        <v>42</v>
      </c>
      <c r="C36" s="180">
        <v>9033.6</v>
      </c>
      <c r="D36" s="180">
        <v>2727.7</v>
      </c>
      <c r="E36" s="180">
        <v>2699.38409</v>
      </c>
      <c r="F36" s="181">
        <f t="shared" si="0"/>
        <v>29.881598587495574</v>
      </c>
      <c r="G36" s="181">
        <f t="shared" si="1"/>
        <v>98.961912600359284</v>
      </c>
      <c r="H36" s="182">
        <f t="shared" si="2"/>
        <v>-28.315909999999803</v>
      </c>
      <c r="I36" s="18"/>
      <c r="J36" s="19"/>
      <c r="K36" s="20"/>
      <c r="L36" s="21"/>
      <c r="M36" s="21"/>
    </row>
    <row r="37" spans="1:13" s="22" customFormat="1" ht="25.05" customHeight="1">
      <c r="A37" s="191">
        <v>33</v>
      </c>
      <c r="B37" s="162" t="s">
        <v>43</v>
      </c>
      <c r="C37" s="180">
        <v>2000</v>
      </c>
      <c r="D37" s="180">
        <v>548</v>
      </c>
      <c r="E37" s="180">
        <v>781.77319999999997</v>
      </c>
      <c r="F37" s="181">
        <f t="shared" si="0"/>
        <v>39.088659999999997</v>
      </c>
      <c r="G37" s="181">
        <f t="shared" si="1"/>
        <v>142.65934306569343</v>
      </c>
      <c r="H37" s="182">
        <f t="shared" si="2"/>
        <v>233.77319999999997</v>
      </c>
      <c r="I37" s="18"/>
      <c r="J37" s="19"/>
      <c r="K37" s="20"/>
      <c r="L37" s="21"/>
      <c r="M37" s="21"/>
    </row>
    <row r="38" spans="1:13" s="22" customFormat="1" ht="25.05" customHeight="1">
      <c r="A38" s="191">
        <v>34</v>
      </c>
      <c r="B38" s="162" t="s">
        <v>44</v>
      </c>
      <c r="C38" s="180">
        <v>3505</v>
      </c>
      <c r="D38" s="180">
        <v>991.6</v>
      </c>
      <c r="E38" s="180">
        <v>1089.8723799999998</v>
      </c>
      <c r="F38" s="181">
        <f t="shared" si="0"/>
        <v>31.094789728958627</v>
      </c>
      <c r="G38" s="181">
        <f t="shared" si="1"/>
        <v>109.91048608309799</v>
      </c>
      <c r="H38" s="182">
        <f t="shared" si="2"/>
        <v>98.272379999999771</v>
      </c>
      <c r="I38" s="18"/>
      <c r="J38" s="19">
        <f>'за видами надходжень'!H7-'мб зф по АТО'!E70</f>
        <v>0</v>
      </c>
      <c r="K38" s="20"/>
      <c r="L38" s="21"/>
      <c r="M38" s="21"/>
    </row>
    <row r="39" spans="1:13" s="22" customFormat="1" ht="25.05" customHeight="1">
      <c r="A39" s="191">
        <v>35</v>
      </c>
      <c r="B39" s="162" t="s">
        <v>38</v>
      </c>
      <c r="C39" s="180">
        <v>12640.4</v>
      </c>
      <c r="D39" s="180">
        <v>3787.0529999999999</v>
      </c>
      <c r="E39" s="180">
        <v>3887.5333799999999</v>
      </c>
      <c r="F39" s="181">
        <f t="shared" si="0"/>
        <v>30.754828802885985</v>
      </c>
      <c r="G39" s="181">
        <f t="shared" si="1"/>
        <v>102.65326046400725</v>
      </c>
      <c r="H39" s="182">
        <f t="shared" si="2"/>
        <v>100.48037999999997</v>
      </c>
      <c r="I39" s="18"/>
      <c r="J39" s="19"/>
      <c r="K39" s="20"/>
      <c r="L39" s="21"/>
      <c r="M39" s="21"/>
    </row>
    <row r="40" spans="1:13" s="22" customFormat="1" ht="25.05" customHeight="1">
      <c r="A40" s="191">
        <v>36</v>
      </c>
      <c r="B40" s="162" t="s">
        <v>51</v>
      </c>
      <c r="C40" s="180">
        <v>8441.0470000000005</v>
      </c>
      <c r="D40" s="180">
        <v>2017.146</v>
      </c>
      <c r="E40" s="180">
        <v>2093.3496299999997</v>
      </c>
      <c r="F40" s="181">
        <f t="shared" si="0"/>
        <v>24.79964428583326</v>
      </c>
      <c r="G40" s="181">
        <f t="shared" si="1"/>
        <v>103.7777944680256</v>
      </c>
      <c r="H40" s="182">
        <f t="shared" si="2"/>
        <v>76.203629999999748</v>
      </c>
      <c r="I40" s="18"/>
      <c r="J40" s="19"/>
      <c r="K40" s="20"/>
      <c r="L40" s="21"/>
      <c r="M40" s="21"/>
    </row>
    <row r="41" spans="1:13" s="22" customFormat="1" ht="25.05" customHeight="1">
      <c r="A41" s="191">
        <v>37</v>
      </c>
      <c r="B41" s="162" t="s">
        <v>45</v>
      </c>
      <c r="C41" s="180">
        <v>5942.9</v>
      </c>
      <c r="D41" s="180">
        <v>2009.1</v>
      </c>
      <c r="E41" s="180">
        <v>1813.9753500000002</v>
      </c>
      <c r="F41" s="181">
        <f t="shared" si="0"/>
        <v>30.52340355718589</v>
      </c>
      <c r="G41" s="181">
        <f t="shared" si="1"/>
        <v>90.2879572943109</v>
      </c>
      <c r="H41" s="182">
        <f t="shared" si="2"/>
        <v>-195.12464999999975</v>
      </c>
      <c r="I41" s="18"/>
      <c r="J41" s="19"/>
      <c r="K41" s="20"/>
      <c r="L41" s="21"/>
      <c r="M41" s="21"/>
    </row>
    <row r="42" spans="1:13" s="22" customFormat="1" ht="25.05" customHeight="1">
      <c r="A42" s="191">
        <v>38</v>
      </c>
      <c r="B42" s="162" t="s">
        <v>37</v>
      </c>
      <c r="C42" s="180">
        <v>7165.0050000000001</v>
      </c>
      <c r="D42" s="180">
        <v>2571.3049999999998</v>
      </c>
      <c r="E42" s="180">
        <v>1923.1186200000002</v>
      </c>
      <c r="F42" s="181">
        <f t="shared" si="0"/>
        <v>26.840436538425305</v>
      </c>
      <c r="G42" s="181">
        <f t="shared" si="1"/>
        <v>74.79154048236208</v>
      </c>
      <c r="H42" s="182">
        <f t="shared" si="2"/>
        <v>-648.18637999999964</v>
      </c>
      <c r="I42" s="18"/>
      <c r="J42" s="19"/>
      <c r="K42" s="20"/>
      <c r="L42" s="21"/>
      <c r="M42" s="21"/>
    </row>
    <row r="43" spans="1:13" s="22" customFormat="1" ht="25.05" customHeight="1">
      <c r="A43" s="191">
        <v>39</v>
      </c>
      <c r="B43" s="162" t="s">
        <v>46</v>
      </c>
      <c r="C43" s="180">
        <v>2884</v>
      </c>
      <c r="D43" s="180">
        <v>752.00149999999996</v>
      </c>
      <c r="E43" s="180">
        <v>788.45050000000003</v>
      </c>
      <c r="F43" s="181">
        <f t="shared" si="0"/>
        <v>27.338782940360613</v>
      </c>
      <c r="G43" s="181">
        <f t="shared" si="1"/>
        <v>104.84693182127963</v>
      </c>
      <c r="H43" s="182">
        <f t="shared" si="2"/>
        <v>36.449000000000069</v>
      </c>
      <c r="I43" s="18"/>
      <c r="J43" s="19"/>
      <c r="K43" s="20"/>
      <c r="L43" s="21"/>
      <c r="M43" s="21"/>
    </row>
    <row r="44" spans="1:13" s="22" customFormat="1" ht="25.05" customHeight="1">
      <c r="A44" s="191">
        <v>40</v>
      </c>
      <c r="B44" s="162" t="s">
        <v>49</v>
      </c>
      <c r="C44" s="180">
        <v>2797.4</v>
      </c>
      <c r="D44" s="180">
        <v>933.30100000000004</v>
      </c>
      <c r="E44" s="180">
        <v>870.73586</v>
      </c>
      <c r="F44" s="181">
        <f t="shared" si="0"/>
        <v>31.126612568813901</v>
      </c>
      <c r="G44" s="181">
        <f t="shared" si="1"/>
        <v>93.296359909611155</v>
      </c>
      <c r="H44" s="182">
        <f t="shared" si="2"/>
        <v>-62.565140000000042</v>
      </c>
      <c r="I44" s="18"/>
      <c r="J44" s="19"/>
      <c r="K44" s="20"/>
      <c r="L44" s="21"/>
      <c r="M44" s="21"/>
    </row>
    <row r="45" spans="1:13" s="22" customFormat="1" ht="25.05" customHeight="1">
      <c r="A45" s="191">
        <v>41</v>
      </c>
      <c r="B45" s="162" t="s">
        <v>47</v>
      </c>
      <c r="C45" s="180">
        <v>23841.200000000001</v>
      </c>
      <c r="D45" s="180">
        <v>6727</v>
      </c>
      <c r="E45" s="180">
        <v>6555.0234600000003</v>
      </c>
      <c r="F45" s="181">
        <f t="shared" si="0"/>
        <v>27.494519822827712</v>
      </c>
      <c r="G45" s="181">
        <f t="shared" si="1"/>
        <v>97.443488330608005</v>
      </c>
      <c r="H45" s="182">
        <f t="shared" si="2"/>
        <v>-171.97653999999966</v>
      </c>
      <c r="I45" s="18"/>
      <c r="J45" s="19"/>
      <c r="K45" s="20"/>
      <c r="L45" s="21"/>
      <c r="M45" s="21"/>
    </row>
    <row r="46" spans="1:13" s="22" customFormat="1" ht="25.05" customHeight="1">
      <c r="A46" s="191">
        <v>42</v>
      </c>
      <c r="B46" s="162" t="s">
        <v>50</v>
      </c>
      <c r="C46" s="180">
        <v>4285</v>
      </c>
      <c r="D46" s="180">
        <v>1341.84</v>
      </c>
      <c r="E46" s="180">
        <v>1281.59527</v>
      </c>
      <c r="F46" s="181">
        <f t="shared" si="0"/>
        <v>29.908874445740956</v>
      </c>
      <c r="G46" s="181">
        <f t="shared" si="1"/>
        <v>95.510289602337096</v>
      </c>
      <c r="H46" s="182">
        <f t="shared" si="2"/>
        <v>-60.24472999999989</v>
      </c>
      <c r="I46" s="18"/>
      <c r="J46" s="19"/>
      <c r="K46" s="20"/>
      <c r="L46" s="21"/>
      <c r="M46" s="21"/>
    </row>
    <row r="47" spans="1:13" s="22" customFormat="1" ht="25.05" customHeight="1">
      <c r="A47" s="191">
        <v>43</v>
      </c>
      <c r="B47" s="162" t="s">
        <v>39</v>
      </c>
      <c r="C47" s="180">
        <v>6327.4</v>
      </c>
      <c r="D47" s="180">
        <v>1962.8630000000001</v>
      </c>
      <c r="E47" s="180">
        <v>2009.4495099999999</v>
      </c>
      <c r="F47" s="181">
        <f t="shared" si="0"/>
        <v>31.75790229794228</v>
      </c>
      <c r="G47" s="181">
        <f t="shared" si="1"/>
        <v>102.37339590180261</v>
      </c>
      <c r="H47" s="182">
        <f t="shared" si="2"/>
        <v>46.586509999999862</v>
      </c>
      <c r="I47" s="18"/>
      <c r="J47" s="19"/>
      <c r="K47" s="20"/>
      <c r="L47" s="21"/>
      <c r="M47" s="21"/>
    </row>
    <row r="48" spans="1:13" s="22" customFormat="1" ht="25.05" customHeight="1">
      <c r="A48" s="191">
        <v>44</v>
      </c>
      <c r="B48" s="162" t="s">
        <v>40</v>
      </c>
      <c r="C48" s="180">
        <v>34838</v>
      </c>
      <c r="D48" s="180">
        <v>11021.85</v>
      </c>
      <c r="E48" s="180">
        <v>10442.670039999999</v>
      </c>
      <c r="F48" s="181">
        <f t="shared" si="0"/>
        <v>29.974941271025891</v>
      </c>
      <c r="G48" s="181">
        <f t="shared" si="1"/>
        <v>94.745165648235087</v>
      </c>
      <c r="H48" s="182">
        <f t="shared" si="2"/>
        <v>-579.1799600000013</v>
      </c>
      <c r="I48" s="18"/>
      <c r="J48" s="19"/>
      <c r="K48" s="20"/>
      <c r="L48" s="21"/>
      <c r="M48" s="21"/>
    </row>
    <row r="49" spans="1:13" s="22" customFormat="1" ht="25.05" customHeight="1">
      <c r="A49" s="191">
        <v>45</v>
      </c>
      <c r="B49" s="163" t="s">
        <v>48</v>
      </c>
      <c r="C49" s="180">
        <v>3444</v>
      </c>
      <c r="D49" s="180">
        <v>1262.3</v>
      </c>
      <c r="E49" s="180">
        <v>1136.21919</v>
      </c>
      <c r="F49" s="184">
        <f t="shared" si="0"/>
        <v>32.991265679442513</v>
      </c>
      <c r="G49" s="181">
        <f t="shared" si="1"/>
        <v>90.011818902004279</v>
      </c>
      <c r="H49" s="182">
        <f t="shared" si="2"/>
        <v>-126.08080999999993</v>
      </c>
      <c r="I49" s="18"/>
      <c r="J49" s="19"/>
      <c r="K49" s="20"/>
      <c r="L49" s="21"/>
      <c r="M49" s="21"/>
    </row>
    <row r="50" spans="1:13" s="22" customFormat="1" ht="25.05" customHeight="1">
      <c r="A50" s="191">
        <v>46</v>
      </c>
      <c r="B50" s="163" t="s">
        <v>58</v>
      </c>
      <c r="C50" s="180">
        <v>59851.4</v>
      </c>
      <c r="D50" s="180">
        <v>20700.104500000001</v>
      </c>
      <c r="E50" s="180">
        <v>16630.884320000001</v>
      </c>
      <c r="F50" s="184">
        <f t="shared" si="0"/>
        <v>27.786959569868042</v>
      </c>
      <c r="G50" s="181">
        <f t="shared" si="1"/>
        <v>80.342030737091207</v>
      </c>
      <c r="H50" s="182">
        <f t="shared" si="2"/>
        <v>-4069.2201800000003</v>
      </c>
      <c r="I50" s="18"/>
      <c r="J50" s="19"/>
      <c r="K50" s="20"/>
      <c r="L50" s="21"/>
      <c r="M50" s="21"/>
    </row>
    <row r="51" spans="1:13" s="22" customFormat="1" ht="25.05" customHeight="1">
      <c r="A51" s="191">
        <v>47</v>
      </c>
      <c r="B51" s="163" t="s">
        <v>59</v>
      </c>
      <c r="C51" s="180">
        <v>60486.400000000001</v>
      </c>
      <c r="D51" s="180">
        <v>19238.398000000001</v>
      </c>
      <c r="E51" s="180">
        <v>16930.719229999999</v>
      </c>
      <c r="F51" s="184">
        <f t="shared" si="0"/>
        <v>27.990952065257641</v>
      </c>
      <c r="G51" s="181">
        <f t="shared" si="1"/>
        <v>88.004828832421481</v>
      </c>
      <c r="H51" s="182">
        <f t="shared" si="2"/>
        <v>-2307.6787700000023</v>
      </c>
      <c r="I51" s="18"/>
      <c r="J51" s="19"/>
      <c r="K51" s="20"/>
      <c r="L51" s="21"/>
      <c r="M51" s="21"/>
    </row>
    <row r="52" spans="1:13" s="22" customFormat="1" ht="25.05" customHeight="1">
      <c r="A52" s="191">
        <v>48</v>
      </c>
      <c r="B52" s="163" t="s">
        <v>60</v>
      </c>
      <c r="C52" s="180">
        <v>16815.600999999999</v>
      </c>
      <c r="D52" s="180">
        <v>5067.0020000000004</v>
      </c>
      <c r="E52" s="180">
        <v>5907.8607899999997</v>
      </c>
      <c r="F52" s="184">
        <f t="shared" si="0"/>
        <v>35.133212247364817</v>
      </c>
      <c r="G52" s="181">
        <f t="shared" si="1"/>
        <v>116.5947988573914</v>
      </c>
      <c r="H52" s="182">
        <f t="shared" si="2"/>
        <v>840.85878999999932</v>
      </c>
      <c r="I52" s="18"/>
      <c r="J52" s="19"/>
      <c r="K52" s="20"/>
      <c r="L52" s="21"/>
      <c r="M52" s="21"/>
    </row>
    <row r="53" spans="1:13" s="22" customFormat="1" ht="25.05" customHeight="1">
      <c r="A53" s="191">
        <v>49</v>
      </c>
      <c r="B53" s="163" t="s">
        <v>61</v>
      </c>
      <c r="C53" s="180">
        <v>4221.8999999999996</v>
      </c>
      <c r="D53" s="180">
        <v>1390.7760000000001</v>
      </c>
      <c r="E53" s="180">
        <v>1316.6865400000002</v>
      </c>
      <c r="F53" s="184">
        <f t="shared" si="0"/>
        <v>31.187061275728944</v>
      </c>
      <c r="G53" s="181">
        <f t="shared" si="1"/>
        <v>94.672797057182464</v>
      </c>
      <c r="H53" s="182">
        <f t="shared" si="2"/>
        <v>-74.089459999999917</v>
      </c>
      <c r="I53" s="18"/>
      <c r="J53" s="19"/>
      <c r="K53" s="20"/>
      <c r="L53" s="21"/>
      <c r="M53" s="21"/>
    </row>
    <row r="54" spans="1:13" s="22" customFormat="1" ht="25.05" customHeight="1">
      <c r="A54" s="191">
        <v>50</v>
      </c>
      <c r="B54" s="163" t="s">
        <v>62</v>
      </c>
      <c r="C54" s="180">
        <v>43436.7</v>
      </c>
      <c r="D54" s="180">
        <v>13709.666999999999</v>
      </c>
      <c r="E54" s="180">
        <v>14095.696480000001</v>
      </c>
      <c r="F54" s="184">
        <f t="shared" si="0"/>
        <v>32.451121931454281</v>
      </c>
      <c r="G54" s="181">
        <f t="shared" si="1"/>
        <v>102.81574658232036</v>
      </c>
      <c r="H54" s="182">
        <f t="shared" si="2"/>
        <v>386.02948000000106</v>
      </c>
      <c r="I54" s="18"/>
      <c r="J54" s="19"/>
      <c r="K54" s="20"/>
      <c r="L54" s="21"/>
      <c r="M54" s="21"/>
    </row>
    <row r="55" spans="1:13" s="22" customFormat="1" ht="25.05" customHeight="1">
      <c r="A55" s="191">
        <v>51</v>
      </c>
      <c r="B55" s="163" t="s">
        <v>63</v>
      </c>
      <c r="C55" s="180">
        <v>23031.357</v>
      </c>
      <c r="D55" s="180">
        <v>8165.0950000000003</v>
      </c>
      <c r="E55" s="180">
        <v>8829.1137500000004</v>
      </c>
      <c r="F55" s="184">
        <f t="shared" si="0"/>
        <v>38.335186893242984</v>
      </c>
      <c r="G55" s="181">
        <f t="shared" si="1"/>
        <v>108.13240691014619</v>
      </c>
      <c r="H55" s="182">
        <f t="shared" si="2"/>
        <v>664.01875000000018</v>
      </c>
      <c r="I55" s="18"/>
      <c r="J55" s="19"/>
      <c r="K55" s="20"/>
      <c r="L55" s="21"/>
      <c r="M55" s="21"/>
    </row>
    <row r="56" spans="1:13" s="22" customFormat="1" ht="25.05" customHeight="1">
      <c r="A56" s="192">
        <v>52</v>
      </c>
      <c r="B56" s="163" t="s">
        <v>64</v>
      </c>
      <c r="C56" s="180">
        <v>18099.5</v>
      </c>
      <c r="D56" s="180">
        <v>6091.8590000000004</v>
      </c>
      <c r="E56" s="180">
        <v>6538.11834</v>
      </c>
      <c r="F56" s="184">
        <f t="shared" si="0"/>
        <v>36.123198651896459</v>
      </c>
      <c r="G56" s="184">
        <f t="shared" si="1"/>
        <v>107.32550343006952</v>
      </c>
      <c r="H56" s="185">
        <f t="shared" si="2"/>
        <v>446.25933999999961</v>
      </c>
      <c r="I56" s="18"/>
      <c r="J56" s="19"/>
      <c r="K56" s="20"/>
      <c r="L56" s="21"/>
      <c r="M56" s="21"/>
    </row>
    <row r="57" spans="1:13" s="22" customFormat="1" ht="25.05" customHeight="1">
      <c r="A57" s="166">
        <v>53</v>
      </c>
      <c r="B57" s="162" t="s">
        <v>94</v>
      </c>
      <c r="C57" s="180">
        <v>15800.2</v>
      </c>
      <c r="D57" s="180">
        <v>5137.0280000000002</v>
      </c>
      <c r="E57" s="180">
        <v>4750.1534499999998</v>
      </c>
      <c r="F57" s="184">
        <f t="shared" ref="F57:F69" si="3">E57/C57*100</f>
        <v>30.063881786306503</v>
      </c>
      <c r="G57" s="184">
        <f t="shared" ref="G57:G69" si="4">E57/D57*100</f>
        <v>92.468903225756208</v>
      </c>
      <c r="H57" s="185">
        <f t="shared" ref="H57:H69" si="5">E57-D57</f>
        <v>-386.87455000000045</v>
      </c>
      <c r="I57" s="18"/>
      <c r="J57" s="19"/>
      <c r="K57" s="20"/>
      <c r="L57" s="21"/>
      <c r="M57" s="21"/>
    </row>
    <row r="58" spans="1:13" s="22" customFormat="1" ht="25.05" customHeight="1">
      <c r="A58" s="166">
        <v>54</v>
      </c>
      <c r="B58" s="162" t="s">
        <v>95</v>
      </c>
      <c r="C58" s="180">
        <v>6558.3</v>
      </c>
      <c r="D58" s="180">
        <v>2353.6689999999999</v>
      </c>
      <c r="E58" s="180">
        <v>1971.9390900000001</v>
      </c>
      <c r="F58" s="184">
        <f t="shared" si="3"/>
        <v>30.067839074150314</v>
      </c>
      <c r="G58" s="184">
        <f t="shared" si="4"/>
        <v>83.781495613869254</v>
      </c>
      <c r="H58" s="185">
        <f t="shared" si="5"/>
        <v>-381.72990999999979</v>
      </c>
      <c r="I58" s="18"/>
      <c r="J58" s="19"/>
      <c r="K58" s="20"/>
      <c r="L58" s="21"/>
      <c r="M58" s="21"/>
    </row>
    <row r="59" spans="1:13" s="22" customFormat="1" ht="25.05" customHeight="1">
      <c r="A59" s="166">
        <v>55</v>
      </c>
      <c r="B59" s="162" t="s">
        <v>96</v>
      </c>
      <c r="C59" s="180">
        <v>16623.3</v>
      </c>
      <c r="D59" s="180">
        <v>6721.45</v>
      </c>
      <c r="E59" s="180">
        <v>5198.53539</v>
      </c>
      <c r="F59" s="184">
        <f t="shared" si="3"/>
        <v>31.272583602533793</v>
      </c>
      <c r="G59" s="184">
        <f t="shared" si="4"/>
        <v>77.342469110087848</v>
      </c>
      <c r="H59" s="185">
        <f t="shared" si="5"/>
        <v>-1522.9146099999998</v>
      </c>
      <c r="I59" s="18"/>
      <c r="J59" s="19"/>
      <c r="K59" s="20"/>
      <c r="L59" s="21"/>
      <c r="M59" s="21"/>
    </row>
    <row r="60" spans="1:13" s="22" customFormat="1" ht="25.05" customHeight="1">
      <c r="A60" s="166">
        <v>56</v>
      </c>
      <c r="B60" s="162" t="s">
        <v>97</v>
      </c>
      <c r="C60" s="180">
        <v>13122.4</v>
      </c>
      <c r="D60" s="180">
        <v>3778.82</v>
      </c>
      <c r="E60" s="180">
        <v>3712.5839599999999</v>
      </c>
      <c r="F60" s="184">
        <f t="shared" si="3"/>
        <v>28.291958483204294</v>
      </c>
      <c r="G60" s="184">
        <f t="shared" si="4"/>
        <v>98.247176631858608</v>
      </c>
      <c r="H60" s="185">
        <f t="shared" si="5"/>
        <v>-66.23604000000023</v>
      </c>
      <c r="I60" s="18"/>
      <c r="J60" s="19"/>
      <c r="K60" s="20"/>
      <c r="L60" s="21"/>
      <c r="M60" s="21"/>
    </row>
    <row r="61" spans="1:13" s="22" customFormat="1" ht="25.05" customHeight="1">
      <c r="A61" s="166">
        <v>57</v>
      </c>
      <c r="B61" s="162" t="s">
        <v>98</v>
      </c>
      <c r="C61" s="180">
        <v>20000</v>
      </c>
      <c r="D61" s="180">
        <v>5977.9126100000003</v>
      </c>
      <c r="E61" s="180">
        <v>6549.0390199999993</v>
      </c>
      <c r="F61" s="184">
        <f t="shared" si="3"/>
        <v>32.745195099999997</v>
      </c>
      <c r="G61" s="184">
        <f t="shared" si="4"/>
        <v>109.55394378038589</v>
      </c>
      <c r="H61" s="185">
        <f t="shared" si="5"/>
        <v>571.12640999999894</v>
      </c>
      <c r="I61" s="18"/>
      <c r="J61" s="19"/>
      <c r="K61" s="20"/>
      <c r="L61" s="21"/>
      <c r="M61" s="21"/>
    </row>
    <row r="62" spans="1:13" s="22" customFormat="1" ht="25.05" customHeight="1">
      <c r="A62" s="166">
        <v>58</v>
      </c>
      <c r="B62" s="162" t="s">
        <v>99</v>
      </c>
      <c r="C62" s="180">
        <v>61140.3</v>
      </c>
      <c r="D62" s="180">
        <v>18496.687000000002</v>
      </c>
      <c r="E62" s="180">
        <v>23797.501829999997</v>
      </c>
      <c r="F62" s="184">
        <f t="shared" si="3"/>
        <v>38.922775697862122</v>
      </c>
      <c r="G62" s="184">
        <f t="shared" si="4"/>
        <v>128.65818527393577</v>
      </c>
      <c r="H62" s="185">
        <f t="shared" si="5"/>
        <v>5300.8148299999957</v>
      </c>
      <c r="I62" s="18"/>
      <c r="J62" s="19"/>
      <c r="K62" s="20"/>
      <c r="L62" s="21"/>
      <c r="M62" s="21"/>
    </row>
    <row r="63" spans="1:13" s="22" customFormat="1" ht="25.05" customHeight="1">
      <c r="A63" s="166">
        <v>59</v>
      </c>
      <c r="B63" s="162" t="s">
        <v>100</v>
      </c>
      <c r="C63" s="180">
        <v>20453.900000000001</v>
      </c>
      <c r="D63" s="180">
        <v>6809.9560000000001</v>
      </c>
      <c r="E63" s="180">
        <v>5199.6909100000003</v>
      </c>
      <c r="F63" s="184">
        <f t="shared" si="3"/>
        <v>25.421513305530972</v>
      </c>
      <c r="G63" s="184">
        <f t="shared" si="4"/>
        <v>76.354251187526032</v>
      </c>
      <c r="H63" s="185">
        <f t="shared" si="5"/>
        <v>-1610.2650899999999</v>
      </c>
      <c r="I63" s="18"/>
      <c r="J63" s="19"/>
      <c r="K63" s="20"/>
      <c r="L63" s="21"/>
      <c r="M63" s="21"/>
    </row>
    <row r="64" spans="1:13" s="22" customFormat="1" ht="25.05" customHeight="1">
      <c r="A64" s="166">
        <v>60</v>
      </c>
      <c r="B64" s="162" t="s">
        <v>101</v>
      </c>
      <c r="C64" s="180">
        <v>22430</v>
      </c>
      <c r="D64" s="180">
        <v>6866.2</v>
      </c>
      <c r="E64" s="180">
        <v>5387.9461900000006</v>
      </c>
      <c r="F64" s="184">
        <f t="shared" si="3"/>
        <v>24.021160008916631</v>
      </c>
      <c r="G64" s="184">
        <f t="shared" si="4"/>
        <v>78.470568727971809</v>
      </c>
      <c r="H64" s="185">
        <f t="shared" si="5"/>
        <v>-1478.2538099999992</v>
      </c>
      <c r="I64" s="18"/>
      <c r="J64" s="19"/>
      <c r="K64" s="20"/>
      <c r="L64" s="21"/>
      <c r="M64" s="21"/>
    </row>
    <row r="65" spans="1:13" s="22" customFormat="1" ht="25.05" customHeight="1">
      <c r="A65" s="166">
        <v>61</v>
      </c>
      <c r="B65" s="162" t="s">
        <v>102</v>
      </c>
      <c r="C65" s="180">
        <v>86353.721999999994</v>
      </c>
      <c r="D65" s="180">
        <v>29533.504000000001</v>
      </c>
      <c r="E65" s="180">
        <v>30656.15206</v>
      </c>
      <c r="F65" s="184">
        <f t="shared" si="3"/>
        <v>35.500672524572828</v>
      </c>
      <c r="G65" s="184">
        <f t="shared" si="4"/>
        <v>103.8012694328448</v>
      </c>
      <c r="H65" s="185">
        <f t="shared" si="5"/>
        <v>1122.6480599999995</v>
      </c>
      <c r="I65" s="18"/>
      <c r="J65" s="19"/>
      <c r="K65" s="20"/>
      <c r="L65" s="21"/>
      <c r="M65" s="21"/>
    </row>
    <row r="66" spans="1:13" s="22" customFormat="1" ht="25.05" customHeight="1">
      <c r="A66" s="166">
        <v>62</v>
      </c>
      <c r="B66" s="162" t="s">
        <v>103</v>
      </c>
      <c r="C66" s="180">
        <v>28083.33</v>
      </c>
      <c r="D66" s="180">
        <v>9784.7494999999999</v>
      </c>
      <c r="E66" s="180">
        <v>10366.772660000001</v>
      </c>
      <c r="F66" s="184">
        <f t="shared" si="3"/>
        <v>36.91432839339209</v>
      </c>
      <c r="G66" s="184">
        <f t="shared" si="4"/>
        <v>105.94826837416737</v>
      </c>
      <c r="H66" s="185">
        <f t="shared" si="5"/>
        <v>582.02316000000064</v>
      </c>
      <c r="I66" s="18"/>
      <c r="J66" s="19"/>
      <c r="K66" s="20"/>
      <c r="L66" s="21"/>
      <c r="M66" s="21"/>
    </row>
    <row r="67" spans="1:13" s="22" customFormat="1" ht="25.05" customHeight="1">
      <c r="A67" s="166">
        <v>63</v>
      </c>
      <c r="B67" s="162" t="s">
        <v>104</v>
      </c>
      <c r="C67" s="180">
        <v>7180</v>
      </c>
      <c r="D67" s="180">
        <v>2435.8000000000002</v>
      </c>
      <c r="E67" s="180">
        <v>2695.2933499999999</v>
      </c>
      <c r="F67" s="184">
        <f t="shared" si="3"/>
        <v>37.538904596100274</v>
      </c>
      <c r="G67" s="184">
        <f t="shared" si="4"/>
        <v>110.65331102717792</v>
      </c>
      <c r="H67" s="185">
        <f t="shared" si="5"/>
        <v>259.49334999999974</v>
      </c>
      <c r="I67" s="18"/>
      <c r="J67" s="19"/>
      <c r="K67" s="20"/>
      <c r="L67" s="21"/>
      <c r="M67" s="21"/>
    </row>
    <row r="68" spans="1:13" s="22" customFormat="1" ht="25.05" customHeight="1">
      <c r="A68" s="166">
        <v>64</v>
      </c>
      <c r="B68" s="162" t="s">
        <v>106</v>
      </c>
      <c r="C68" s="180">
        <v>78170.376000000004</v>
      </c>
      <c r="D68" s="180">
        <v>25675.465</v>
      </c>
      <c r="E68" s="180">
        <v>24179.595670000002</v>
      </c>
      <c r="F68" s="184">
        <f t="shared" si="3"/>
        <v>30.931916804391474</v>
      </c>
      <c r="G68" s="184">
        <f t="shared" si="4"/>
        <v>94.173934805075604</v>
      </c>
      <c r="H68" s="185">
        <f t="shared" si="5"/>
        <v>-1495.8693299999977</v>
      </c>
      <c r="I68" s="18"/>
      <c r="J68" s="19"/>
      <c r="K68" s="20"/>
      <c r="L68" s="21"/>
      <c r="M68" s="21"/>
    </row>
    <row r="69" spans="1:13" s="22" customFormat="1" ht="25.05" customHeight="1" thickBot="1">
      <c r="A69" s="193">
        <v>65</v>
      </c>
      <c r="B69" s="163" t="s">
        <v>105</v>
      </c>
      <c r="C69" s="180">
        <v>39970</v>
      </c>
      <c r="D69" s="180">
        <v>12006.85</v>
      </c>
      <c r="E69" s="180">
        <v>12229.83353</v>
      </c>
      <c r="F69" s="184">
        <f t="shared" si="3"/>
        <v>30.597531973980484</v>
      </c>
      <c r="G69" s="184">
        <f t="shared" si="4"/>
        <v>101.85713596821815</v>
      </c>
      <c r="H69" s="185">
        <f t="shared" si="5"/>
        <v>222.98352999999952</v>
      </c>
      <c r="I69" s="18"/>
      <c r="J69" s="19"/>
      <c r="K69" s="20"/>
      <c r="L69" s="21"/>
      <c r="M69" s="21"/>
    </row>
    <row r="70" spans="1:13" s="28" customFormat="1" ht="30" customHeight="1" thickBot="1">
      <c r="A70" s="108"/>
      <c r="B70" s="194" t="s">
        <v>52</v>
      </c>
      <c r="C70" s="195">
        <f>SUM(C5:C69)</f>
        <v>12180875.757160004</v>
      </c>
      <c r="D70" s="196">
        <f>SUM(D5:D69)</f>
        <v>3724735.8266099999</v>
      </c>
      <c r="E70" s="196">
        <f>SUM(E5:E69)</f>
        <v>4046339.113210001</v>
      </c>
      <c r="F70" s="197">
        <f t="shared" si="0"/>
        <v>33.218786513207263</v>
      </c>
      <c r="G70" s="197">
        <f t="shared" si="1"/>
        <v>108.63425761103447</v>
      </c>
      <c r="H70" s="198">
        <f t="shared" si="2"/>
        <v>321603.28660000116</v>
      </c>
      <c r="J70" s="29"/>
      <c r="K70" s="30"/>
      <c r="L70" s="29"/>
      <c r="M70" s="29"/>
    </row>
    <row r="71" spans="1:13" s="22" customFormat="1" ht="24" customHeight="1">
      <c r="A71" s="31"/>
      <c r="B71" s="31"/>
      <c r="C71" s="31"/>
      <c r="D71" s="32"/>
      <c r="E71" s="33"/>
      <c r="F71" s="33"/>
      <c r="G71" s="33"/>
      <c r="H71" s="33"/>
      <c r="K71" s="36"/>
    </row>
    <row r="72" spans="1:13" s="38" customFormat="1">
      <c r="B72" s="39"/>
      <c r="C72" s="39"/>
      <c r="D72" s="40"/>
      <c r="E72" s="35"/>
      <c r="F72" s="35"/>
      <c r="G72" s="35"/>
      <c r="H72" s="35"/>
      <c r="K72" s="41"/>
    </row>
    <row r="73" spans="1:13" s="22" customFormat="1" ht="13.8">
      <c r="D73" s="21"/>
      <c r="E73" s="42"/>
      <c r="F73" s="42"/>
      <c r="G73" s="42"/>
      <c r="H73" s="42"/>
      <c r="K73" s="36"/>
    </row>
    <row r="74" spans="1:13" s="22" customFormat="1">
      <c r="E74" s="106"/>
      <c r="F74" s="35"/>
      <c r="G74" s="35"/>
      <c r="H74" s="35"/>
      <c r="K74" s="36"/>
    </row>
    <row r="75" spans="1:13" s="22" customFormat="1">
      <c r="E75" s="35"/>
      <c r="F75" s="35"/>
      <c r="G75" s="35"/>
      <c r="H75" s="35"/>
      <c r="K75" s="36"/>
    </row>
    <row r="76" spans="1:13" s="22" customFormat="1">
      <c r="E76" s="35"/>
      <c r="F76" s="35"/>
      <c r="G76" s="35"/>
      <c r="H76" s="35"/>
      <c r="K76" s="36"/>
    </row>
    <row r="77" spans="1:13" s="22" customFormat="1">
      <c r="E77" s="35"/>
      <c r="F77" s="35"/>
      <c r="G77" s="35"/>
      <c r="H77" s="35"/>
      <c r="K77" s="36"/>
    </row>
    <row r="78" spans="1:13" s="22" customFormat="1">
      <c r="E78" s="35"/>
      <c r="F78" s="35"/>
      <c r="G78" s="35"/>
      <c r="H78" s="35"/>
      <c r="K78" s="36"/>
    </row>
    <row r="79" spans="1:13" s="22" customFormat="1">
      <c r="E79" s="35"/>
      <c r="F79" s="35"/>
      <c r="G79" s="35"/>
      <c r="H79" s="35"/>
      <c r="K79" s="36"/>
    </row>
    <row r="80" spans="1:13" s="22" customFormat="1" ht="12" customHeight="1">
      <c r="E80" s="35"/>
      <c r="F80" s="35"/>
      <c r="G80" s="35"/>
      <c r="H80" s="35"/>
      <c r="K80" s="36"/>
    </row>
    <row r="81" spans="5:11" s="22" customFormat="1">
      <c r="E81" s="35"/>
      <c r="F81" s="35"/>
      <c r="G81" s="35"/>
      <c r="H81" s="35"/>
      <c r="K81" s="36"/>
    </row>
    <row r="82" spans="5:11" s="22" customFormat="1">
      <c r="E82" s="35"/>
      <c r="F82" s="35"/>
      <c r="G82" s="35"/>
      <c r="H82" s="35"/>
      <c r="K82" s="36"/>
    </row>
    <row r="83" spans="5:11" s="22" customFormat="1">
      <c r="E83" s="35"/>
      <c r="F83" s="35"/>
      <c r="G83" s="35"/>
      <c r="H83" s="35"/>
      <c r="K83" s="36"/>
    </row>
    <row r="84" spans="5:11" s="22" customFormat="1">
      <c r="E84" s="35"/>
      <c r="F84" s="35"/>
      <c r="G84" s="35"/>
      <c r="H84" s="35"/>
      <c r="K84" s="36"/>
    </row>
    <row r="85" spans="5:11" s="22" customFormat="1">
      <c r="E85" s="35"/>
      <c r="F85" s="35"/>
      <c r="G85" s="35"/>
      <c r="H85" s="35"/>
      <c r="K85" s="36"/>
    </row>
    <row r="86" spans="5:11" s="22" customFormat="1">
      <c r="E86" s="35"/>
      <c r="F86" s="35"/>
      <c r="G86" s="35"/>
      <c r="H86" s="35"/>
      <c r="K86" s="36"/>
    </row>
    <row r="87" spans="5:11" s="22" customFormat="1">
      <c r="E87" s="35"/>
      <c r="F87" s="35"/>
      <c r="G87" s="35"/>
      <c r="H87" s="35"/>
      <c r="K87" s="36"/>
    </row>
    <row r="88" spans="5:11" s="22" customFormat="1">
      <c r="E88" s="35"/>
      <c r="F88" s="35"/>
      <c r="G88" s="35"/>
      <c r="H88" s="35"/>
      <c r="K88" s="36"/>
    </row>
    <row r="89" spans="5:11" s="22" customFormat="1">
      <c r="E89" s="35"/>
      <c r="F89" s="35"/>
      <c r="G89" s="35"/>
      <c r="H89" s="35"/>
      <c r="K89" s="36"/>
    </row>
    <row r="90" spans="5:11" s="22" customFormat="1">
      <c r="E90" s="35"/>
      <c r="F90" s="35"/>
      <c r="G90" s="35"/>
      <c r="H90" s="35"/>
      <c r="K90" s="36"/>
    </row>
    <row r="91" spans="5:11" s="22" customFormat="1">
      <c r="E91" s="35"/>
      <c r="F91" s="35"/>
      <c r="G91" s="35"/>
      <c r="H91" s="35"/>
      <c r="K91" s="36"/>
    </row>
    <row r="92" spans="5:11" s="22" customFormat="1">
      <c r="E92" s="35"/>
      <c r="F92" s="35"/>
      <c r="G92" s="35"/>
      <c r="H92" s="35"/>
      <c r="K92" s="36"/>
    </row>
    <row r="93" spans="5:11" s="22" customFormat="1">
      <c r="E93" s="35"/>
      <c r="F93" s="35"/>
      <c r="G93" s="35"/>
      <c r="H93" s="35"/>
      <c r="K93" s="36"/>
    </row>
    <row r="94" spans="5:11" s="22" customFormat="1">
      <c r="E94" s="35"/>
      <c r="F94" s="35"/>
      <c r="G94" s="35"/>
      <c r="H94" s="35"/>
      <c r="K94" s="36"/>
    </row>
    <row r="95" spans="5:11" s="22" customFormat="1">
      <c r="E95" s="35"/>
      <c r="F95" s="35"/>
      <c r="G95" s="35"/>
      <c r="H95" s="35"/>
      <c r="K95" s="36"/>
    </row>
    <row r="96" spans="5:11" s="22" customFormat="1">
      <c r="E96" s="35"/>
      <c r="F96" s="35"/>
      <c r="G96" s="35"/>
      <c r="H96" s="35"/>
      <c r="K96" s="36"/>
    </row>
    <row r="97" spans="5:11" s="22" customFormat="1">
      <c r="E97" s="35"/>
      <c r="F97" s="35"/>
      <c r="G97" s="35"/>
      <c r="H97" s="35"/>
      <c r="K97" s="36"/>
    </row>
    <row r="98" spans="5:11" s="22" customFormat="1">
      <c r="E98" s="35"/>
      <c r="F98" s="35"/>
      <c r="G98" s="35"/>
      <c r="H98" s="35"/>
      <c r="K98" s="36"/>
    </row>
    <row r="99" spans="5:11" s="22" customFormat="1">
      <c r="E99" s="35"/>
      <c r="F99" s="35"/>
      <c r="G99" s="35"/>
      <c r="H99" s="35"/>
      <c r="K99" s="36"/>
    </row>
    <row r="100" spans="5:11" s="22" customFormat="1">
      <c r="E100" s="35"/>
      <c r="F100" s="35"/>
      <c r="G100" s="35"/>
      <c r="H100" s="35"/>
      <c r="K100" s="36"/>
    </row>
    <row r="101" spans="5:11" s="22" customFormat="1">
      <c r="E101" s="35"/>
      <c r="F101" s="35"/>
      <c r="G101" s="35"/>
      <c r="H101" s="35"/>
      <c r="K101" s="36"/>
    </row>
    <row r="102" spans="5:11" s="22" customFormat="1">
      <c r="E102" s="35"/>
      <c r="F102" s="35"/>
      <c r="G102" s="35"/>
      <c r="H102" s="35"/>
      <c r="K102" s="36"/>
    </row>
    <row r="103" spans="5:11" s="22" customFormat="1">
      <c r="E103" s="35"/>
      <c r="F103" s="35"/>
      <c r="G103" s="35"/>
      <c r="H103" s="35"/>
      <c r="K103" s="36"/>
    </row>
    <row r="104" spans="5:11" s="22" customFormat="1">
      <c r="E104" s="35"/>
      <c r="F104" s="35"/>
      <c r="G104" s="35"/>
      <c r="H104" s="35"/>
      <c r="K104" s="36"/>
    </row>
    <row r="105" spans="5:11" s="22" customFormat="1">
      <c r="E105" s="35"/>
      <c r="F105" s="35"/>
      <c r="G105" s="35"/>
      <c r="H105" s="35"/>
      <c r="K105" s="36"/>
    </row>
    <row r="106" spans="5:11" s="22" customFormat="1">
      <c r="E106" s="35"/>
      <c r="F106" s="35"/>
      <c r="G106" s="35"/>
      <c r="H106" s="35"/>
      <c r="K106" s="36"/>
    </row>
    <row r="107" spans="5:11" s="22" customFormat="1">
      <c r="E107" s="35"/>
      <c r="F107" s="35"/>
      <c r="G107" s="35"/>
      <c r="H107" s="35"/>
      <c r="K107" s="36"/>
    </row>
    <row r="108" spans="5:11" s="22" customFormat="1">
      <c r="E108" s="35"/>
      <c r="F108" s="35"/>
      <c r="G108" s="35"/>
      <c r="H108" s="35"/>
      <c r="K108" s="36"/>
    </row>
    <row r="109" spans="5:11" s="22" customFormat="1">
      <c r="E109" s="35"/>
      <c r="F109" s="35"/>
      <c r="G109" s="35"/>
      <c r="H109" s="35"/>
      <c r="K109" s="36"/>
    </row>
    <row r="110" spans="5:11" s="22" customFormat="1">
      <c r="E110" s="35"/>
      <c r="F110" s="35"/>
      <c r="G110" s="35"/>
      <c r="H110" s="35"/>
      <c r="K110" s="36"/>
    </row>
    <row r="111" spans="5:11" s="22" customFormat="1">
      <c r="E111" s="35"/>
      <c r="F111" s="35"/>
      <c r="G111" s="35"/>
      <c r="H111" s="35"/>
      <c r="K111" s="36"/>
    </row>
    <row r="112" spans="5:11" s="22" customFormat="1">
      <c r="E112" s="35"/>
      <c r="F112" s="35"/>
      <c r="G112" s="35"/>
      <c r="H112" s="35"/>
      <c r="K112" s="36"/>
    </row>
    <row r="113" spans="5:11" s="22" customFormat="1">
      <c r="E113" s="35"/>
      <c r="F113" s="35"/>
      <c r="G113" s="35"/>
      <c r="H113" s="35"/>
      <c r="K113" s="36"/>
    </row>
  </sheetData>
  <mergeCells count="8">
    <mergeCell ref="A1:H1"/>
    <mergeCell ref="E3:E4"/>
    <mergeCell ref="D3:D4"/>
    <mergeCell ref="A3:A4"/>
    <mergeCell ref="B3:B4"/>
    <mergeCell ref="G3:H3"/>
    <mergeCell ref="C3:C4"/>
    <mergeCell ref="F3:F4"/>
  </mergeCells>
  <phoneticPr fontId="45" type="noConversion"/>
  <printOptions horizontalCentered="1"/>
  <pageMargins left="0.31496062992125984" right="0.19685039370078741" top="0.26" bottom="0.19685039370078741" header="0" footer="0"/>
  <pageSetup paperSize="9" scale="47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97">
    <pageSetUpPr fitToPage="1"/>
  </sheetPr>
  <dimension ref="A1:S114"/>
  <sheetViews>
    <sheetView showZeros="0" zoomScaleSheetLayoutView="100" workbookViewId="0">
      <pane ySplit="5" topLeftCell="A63" activePane="bottomLeft" state="frozen"/>
      <selection pane="bottomLeft" activeCell="E65" sqref="E65"/>
    </sheetView>
  </sheetViews>
  <sheetFormatPr defaultColWidth="9.21875" defaultRowHeight="13.2"/>
  <cols>
    <col min="1" max="1" width="6.21875" style="43" customWidth="1"/>
    <col min="2" max="2" width="32.77734375" style="43" customWidth="1"/>
    <col min="3" max="3" width="15.21875" style="43" customWidth="1"/>
    <col min="4" max="5" width="15.77734375" style="43" customWidth="1"/>
    <col min="6" max="6" width="12.21875" style="43" customWidth="1"/>
    <col min="7" max="7" width="10.21875" style="43" customWidth="1"/>
    <col min="8" max="8" width="16" style="43" customWidth="1"/>
    <col min="9" max="9" width="15.21875" style="43" customWidth="1"/>
    <col min="10" max="10" width="15.5546875" style="43" customWidth="1"/>
    <col min="11" max="11" width="15.5546875" style="44" customWidth="1"/>
    <col min="12" max="12" width="12.21875" style="44" customWidth="1"/>
    <col min="13" max="13" width="9.77734375" style="44" customWidth="1"/>
    <col min="14" max="14" width="15.44140625" style="44" customWidth="1"/>
    <col min="15" max="15" width="12.5546875" style="43" customWidth="1"/>
    <col min="16" max="16" width="20.77734375" style="43" customWidth="1"/>
    <col min="17" max="17" width="12.21875" style="45" customWidth="1"/>
    <col min="18" max="18" width="15.21875" style="43" customWidth="1"/>
    <col min="19" max="20" width="12.21875" style="43" customWidth="1"/>
    <col min="21" max="16384" width="9.21875" style="43"/>
  </cols>
  <sheetData>
    <row r="1" spans="1:19" s="8" customFormat="1" ht="21.75" customHeight="1">
      <c r="A1" s="225" t="s">
        <v>122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Q1" s="9"/>
    </row>
    <row r="2" spans="1:19" s="11" customFormat="1" ht="21.75" customHeight="1" thickBot="1">
      <c r="A2" s="74"/>
      <c r="B2" s="74"/>
      <c r="C2" s="74"/>
      <c r="D2" s="74"/>
      <c r="E2" s="74"/>
      <c r="F2" s="74"/>
      <c r="G2" s="74"/>
      <c r="H2" s="74"/>
      <c r="I2" s="74"/>
      <c r="J2" s="74"/>
      <c r="K2" s="76"/>
      <c r="L2" s="76"/>
      <c r="M2" s="76"/>
      <c r="N2" s="73" t="s">
        <v>57</v>
      </c>
      <c r="Q2" s="10"/>
    </row>
    <row r="3" spans="1:19" s="12" customFormat="1" ht="24" customHeight="1" thickBot="1">
      <c r="A3" s="228" t="s">
        <v>3</v>
      </c>
      <c r="B3" s="228" t="s">
        <v>14</v>
      </c>
      <c r="C3" s="233" t="s">
        <v>36</v>
      </c>
      <c r="D3" s="234"/>
      <c r="E3" s="234"/>
      <c r="F3" s="234"/>
      <c r="G3" s="234"/>
      <c r="H3" s="235"/>
      <c r="I3" s="233" t="s">
        <v>35</v>
      </c>
      <c r="J3" s="234"/>
      <c r="K3" s="234"/>
      <c r="L3" s="234"/>
      <c r="M3" s="234"/>
      <c r="N3" s="235"/>
      <c r="P3" s="13"/>
      <c r="Q3" s="13"/>
      <c r="R3" s="14"/>
    </row>
    <row r="4" spans="1:19" s="12" customFormat="1" ht="52.5" customHeight="1">
      <c r="A4" s="236"/>
      <c r="B4" s="236"/>
      <c r="C4" s="237" t="s">
        <v>107</v>
      </c>
      <c r="D4" s="226" t="s">
        <v>118</v>
      </c>
      <c r="E4" s="226" t="s">
        <v>110</v>
      </c>
      <c r="F4" s="226" t="s">
        <v>111</v>
      </c>
      <c r="G4" s="239" t="s">
        <v>117</v>
      </c>
      <c r="H4" s="230"/>
      <c r="I4" s="237" t="s">
        <v>107</v>
      </c>
      <c r="J4" s="226" t="s">
        <v>118</v>
      </c>
      <c r="K4" s="226" t="s">
        <v>110</v>
      </c>
      <c r="L4" s="226" t="s">
        <v>111</v>
      </c>
      <c r="M4" s="239" t="s">
        <v>117</v>
      </c>
      <c r="N4" s="230"/>
      <c r="Q4" s="15"/>
    </row>
    <row r="5" spans="1:19" s="12" customFormat="1" ht="49.5" customHeight="1" thickBot="1">
      <c r="A5" s="229"/>
      <c r="B5" s="229"/>
      <c r="C5" s="238"/>
      <c r="D5" s="227"/>
      <c r="E5" s="227"/>
      <c r="F5" s="227"/>
      <c r="G5" s="110" t="s">
        <v>55</v>
      </c>
      <c r="H5" s="112" t="s">
        <v>54</v>
      </c>
      <c r="I5" s="238"/>
      <c r="J5" s="227"/>
      <c r="K5" s="227"/>
      <c r="L5" s="227"/>
      <c r="M5" s="110" t="s">
        <v>55</v>
      </c>
      <c r="N5" s="112" t="s">
        <v>54</v>
      </c>
      <c r="P5" s="16"/>
      <c r="Q5" s="16"/>
      <c r="R5" s="17"/>
      <c r="S5" s="17"/>
    </row>
    <row r="6" spans="1:19" s="22" customFormat="1" ht="25.2" customHeight="1" thickBot="1">
      <c r="A6" s="121">
        <v>1</v>
      </c>
      <c r="B6" s="122" t="s">
        <v>4</v>
      </c>
      <c r="C6" s="123"/>
      <c r="D6" s="124"/>
      <c r="E6" s="124"/>
      <c r="F6" s="125"/>
      <c r="G6" s="125"/>
      <c r="H6" s="126">
        <f>E6-D6</f>
        <v>0</v>
      </c>
      <c r="I6" s="123"/>
      <c r="J6" s="124"/>
      <c r="K6" s="127"/>
      <c r="L6" s="128"/>
      <c r="M6" s="128"/>
      <c r="N6" s="129"/>
      <c r="O6" s="18"/>
      <c r="P6" s="19"/>
      <c r="Q6" s="20"/>
      <c r="R6" s="21"/>
      <c r="S6" s="21"/>
    </row>
    <row r="7" spans="1:19" s="22" customFormat="1" ht="25.05" customHeight="1">
      <c r="A7" s="130">
        <v>2</v>
      </c>
      <c r="B7" s="131" t="s">
        <v>5</v>
      </c>
      <c r="C7" s="132"/>
      <c r="D7" s="133"/>
      <c r="E7" s="133"/>
      <c r="F7" s="134"/>
      <c r="G7" s="134"/>
      <c r="H7" s="135"/>
      <c r="I7" s="132">
        <v>336087.5</v>
      </c>
      <c r="J7" s="133">
        <v>112029.2</v>
      </c>
      <c r="K7" s="136">
        <v>112029.2</v>
      </c>
      <c r="L7" s="134">
        <f>K7/I7*100</f>
        <v>33.333343251385429</v>
      </c>
      <c r="M7" s="134">
        <f>K7/J7*100</f>
        <v>100</v>
      </c>
      <c r="N7" s="135">
        <f>K7-J7</f>
        <v>0</v>
      </c>
      <c r="O7" s="18"/>
      <c r="P7" s="19"/>
      <c r="Q7" s="20"/>
      <c r="R7" s="21"/>
      <c r="S7" s="21"/>
    </row>
    <row r="8" spans="1:19" s="27" customFormat="1" ht="25.05" customHeight="1">
      <c r="A8" s="137">
        <v>3</v>
      </c>
      <c r="B8" s="138" t="s">
        <v>6</v>
      </c>
      <c r="C8" s="139">
        <v>1915.2</v>
      </c>
      <c r="D8" s="140">
        <f>159.6*4</f>
        <v>638.4</v>
      </c>
      <c r="E8" s="140">
        <v>638.4</v>
      </c>
      <c r="F8" s="141">
        <f>E8/C8*100</f>
        <v>33.333333333333329</v>
      </c>
      <c r="G8" s="141">
        <f>E8/D8*100</f>
        <v>100</v>
      </c>
      <c r="H8" s="142">
        <f>E8-D8</f>
        <v>0</v>
      </c>
      <c r="I8" s="139"/>
      <c r="J8" s="140"/>
      <c r="K8" s="143"/>
      <c r="L8" s="144"/>
      <c r="M8" s="144"/>
      <c r="N8" s="145"/>
      <c r="O8" s="23"/>
      <c r="P8" s="24"/>
      <c r="Q8" s="25"/>
      <c r="R8" s="26"/>
      <c r="S8" s="26"/>
    </row>
    <row r="9" spans="1:19" s="22" customFormat="1" ht="25.05" customHeight="1">
      <c r="A9" s="137">
        <v>4</v>
      </c>
      <c r="B9" s="138" t="s">
        <v>7</v>
      </c>
      <c r="C9" s="139">
        <v>28123.3</v>
      </c>
      <c r="D9" s="140">
        <f>2343.6*4</f>
        <v>9374.4</v>
      </c>
      <c r="E9" s="140">
        <v>9374.4</v>
      </c>
      <c r="F9" s="141">
        <f>E9/C9*100</f>
        <v>33.333214807650599</v>
      </c>
      <c r="G9" s="141">
        <f>E9/D9*100</f>
        <v>100</v>
      </c>
      <c r="H9" s="142">
        <f>E9-D9</f>
        <v>0</v>
      </c>
      <c r="I9" s="139"/>
      <c r="J9" s="140"/>
      <c r="K9" s="143"/>
      <c r="L9" s="144"/>
      <c r="M9" s="144"/>
      <c r="N9" s="145"/>
      <c r="O9" s="18"/>
      <c r="P9" s="19"/>
      <c r="Q9" s="20"/>
      <c r="R9" s="21"/>
      <c r="S9" s="21"/>
    </row>
    <row r="10" spans="1:19" s="22" customFormat="1" ht="25.05" customHeight="1">
      <c r="A10" s="137">
        <v>5</v>
      </c>
      <c r="B10" s="146" t="s">
        <v>8</v>
      </c>
      <c r="C10" s="139"/>
      <c r="D10" s="140"/>
      <c r="E10" s="140"/>
      <c r="F10" s="141"/>
      <c r="G10" s="141"/>
      <c r="H10" s="142"/>
      <c r="I10" s="139">
        <v>2497.5</v>
      </c>
      <c r="J10" s="140">
        <v>832.4</v>
      </c>
      <c r="K10" s="140">
        <v>832.4</v>
      </c>
      <c r="L10" s="144">
        <f>K10/I10*100</f>
        <v>33.329329329329326</v>
      </c>
      <c r="M10" s="144">
        <f>K10/J10*100</f>
        <v>100</v>
      </c>
      <c r="N10" s="145">
        <f>K10-J10</f>
        <v>0</v>
      </c>
      <c r="O10" s="18"/>
      <c r="P10" s="19"/>
      <c r="Q10" s="20"/>
      <c r="R10" s="21"/>
      <c r="S10" s="21"/>
    </row>
    <row r="11" spans="1:19" s="22" customFormat="1" ht="25.05" customHeight="1">
      <c r="A11" s="137">
        <v>6</v>
      </c>
      <c r="B11" s="146" t="s">
        <v>9</v>
      </c>
      <c r="C11" s="139">
        <v>9970.2000000000007</v>
      </c>
      <c r="D11" s="140">
        <f>830.8*4</f>
        <v>3323.2</v>
      </c>
      <c r="E11" s="140">
        <v>3323.2</v>
      </c>
      <c r="F11" s="141">
        <f>E11/C11*100</f>
        <v>33.331327355519441</v>
      </c>
      <c r="G11" s="141">
        <f>E11/D11*100</f>
        <v>100</v>
      </c>
      <c r="H11" s="142">
        <f>E11-D11</f>
        <v>0</v>
      </c>
      <c r="I11" s="139"/>
      <c r="J11" s="140"/>
      <c r="K11" s="143"/>
      <c r="L11" s="144"/>
      <c r="M11" s="144"/>
      <c r="N11" s="145"/>
      <c r="O11" s="18"/>
      <c r="P11" s="19"/>
      <c r="Q11" s="20"/>
      <c r="R11" s="21"/>
      <c r="S11" s="21"/>
    </row>
    <row r="12" spans="1:19" s="22" customFormat="1" ht="25.05" customHeight="1">
      <c r="A12" s="137">
        <v>7</v>
      </c>
      <c r="B12" s="138" t="s">
        <v>10</v>
      </c>
      <c r="C12" s="139"/>
      <c r="D12" s="140"/>
      <c r="E12" s="140"/>
      <c r="F12" s="141"/>
      <c r="G12" s="141"/>
      <c r="H12" s="142"/>
      <c r="I12" s="139"/>
      <c r="J12" s="140"/>
      <c r="K12" s="143"/>
      <c r="L12" s="144"/>
      <c r="M12" s="144"/>
      <c r="N12" s="145"/>
      <c r="O12" s="18"/>
      <c r="P12" s="19"/>
      <c r="Q12" s="20"/>
      <c r="R12" s="21"/>
      <c r="S12" s="21"/>
    </row>
    <row r="13" spans="1:19" s="22" customFormat="1" ht="25.05" customHeight="1">
      <c r="A13" s="137">
        <v>8</v>
      </c>
      <c r="B13" s="138" t="s">
        <v>11</v>
      </c>
      <c r="C13" s="139"/>
      <c r="D13" s="140"/>
      <c r="E13" s="140"/>
      <c r="F13" s="141"/>
      <c r="G13" s="141"/>
      <c r="H13" s="142"/>
      <c r="I13" s="139">
        <v>617.1</v>
      </c>
      <c r="J13" s="140">
        <v>205.6</v>
      </c>
      <c r="K13" s="140">
        <v>205.6</v>
      </c>
      <c r="L13" s="144">
        <f>K13/I13*100</f>
        <v>33.317128504294281</v>
      </c>
      <c r="M13" s="144">
        <f>K13/J13*100</f>
        <v>100</v>
      </c>
      <c r="N13" s="145">
        <f>K13-J13</f>
        <v>0</v>
      </c>
      <c r="O13" s="18"/>
      <c r="P13" s="19"/>
      <c r="Q13" s="20"/>
      <c r="R13" s="21"/>
      <c r="S13" s="21"/>
    </row>
    <row r="14" spans="1:19" s="22" customFormat="1" ht="25.05" customHeight="1">
      <c r="A14" s="137">
        <v>9</v>
      </c>
      <c r="B14" s="146" t="s">
        <v>12</v>
      </c>
      <c r="C14" s="139"/>
      <c r="D14" s="140"/>
      <c r="E14" s="140"/>
      <c r="F14" s="141"/>
      <c r="G14" s="141"/>
      <c r="H14" s="142"/>
      <c r="I14" s="139"/>
      <c r="J14" s="140"/>
      <c r="K14" s="143"/>
      <c r="L14" s="144"/>
      <c r="M14" s="144"/>
      <c r="N14" s="145"/>
      <c r="O14" s="18"/>
      <c r="P14" s="19"/>
      <c r="Q14" s="20"/>
      <c r="R14" s="21"/>
      <c r="S14" s="21"/>
    </row>
    <row r="15" spans="1:19" s="22" customFormat="1" ht="25.05" customHeight="1" thickBot="1">
      <c r="A15" s="147">
        <v>10</v>
      </c>
      <c r="B15" s="148" t="s">
        <v>13</v>
      </c>
      <c r="C15" s="149">
        <v>7278.9</v>
      </c>
      <c r="D15" s="150">
        <f>606.6*4</f>
        <v>2426.4</v>
      </c>
      <c r="E15" s="150">
        <v>2426.4</v>
      </c>
      <c r="F15" s="128">
        <f t="shared" ref="F15:F30" si="0">E15/C15*100</f>
        <v>33.334707167291768</v>
      </c>
      <c r="G15" s="128">
        <f t="shared" ref="G15:G30" si="1">E15/D15*100</f>
        <v>100</v>
      </c>
      <c r="H15" s="129">
        <f t="shared" ref="H15:H30" si="2">E15-D15</f>
        <v>0</v>
      </c>
      <c r="I15" s="149"/>
      <c r="J15" s="150"/>
      <c r="K15" s="127"/>
      <c r="L15" s="151"/>
      <c r="M15" s="151"/>
      <c r="N15" s="152"/>
      <c r="O15" s="18"/>
      <c r="P15" s="19"/>
      <c r="Q15" s="20"/>
      <c r="R15" s="21"/>
      <c r="S15" s="21"/>
    </row>
    <row r="16" spans="1:19" s="22" customFormat="1" ht="25.05" customHeight="1">
      <c r="A16" s="130">
        <v>11</v>
      </c>
      <c r="B16" s="131" t="s">
        <v>67</v>
      </c>
      <c r="C16" s="132">
        <v>4745.6000000000004</v>
      </c>
      <c r="D16" s="133">
        <f>395.5*4</f>
        <v>1582</v>
      </c>
      <c r="E16" s="133">
        <v>1582</v>
      </c>
      <c r="F16" s="134">
        <f t="shared" si="0"/>
        <v>33.336142953472688</v>
      </c>
      <c r="G16" s="134">
        <f t="shared" si="1"/>
        <v>100</v>
      </c>
      <c r="H16" s="135">
        <f t="shared" si="2"/>
        <v>0</v>
      </c>
      <c r="I16" s="132"/>
      <c r="J16" s="133"/>
      <c r="K16" s="136"/>
      <c r="L16" s="134"/>
      <c r="M16" s="134"/>
      <c r="N16" s="135"/>
      <c r="O16" s="18"/>
      <c r="P16" s="19"/>
      <c r="Q16" s="20"/>
      <c r="R16" s="21"/>
      <c r="S16" s="21"/>
    </row>
    <row r="17" spans="1:19" s="22" customFormat="1" ht="25.05" customHeight="1">
      <c r="A17" s="137">
        <v>12</v>
      </c>
      <c r="B17" s="138" t="s">
        <v>68</v>
      </c>
      <c r="C17" s="139">
        <v>23070.7</v>
      </c>
      <c r="D17" s="140">
        <f>1922.5*4</f>
        <v>7690</v>
      </c>
      <c r="E17" s="140">
        <v>7690</v>
      </c>
      <c r="F17" s="141">
        <f t="shared" si="0"/>
        <v>33.33232194948571</v>
      </c>
      <c r="G17" s="141">
        <f t="shared" si="1"/>
        <v>100</v>
      </c>
      <c r="H17" s="142">
        <f t="shared" si="2"/>
        <v>0</v>
      </c>
      <c r="I17" s="139"/>
      <c r="J17" s="140"/>
      <c r="K17" s="143"/>
      <c r="L17" s="144"/>
      <c r="M17" s="144"/>
      <c r="N17" s="145"/>
      <c r="O17" s="18"/>
      <c r="P17" s="19"/>
      <c r="Q17" s="20"/>
      <c r="R17" s="21"/>
      <c r="S17" s="21"/>
    </row>
    <row r="18" spans="1:19" s="22" customFormat="1" ht="25.05" customHeight="1">
      <c r="A18" s="137">
        <v>13</v>
      </c>
      <c r="B18" s="146" t="s">
        <v>69</v>
      </c>
      <c r="C18" s="139">
        <v>5441.4</v>
      </c>
      <c r="D18" s="140">
        <f>453.4*4</f>
        <v>1813.6</v>
      </c>
      <c r="E18" s="140">
        <v>1813.6</v>
      </c>
      <c r="F18" s="141">
        <f t="shared" si="0"/>
        <v>33.329657808652186</v>
      </c>
      <c r="G18" s="141">
        <f t="shared" si="1"/>
        <v>100</v>
      </c>
      <c r="H18" s="142">
        <f t="shared" si="2"/>
        <v>0</v>
      </c>
      <c r="I18" s="139"/>
      <c r="J18" s="140"/>
      <c r="K18" s="143"/>
      <c r="L18" s="144"/>
      <c r="M18" s="144"/>
      <c r="N18" s="145"/>
      <c r="O18" s="18"/>
      <c r="P18" s="19"/>
      <c r="Q18" s="20"/>
      <c r="R18" s="21"/>
      <c r="S18" s="21"/>
    </row>
    <row r="19" spans="1:19" s="22" customFormat="1" ht="25.05" customHeight="1">
      <c r="A19" s="137">
        <v>14</v>
      </c>
      <c r="B19" s="146" t="s">
        <v>70</v>
      </c>
      <c r="C19" s="139">
        <v>58885.9</v>
      </c>
      <c r="D19" s="140">
        <f>4907.1*4</f>
        <v>19628.400000000001</v>
      </c>
      <c r="E19" s="140">
        <v>19628.400000000001</v>
      </c>
      <c r="F19" s="141">
        <f t="shared" si="0"/>
        <v>33.332937086806865</v>
      </c>
      <c r="G19" s="141">
        <f t="shared" si="1"/>
        <v>100</v>
      </c>
      <c r="H19" s="142">
        <f t="shared" si="2"/>
        <v>0</v>
      </c>
      <c r="I19" s="139"/>
      <c r="J19" s="140"/>
      <c r="K19" s="143"/>
      <c r="L19" s="144"/>
      <c r="M19" s="144"/>
      <c r="N19" s="145"/>
      <c r="O19" s="18"/>
      <c r="P19" s="19"/>
      <c r="Q19" s="20"/>
      <c r="R19" s="21"/>
      <c r="S19" s="21"/>
    </row>
    <row r="20" spans="1:19" s="22" customFormat="1" ht="25.05" customHeight="1">
      <c r="A20" s="137">
        <v>15</v>
      </c>
      <c r="B20" s="138" t="s">
        <v>71</v>
      </c>
      <c r="C20" s="139">
        <v>15877.6</v>
      </c>
      <c r="D20" s="140">
        <f>1323.1*4</f>
        <v>5292.4</v>
      </c>
      <c r="E20" s="140">
        <v>5292.4</v>
      </c>
      <c r="F20" s="141">
        <f t="shared" si="0"/>
        <v>33.332493575855288</v>
      </c>
      <c r="G20" s="141">
        <f t="shared" si="1"/>
        <v>100</v>
      </c>
      <c r="H20" s="142">
        <f t="shared" si="2"/>
        <v>0</v>
      </c>
      <c r="I20" s="139"/>
      <c r="J20" s="140"/>
      <c r="K20" s="143"/>
      <c r="L20" s="144"/>
      <c r="M20" s="144"/>
      <c r="N20" s="145"/>
      <c r="O20" s="18"/>
      <c r="P20" s="19"/>
      <c r="Q20" s="20"/>
      <c r="R20" s="21"/>
      <c r="S20" s="21"/>
    </row>
    <row r="21" spans="1:19" s="22" customFormat="1" ht="25.05" customHeight="1">
      <c r="A21" s="137">
        <v>16</v>
      </c>
      <c r="B21" s="138" t="s">
        <v>72</v>
      </c>
      <c r="C21" s="139">
        <v>54221</v>
      </c>
      <c r="D21" s="140">
        <f>4518.4*4</f>
        <v>18073.599999999999</v>
      </c>
      <c r="E21" s="140">
        <v>18073.599999999999</v>
      </c>
      <c r="F21" s="141">
        <f t="shared" si="0"/>
        <v>33.333210379742162</v>
      </c>
      <c r="G21" s="141">
        <f t="shared" si="1"/>
        <v>100</v>
      </c>
      <c r="H21" s="142">
        <f t="shared" si="2"/>
        <v>0</v>
      </c>
      <c r="I21" s="139"/>
      <c r="J21" s="140"/>
      <c r="K21" s="143"/>
      <c r="L21" s="144"/>
      <c r="M21" s="144"/>
      <c r="N21" s="145"/>
      <c r="O21" s="18"/>
      <c r="P21" s="19"/>
      <c r="Q21" s="20"/>
      <c r="R21" s="21"/>
      <c r="S21" s="21"/>
    </row>
    <row r="22" spans="1:19" s="22" customFormat="1" ht="25.05" customHeight="1">
      <c r="A22" s="137">
        <v>17</v>
      </c>
      <c r="B22" s="146" t="s">
        <v>73</v>
      </c>
      <c r="C22" s="139">
        <v>14805.4</v>
      </c>
      <c r="D22" s="140">
        <f>1233.8*4</f>
        <v>4935.2</v>
      </c>
      <c r="E22" s="140">
        <v>4935.2</v>
      </c>
      <c r="F22" s="141">
        <f t="shared" si="0"/>
        <v>33.333783619490184</v>
      </c>
      <c r="G22" s="141">
        <f t="shared" si="1"/>
        <v>100</v>
      </c>
      <c r="H22" s="142">
        <f t="shared" si="2"/>
        <v>0</v>
      </c>
      <c r="I22" s="139"/>
      <c r="J22" s="140"/>
      <c r="K22" s="143"/>
      <c r="L22" s="144"/>
      <c r="M22" s="144"/>
      <c r="N22" s="145"/>
      <c r="O22" s="18"/>
      <c r="P22" s="19"/>
      <c r="Q22" s="20"/>
      <c r="R22" s="21"/>
      <c r="S22" s="21"/>
    </row>
    <row r="23" spans="1:19" s="22" customFormat="1" ht="25.05" customHeight="1">
      <c r="A23" s="137">
        <v>18</v>
      </c>
      <c r="B23" s="138" t="s">
        <v>74</v>
      </c>
      <c r="C23" s="139">
        <v>8424.6</v>
      </c>
      <c r="D23" s="140">
        <f>702*4</f>
        <v>2808</v>
      </c>
      <c r="E23" s="140">
        <v>2808</v>
      </c>
      <c r="F23" s="141">
        <f t="shared" si="0"/>
        <v>33.330959333380811</v>
      </c>
      <c r="G23" s="141">
        <f t="shared" si="1"/>
        <v>100</v>
      </c>
      <c r="H23" s="142">
        <f t="shared" si="2"/>
        <v>0</v>
      </c>
      <c r="I23" s="139"/>
      <c r="J23" s="140"/>
      <c r="K23" s="143"/>
      <c r="L23" s="144"/>
      <c r="M23" s="144"/>
      <c r="N23" s="145"/>
      <c r="O23" s="18"/>
      <c r="P23" s="19"/>
      <c r="Q23" s="20"/>
      <c r="R23" s="21"/>
      <c r="S23" s="21"/>
    </row>
    <row r="24" spans="1:19" s="22" customFormat="1" ht="25.05" customHeight="1">
      <c r="A24" s="137">
        <v>19</v>
      </c>
      <c r="B24" s="146" t="s">
        <v>75</v>
      </c>
      <c r="C24" s="139">
        <v>22451</v>
      </c>
      <c r="D24" s="140">
        <f>1870.9*4</f>
        <v>7483.6</v>
      </c>
      <c r="E24" s="140">
        <v>7483.6</v>
      </c>
      <c r="F24" s="141">
        <f t="shared" si="0"/>
        <v>33.333036390361229</v>
      </c>
      <c r="G24" s="141">
        <f t="shared" si="1"/>
        <v>100</v>
      </c>
      <c r="H24" s="142">
        <f t="shared" si="2"/>
        <v>0</v>
      </c>
      <c r="I24" s="139"/>
      <c r="J24" s="140"/>
      <c r="K24" s="143"/>
      <c r="L24" s="144"/>
      <c r="M24" s="144"/>
      <c r="N24" s="145"/>
      <c r="O24" s="18"/>
      <c r="P24" s="19"/>
      <c r="Q24" s="20"/>
      <c r="R24" s="21"/>
      <c r="S24" s="21"/>
    </row>
    <row r="25" spans="1:19" s="22" customFormat="1" ht="25.05" customHeight="1">
      <c r="A25" s="137">
        <v>20</v>
      </c>
      <c r="B25" s="146" t="s">
        <v>76</v>
      </c>
      <c r="C25" s="139">
        <v>12333.1</v>
      </c>
      <c r="D25" s="140">
        <f>1027.7*4</f>
        <v>4110.8</v>
      </c>
      <c r="E25" s="140">
        <v>4110.8</v>
      </c>
      <c r="F25" s="141">
        <f t="shared" si="0"/>
        <v>33.331441405648214</v>
      </c>
      <c r="G25" s="141">
        <f t="shared" si="1"/>
        <v>100</v>
      </c>
      <c r="H25" s="142">
        <f t="shared" si="2"/>
        <v>0</v>
      </c>
      <c r="I25" s="139"/>
      <c r="J25" s="140"/>
      <c r="K25" s="143"/>
      <c r="L25" s="144"/>
      <c r="M25" s="144"/>
      <c r="N25" s="145"/>
      <c r="O25" s="18"/>
      <c r="P25" s="19"/>
      <c r="Q25" s="20"/>
      <c r="R25" s="21"/>
      <c r="S25" s="21"/>
    </row>
    <row r="26" spans="1:19" s="22" customFormat="1" ht="25.05" customHeight="1">
      <c r="A26" s="137">
        <v>21</v>
      </c>
      <c r="B26" s="138" t="s">
        <v>77</v>
      </c>
      <c r="C26" s="139">
        <v>13723.5</v>
      </c>
      <c r="D26" s="140">
        <f>1143.6*4</f>
        <v>4574.3999999999996</v>
      </c>
      <c r="E26" s="140">
        <v>4574.3999999999996</v>
      </c>
      <c r="F26" s="141">
        <f t="shared" si="0"/>
        <v>33.332604656246581</v>
      </c>
      <c r="G26" s="141">
        <f t="shared" si="1"/>
        <v>100</v>
      </c>
      <c r="H26" s="142">
        <f t="shared" si="2"/>
        <v>0</v>
      </c>
      <c r="I26" s="139"/>
      <c r="J26" s="140"/>
      <c r="K26" s="143"/>
      <c r="L26" s="144"/>
      <c r="M26" s="144"/>
      <c r="N26" s="145"/>
      <c r="O26" s="18"/>
      <c r="P26" s="19"/>
      <c r="Q26" s="20"/>
      <c r="R26" s="21"/>
      <c r="S26" s="21"/>
    </row>
    <row r="27" spans="1:19" s="22" customFormat="1" ht="25.05" customHeight="1">
      <c r="A27" s="137">
        <v>22</v>
      </c>
      <c r="B27" s="146" t="s">
        <v>78</v>
      </c>
      <c r="C27" s="139">
        <v>16845.099999999999</v>
      </c>
      <c r="D27" s="140">
        <f>1403.7*4</f>
        <v>5614.8</v>
      </c>
      <c r="E27" s="140">
        <v>5614.8</v>
      </c>
      <c r="F27" s="141">
        <f t="shared" si="0"/>
        <v>33.331948162967279</v>
      </c>
      <c r="G27" s="141">
        <f t="shared" si="1"/>
        <v>100</v>
      </c>
      <c r="H27" s="142">
        <f t="shared" si="2"/>
        <v>0</v>
      </c>
      <c r="I27" s="139"/>
      <c r="J27" s="140"/>
      <c r="K27" s="143"/>
      <c r="L27" s="144"/>
      <c r="M27" s="144"/>
      <c r="N27" s="145"/>
      <c r="O27" s="18"/>
      <c r="P27" s="19"/>
      <c r="Q27" s="20"/>
      <c r="R27" s="21"/>
      <c r="S27" s="21"/>
    </row>
    <row r="28" spans="1:19" s="22" customFormat="1" ht="25.05" customHeight="1">
      <c r="A28" s="137">
        <v>23</v>
      </c>
      <c r="B28" s="146" t="s">
        <v>79</v>
      </c>
      <c r="C28" s="139">
        <v>19986.099999999999</v>
      </c>
      <c r="D28" s="140">
        <f>1665.5*4</f>
        <v>6662</v>
      </c>
      <c r="E28" s="140">
        <v>6662</v>
      </c>
      <c r="F28" s="141">
        <f t="shared" si="0"/>
        <v>33.333166550752772</v>
      </c>
      <c r="G28" s="141">
        <f t="shared" si="1"/>
        <v>100</v>
      </c>
      <c r="H28" s="142">
        <f t="shared" si="2"/>
        <v>0</v>
      </c>
      <c r="I28" s="139"/>
      <c r="J28" s="140"/>
      <c r="K28" s="143"/>
      <c r="L28" s="144"/>
      <c r="M28" s="144"/>
      <c r="N28" s="145"/>
      <c r="O28" s="18"/>
      <c r="P28" s="19"/>
      <c r="Q28" s="20"/>
      <c r="R28" s="21"/>
      <c r="S28" s="21"/>
    </row>
    <row r="29" spans="1:19" s="22" customFormat="1" ht="25.05" customHeight="1">
      <c r="A29" s="137">
        <v>24</v>
      </c>
      <c r="B29" s="138" t="s">
        <v>80</v>
      </c>
      <c r="C29" s="139">
        <v>11407.8</v>
      </c>
      <c r="D29" s="140">
        <f>950.6*4</f>
        <v>3802.4</v>
      </c>
      <c r="E29" s="140">
        <v>3802.4</v>
      </c>
      <c r="F29" s="141">
        <f t="shared" si="0"/>
        <v>33.33158014691702</v>
      </c>
      <c r="G29" s="141">
        <f t="shared" si="1"/>
        <v>100</v>
      </c>
      <c r="H29" s="142">
        <f t="shared" si="2"/>
        <v>0</v>
      </c>
      <c r="I29" s="139"/>
      <c r="J29" s="140"/>
      <c r="K29" s="143"/>
      <c r="L29" s="144"/>
      <c r="M29" s="144"/>
      <c r="N29" s="145"/>
      <c r="O29" s="18"/>
      <c r="P29" s="19"/>
      <c r="Q29" s="20"/>
      <c r="R29" s="21"/>
      <c r="S29" s="21"/>
    </row>
    <row r="30" spans="1:19" s="22" customFormat="1" ht="25.05" customHeight="1">
      <c r="A30" s="137">
        <v>25</v>
      </c>
      <c r="B30" s="138" t="s">
        <v>81</v>
      </c>
      <c r="C30" s="139">
        <v>15707.8</v>
      </c>
      <c r="D30" s="140">
        <f>1309*4</f>
        <v>5236</v>
      </c>
      <c r="E30" s="140">
        <v>5236</v>
      </c>
      <c r="F30" s="141">
        <f t="shared" si="0"/>
        <v>33.333757750926289</v>
      </c>
      <c r="G30" s="141">
        <f t="shared" si="1"/>
        <v>100</v>
      </c>
      <c r="H30" s="142">
        <f t="shared" si="2"/>
        <v>0</v>
      </c>
      <c r="I30" s="139"/>
      <c r="J30" s="140"/>
      <c r="K30" s="143"/>
      <c r="L30" s="144"/>
      <c r="M30" s="144"/>
      <c r="N30" s="145"/>
      <c r="O30" s="18"/>
      <c r="P30" s="19"/>
      <c r="Q30" s="20"/>
      <c r="R30" s="21"/>
      <c r="S30" s="21"/>
    </row>
    <row r="31" spans="1:19" s="22" customFormat="1" ht="25.05" customHeight="1">
      <c r="A31" s="137">
        <v>26</v>
      </c>
      <c r="B31" s="146" t="s">
        <v>82</v>
      </c>
      <c r="C31" s="139"/>
      <c r="D31" s="140"/>
      <c r="E31" s="140"/>
      <c r="F31" s="141"/>
      <c r="G31" s="141"/>
      <c r="H31" s="142"/>
      <c r="I31" s="139"/>
      <c r="J31" s="140"/>
      <c r="K31" s="143"/>
      <c r="L31" s="144"/>
      <c r="M31" s="144"/>
      <c r="N31" s="145"/>
      <c r="O31" s="18"/>
      <c r="P31" s="19"/>
      <c r="Q31" s="20"/>
      <c r="R31" s="21"/>
      <c r="S31" s="21"/>
    </row>
    <row r="32" spans="1:19" s="22" customFormat="1" ht="25.05" customHeight="1">
      <c r="A32" s="137">
        <v>27</v>
      </c>
      <c r="B32" s="153" t="s">
        <v>83</v>
      </c>
      <c r="C32" s="139">
        <v>41304.800000000003</v>
      </c>
      <c r="D32" s="140">
        <f>3442.1*4</f>
        <v>13768.4</v>
      </c>
      <c r="E32" s="140">
        <v>13768.4</v>
      </c>
      <c r="F32" s="141">
        <f>E32/C32*100</f>
        <v>33.333656136817027</v>
      </c>
      <c r="G32" s="141">
        <f>E32/D32*100</f>
        <v>100</v>
      </c>
      <c r="H32" s="142">
        <f>E32-D32</f>
        <v>0</v>
      </c>
      <c r="I32" s="139"/>
      <c r="J32" s="140"/>
      <c r="K32" s="143"/>
      <c r="L32" s="144"/>
      <c r="M32" s="144"/>
      <c r="N32" s="145"/>
      <c r="O32" s="18"/>
      <c r="P32" s="19"/>
      <c r="Q32" s="20"/>
      <c r="R32" s="21"/>
      <c r="S32" s="21"/>
    </row>
    <row r="33" spans="1:19" s="22" customFormat="1" ht="25.05" customHeight="1">
      <c r="A33" s="137">
        <v>28</v>
      </c>
      <c r="B33" s="138" t="s">
        <v>84</v>
      </c>
      <c r="C33" s="139"/>
      <c r="D33" s="140"/>
      <c r="E33" s="140"/>
      <c r="F33" s="141"/>
      <c r="G33" s="141"/>
      <c r="H33" s="142"/>
      <c r="I33" s="139">
        <v>11428.1</v>
      </c>
      <c r="J33" s="140">
        <v>3809.6</v>
      </c>
      <c r="K33" s="140">
        <v>3809.6</v>
      </c>
      <c r="L33" s="144">
        <f>K33/I33*100</f>
        <v>33.335375084222221</v>
      </c>
      <c r="M33" s="144">
        <f>K33/J33*100</f>
        <v>100</v>
      </c>
      <c r="N33" s="145">
        <f>K33-J33</f>
        <v>0</v>
      </c>
      <c r="O33" s="18"/>
      <c r="P33" s="19"/>
      <c r="Q33" s="20"/>
      <c r="R33" s="21"/>
      <c r="S33" s="21"/>
    </row>
    <row r="34" spans="1:19" s="22" customFormat="1" ht="25.05" customHeight="1">
      <c r="A34" s="137">
        <v>29</v>
      </c>
      <c r="B34" s="138" t="s">
        <v>85</v>
      </c>
      <c r="C34" s="154">
        <v>33967.1</v>
      </c>
      <c r="D34" s="155">
        <f>2830.6*4</f>
        <v>11322.4</v>
      </c>
      <c r="E34" s="155">
        <v>11322.4</v>
      </c>
      <c r="F34" s="144">
        <f>E34/C34*100</f>
        <v>33.333431467508269</v>
      </c>
      <c r="G34" s="144">
        <f>E34/D34*100</f>
        <v>100</v>
      </c>
      <c r="H34" s="145">
        <f>E34-D34</f>
        <v>0</v>
      </c>
      <c r="I34" s="154"/>
      <c r="J34" s="155"/>
      <c r="K34" s="156"/>
      <c r="L34" s="144"/>
      <c r="M34" s="144"/>
      <c r="N34" s="145"/>
      <c r="O34" s="18"/>
      <c r="P34" s="19"/>
      <c r="Q34" s="20"/>
      <c r="R34" s="21"/>
      <c r="S34" s="21"/>
    </row>
    <row r="35" spans="1:19" s="22" customFormat="1" ht="25.05" customHeight="1" thickBot="1">
      <c r="A35" s="147">
        <v>30</v>
      </c>
      <c r="B35" s="157" t="s">
        <v>86</v>
      </c>
      <c r="C35" s="158"/>
      <c r="D35" s="159"/>
      <c r="E35" s="159"/>
      <c r="F35" s="151"/>
      <c r="G35" s="151"/>
      <c r="H35" s="152"/>
      <c r="I35" s="158"/>
      <c r="J35" s="159"/>
      <c r="K35" s="160"/>
      <c r="L35" s="151"/>
      <c r="M35" s="151"/>
      <c r="N35" s="152"/>
      <c r="O35" s="18"/>
      <c r="P35" s="19"/>
      <c r="Q35" s="20"/>
      <c r="R35" s="21"/>
      <c r="S35" s="21"/>
    </row>
    <row r="36" spans="1:19" s="22" customFormat="1" ht="25.05" customHeight="1">
      <c r="A36" s="130">
        <v>31</v>
      </c>
      <c r="B36" s="161" t="s">
        <v>41</v>
      </c>
      <c r="C36" s="132">
        <v>3343.5</v>
      </c>
      <c r="D36" s="133">
        <f>278.6*4</f>
        <v>1114.4000000000001</v>
      </c>
      <c r="E36" s="133">
        <v>1114.4000000000001</v>
      </c>
      <c r="F36" s="134">
        <f t="shared" ref="F36:F45" si="3">E36/C36*100</f>
        <v>33.330342455510696</v>
      </c>
      <c r="G36" s="134">
        <f t="shared" ref="G36:G45" si="4">E36/D36*100</f>
        <v>100</v>
      </c>
      <c r="H36" s="135">
        <f t="shared" ref="H36:H45" si="5">E36-D36</f>
        <v>0</v>
      </c>
      <c r="I36" s="132"/>
      <c r="J36" s="133"/>
      <c r="K36" s="136"/>
      <c r="L36" s="134"/>
      <c r="M36" s="134"/>
      <c r="N36" s="135"/>
      <c r="O36" s="18"/>
      <c r="P36" s="19"/>
      <c r="Q36" s="20"/>
      <c r="R36" s="21"/>
      <c r="S36" s="21"/>
    </row>
    <row r="37" spans="1:19" s="22" customFormat="1" ht="25.05" customHeight="1">
      <c r="A37" s="137">
        <v>32</v>
      </c>
      <c r="B37" s="162" t="s">
        <v>42</v>
      </c>
      <c r="C37" s="154">
        <v>3353.7</v>
      </c>
      <c r="D37" s="155">
        <f>279.5*4</f>
        <v>1118</v>
      </c>
      <c r="E37" s="155">
        <v>1118</v>
      </c>
      <c r="F37" s="144">
        <f t="shared" si="3"/>
        <v>33.336315114649494</v>
      </c>
      <c r="G37" s="144">
        <f t="shared" si="4"/>
        <v>100</v>
      </c>
      <c r="H37" s="145">
        <f t="shared" si="5"/>
        <v>0</v>
      </c>
      <c r="I37" s="154"/>
      <c r="J37" s="155"/>
      <c r="K37" s="156"/>
      <c r="L37" s="144"/>
      <c r="M37" s="144"/>
      <c r="N37" s="145"/>
      <c r="O37" s="18"/>
      <c r="P37" s="19"/>
      <c r="Q37" s="20"/>
      <c r="R37" s="21"/>
      <c r="S37" s="21"/>
    </row>
    <row r="38" spans="1:19" s="22" customFormat="1" ht="25.05" customHeight="1">
      <c r="A38" s="137">
        <v>33</v>
      </c>
      <c r="B38" s="162" t="s">
        <v>43</v>
      </c>
      <c r="C38" s="154">
        <v>2497.6999999999998</v>
      </c>
      <c r="D38" s="155">
        <f>208.2*4</f>
        <v>832.8</v>
      </c>
      <c r="E38" s="155">
        <v>832.8</v>
      </c>
      <c r="F38" s="144">
        <f t="shared" si="3"/>
        <v>33.342675261240338</v>
      </c>
      <c r="G38" s="144">
        <f t="shared" si="4"/>
        <v>100</v>
      </c>
      <c r="H38" s="145">
        <f t="shared" si="5"/>
        <v>0</v>
      </c>
      <c r="I38" s="154"/>
      <c r="J38" s="155"/>
      <c r="K38" s="156"/>
      <c r="L38" s="144"/>
      <c r="M38" s="144"/>
      <c r="N38" s="145"/>
      <c r="O38" s="18"/>
      <c r="P38" s="19"/>
      <c r="Q38" s="20"/>
      <c r="R38" s="21"/>
      <c r="S38" s="21"/>
    </row>
    <row r="39" spans="1:19" s="22" customFormat="1" ht="25.05" customHeight="1">
      <c r="A39" s="137">
        <v>34</v>
      </c>
      <c r="B39" s="162" t="s">
        <v>44</v>
      </c>
      <c r="C39" s="154">
        <v>4396.3</v>
      </c>
      <c r="D39" s="155">
        <f>366.3*4</f>
        <v>1465.2</v>
      </c>
      <c r="E39" s="155">
        <v>1465.2</v>
      </c>
      <c r="F39" s="144">
        <f t="shared" si="3"/>
        <v>33.328025839910836</v>
      </c>
      <c r="G39" s="144">
        <f t="shared" si="4"/>
        <v>100</v>
      </c>
      <c r="H39" s="145">
        <f t="shared" si="5"/>
        <v>0</v>
      </c>
      <c r="I39" s="154"/>
      <c r="J39" s="155"/>
      <c r="K39" s="156"/>
      <c r="L39" s="144"/>
      <c r="M39" s="144"/>
      <c r="N39" s="145"/>
      <c r="O39" s="18"/>
      <c r="P39" s="19"/>
      <c r="Q39" s="20"/>
      <c r="R39" s="21"/>
      <c r="S39" s="21"/>
    </row>
    <row r="40" spans="1:19" s="22" customFormat="1" ht="25.05" customHeight="1">
      <c r="A40" s="137">
        <v>35</v>
      </c>
      <c r="B40" s="162" t="s">
        <v>38</v>
      </c>
      <c r="C40" s="154">
        <v>2834.4</v>
      </c>
      <c r="D40" s="155">
        <f>236.2*4</f>
        <v>944.8</v>
      </c>
      <c r="E40" s="155">
        <v>944.8</v>
      </c>
      <c r="F40" s="144">
        <f t="shared" si="3"/>
        <v>33.333333333333329</v>
      </c>
      <c r="G40" s="144">
        <f t="shared" si="4"/>
        <v>100</v>
      </c>
      <c r="H40" s="145">
        <f t="shared" si="5"/>
        <v>0</v>
      </c>
      <c r="I40" s="154"/>
      <c r="J40" s="155"/>
      <c r="K40" s="156"/>
      <c r="L40" s="144"/>
      <c r="M40" s="144"/>
      <c r="N40" s="145"/>
      <c r="O40" s="18"/>
      <c r="P40" s="19"/>
      <c r="Q40" s="20"/>
      <c r="R40" s="21"/>
      <c r="S40" s="21"/>
    </row>
    <row r="41" spans="1:19" s="22" customFormat="1" ht="25.05" customHeight="1">
      <c r="A41" s="137">
        <v>36</v>
      </c>
      <c r="B41" s="162" t="s">
        <v>51</v>
      </c>
      <c r="C41" s="154">
        <v>2982.6</v>
      </c>
      <c r="D41" s="155">
        <f>248.5*4</f>
        <v>994</v>
      </c>
      <c r="E41" s="155">
        <v>994</v>
      </c>
      <c r="F41" s="144">
        <f t="shared" si="3"/>
        <v>33.326627774424999</v>
      </c>
      <c r="G41" s="144">
        <f t="shared" si="4"/>
        <v>100</v>
      </c>
      <c r="H41" s="145">
        <f t="shared" si="5"/>
        <v>0</v>
      </c>
      <c r="I41" s="154"/>
      <c r="J41" s="155"/>
      <c r="K41" s="156"/>
      <c r="L41" s="144"/>
      <c r="M41" s="144"/>
      <c r="N41" s="145"/>
      <c r="O41" s="18"/>
      <c r="P41" s="19"/>
      <c r="Q41" s="20"/>
      <c r="R41" s="21"/>
      <c r="S41" s="21"/>
    </row>
    <row r="42" spans="1:19" s="22" customFormat="1" ht="25.05" customHeight="1">
      <c r="A42" s="137">
        <v>37</v>
      </c>
      <c r="B42" s="162" t="s">
        <v>45</v>
      </c>
      <c r="C42" s="154">
        <v>2137.3000000000002</v>
      </c>
      <c r="D42" s="155">
        <f>178.1*4</f>
        <v>712.4</v>
      </c>
      <c r="E42" s="155">
        <v>712.4</v>
      </c>
      <c r="F42" s="144">
        <f t="shared" si="3"/>
        <v>33.331773733214796</v>
      </c>
      <c r="G42" s="144">
        <f t="shared" si="4"/>
        <v>100</v>
      </c>
      <c r="H42" s="145">
        <f t="shared" si="5"/>
        <v>0</v>
      </c>
      <c r="I42" s="154"/>
      <c r="J42" s="155"/>
      <c r="K42" s="156"/>
      <c r="L42" s="144"/>
      <c r="M42" s="144"/>
      <c r="N42" s="145"/>
      <c r="O42" s="18"/>
      <c r="P42" s="19"/>
      <c r="Q42" s="20"/>
      <c r="R42" s="21"/>
      <c r="S42" s="21"/>
    </row>
    <row r="43" spans="1:19" s="22" customFormat="1" ht="25.05" customHeight="1">
      <c r="A43" s="137">
        <v>38</v>
      </c>
      <c r="B43" s="162" t="s">
        <v>37</v>
      </c>
      <c r="C43" s="154">
        <v>1286.2</v>
      </c>
      <c r="D43" s="155">
        <f>107.2*4</f>
        <v>428.8</v>
      </c>
      <c r="E43" s="155">
        <v>428.8</v>
      </c>
      <c r="F43" s="144">
        <f t="shared" si="3"/>
        <v>33.338516560410511</v>
      </c>
      <c r="G43" s="144">
        <f t="shared" si="4"/>
        <v>100</v>
      </c>
      <c r="H43" s="145">
        <f t="shared" si="5"/>
        <v>0</v>
      </c>
      <c r="I43" s="154"/>
      <c r="J43" s="155"/>
      <c r="K43" s="156"/>
      <c r="L43" s="144"/>
      <c r="M43" s="144"/>
      <c r="N43" s="145"/>
      <c r="O43" s="18"/>
      <c r="P43" s="19"/>
      <c r="Q43" s="20"/>
      <c r="R43" s="21"/>
      <c r="S43" s="21"/>
    </row>
    <row r="44" spans="1:19" s="22" customFormat="1" ht="25.05" customHeight="1">
      <c r="A44" s="137">
        <v>39</v>
      </c>
      <c r="B44" s="162" t="s">
        <v>46</v>
      </c>
      <c r="C44" s="154">
        <v>3051</v>
      </c>
      <c r="D44" s="155">
        <f>254.2*4</f>
        <v>1016.8</v>
      </c>
      <c r="E44" s="155">
        <v>1016.8</v>
      </c>
      <c r="F44" s="144">
        <f t="shared" si="3"/>
        <v>33.326778105539169</v>
      </c>
      <c r="G44" s="144">
        <f t="shared" si="4"/>
        <v>100</v>
      </c>
      <c r="H44" s="145">
        <f t="shared" si="5"/>
        <v>0</v>
      </c>
      <c r="I44" s="154"/>
      <c r="J44" s="155"/>
      <c r="K44" s="156"/>
      <c r="L44" s="144"/>
      <c r="M44" s="144"/>
      <c r="N44" s="145"/>
      <c r="O44" s="18"/>
      <c r="P44" s="19"/>
      <c r="Q44" s="20"/>
      <c r="R44" s="21"/>
      <c r="S44" s="21"/>
    </row>
    <row r="45" spans="1:19" s="22" customFormat="1" ht="25.05" customHeight="1">
      <c r="A45" s="137">
        <v>40</v>
      </c>
      <c r="B45" s="162" t="s">
        <v>49</v>
      </c>
      <c r="C45" s="154">
        <v>1954.4</v>
      </c>
      <c r="D45" s="155">
        <f>162.9*4</f>
        <v>651.6</v>
      </c>
      <c r="E45" s="155">
        <v>651.6</v>
      </c>
      <c r="F45" s="144">
        <f t="shared" si="3"/>
        <v>33.340155546459272</v>
      </c>
      <c r="G45" s="144">
        <f t="shared" si="4"/>
        <v>100</v>
      </c>
      <c r="H45" s="145">
        <f t="shared" si="5"/>
        <v>0</v>
      </c>
      <c r="I45" s="154"/>
      <c r="J45" s="155"/>
      <c r="K45" s="156"/>
      <c r="L45" s="144"/>
      <c r="M45" s="144"/>
      <c r="N45" s="145"/>
      <c r="O45" s="18"/>
      <c r="P45" s="19"/>
      <c r="Q45" s="20"/>
      <c r="R45" s="21"/>
      <c r="S45" s="21"/>
    </row>
    <row r="46" spans="1:19" s="22" customFormat="1" ht="25.05" customHeight="1">
      <c r="A46" s="137">
        <v>41</v>
      </c>
      <c r="B46" s="162" t="s">
        <v>47</v>
      </c>
      <c r="C46" s="154"/>
      <c r="D46" s="155"/>
      <c r="E46" s="155"/>
      <c r="F46" s="144"/>
      <c r="G46" s="144"/>
      <c r="H46" s="145"/>
      <c r="I46" s="154">
        <v>744.9</v>
      </c>
      <c r="J46" s="155">
        <v>248.3</v>
      </c>
      <c r="K46" s="155">
        <v>248.3</v>
      </c>
      <c r="L46" s="144">
        <f>K46/I46*100</f>
        <v>33.333333333333336</v>
      </c>
      <c r="M46" s="144">
        <f>K46/J46*100</f>
        <v>100</v>
      </c>
      <c r="N46" s="145">
        <f>K46-J46</f>
        <v>0</v>
      </c>
      <c r="O46" s="18"/>
      <c r="P46" s="19"/>
      <c r="Q46" s="20"/>
      <c r="R46" s="21"/>
      <c r="S46" s="21"/>
    </row>
    <row r="47" spans="1:19" s="22" customFormat="1" ht="25.05" customHeight="1">
      <c r="A47" s="137">
        <v>42</v>
      </c>
      <c r="B47" s="162" t="s">
        <v>50</v>
      </c>
      <c r="C47" s="154">
        <v>5356.6</v>
      </c>
      <c r="D47" s="155">
        <f>446.4*4</f>
        <v>1785.6</v>
      </c>
      <c r="E47" s="155">
        <v>1785.6</v>
      </c>
      <c r="F47" s="144">
        <f t="shared" ref="F47:F62" si="6">E47/C47*100</f>
        <v>33.334577903894257</v>
      </c>
      <c r="G47" s="144">
        <f t="shared" ref="G47:G62" si="7">E47/D47*100</f>
        <v>100</v>
      </c>
      <c r="H47" s="145">
        <f t="shared" ref="H47:H62" si="8">E47-D47</f>
        <v>0</v>
      </c>
      <c r="I47" s="154"/>
      <c r="J47" s="155"/>
      <c r="K47" s="156"/>
      <c r="L47" s="144"/>
      <c r="M47" s="144"/>
      <c r="N47" s="145"/>
      <c r="O47" s="18"/>
      <c r="P47" s="19"/>
      <c r="Q47" s="20"/>
      <c r="R47" s="21"/>
      <c r="S47" s="21"/>
    </row>
    <row r="48" spans="1:19" s="22" customFormat="1" ht="25.05" customHeight="1">
      <c r="A48" s="137">
        <v>43</v>
      </c>
      <c r="B48" s="162" t="s">
        <v>39</v>
      </c>
      <c r="C48" s="154">
        <v>1950.4</v>
      </c>
      <c r="D48" s="155">
        <f>162.5*4</f>
        <v>650</v>
      </c>
      <c r="E48" s="155">
        <v>650</v>
      </c>
      <c r="F48" s="144">
        <f t="shared" si="6"/>
        <v>33.326497128794088</v>
      </c>
      <c r="G48" s="144">
        <f t="shared" si="7"/>
        <v>100</v>
      </c>
      <c r="H48" s="145">
        <f t="shared" si="8"/>
        <v>0</v>
      </c>
      <c r="I48" s="154"/>
      <c r="J48" s="155"/>
      <c r="K48" s="156"/>
      <c r="L48" s="144"/>
      <c r="M48" s="144"/>
      <c r="N48" s="145"/>
      <c r="O48" s="18"/>
      <c r="P48" s="19"/>
      <c r="Q48" s="20"/>
      <c r="R48" s="21"/>
      <c r="S48" s="21"/>
    </row>
    <row r="49" spans="1:19" s="22" customFormat="1" ht="25.05" customHeight="1">
      <c r="A49" s="137">
        <v>44</v>
      </c>
      <c r="B49" s="162" t="s">
        <v>40</v>
      </c>
      <c r="C49" s="154">
        <v>4415.5</v>
      </c>
      <c r="D49" s="155">
        <f>367.9*4</f>
        <v>1471.6</v>
      </c>
      <c r="E49" s="155">
        <v>1471.6</v>
      </c>
      <c r="F49" s="144">
        <f t="shared" si="6"/>
        <v>33.328048918582262</v>
      </c>
      <c r="G49" s="144">
        <f t="shared" si="7"/>
        <v>100</v>
      </c>
      <c r="H49" s="145">
        <f t="shared" si="8"/>
        <v>0</v>
      </c>
      <c r="I49" s="154"/>
      <c r="J49" s="155"/>
      <c r="K49" s="156"/>
      <c r="L49" s="144"/>
      <c r="M49" s="144"/>
      <c r="N49" s="145"/>
      <c r="O49" s="18"/>
      <c r="P49" s="19"/>
      <c r="Q49" s="20"/>
      <c r="R49" s="21"/>
      <c r="S49" s="21"/>
    </row>
    <row r="50" spans="1:19" s="22" customFormat="1" ht="25.05" customHeight="1">
      <c r="A50" s="137">
        <v>45</v>
      </c>
      <c r="B50" s="163" t="s">
        <v>48</v>
      </c>
      <c r="C50" s="158">
        <v>2379.9</v>
      </c>
      <c r="D50" s="159">
        <f>198.3*4</f>
        <v>793.2</v>
      </c>
      <c r="E50" s="159">
        <v>793.2</v>
      </c>
      <c r="F50" s="144">
        <f t="shared" si="6"/>
        <v>33.329131476112444</v>
      </c>
      <c r="G50" s="144">
        <f t="shared" si="7"/>
        <v>100</v>
      </c>
      <c r="H50" s="145">
        <f t="shared" si="8"/>
        <v>0</v>
      </c>
      <c r="I50" s="158"/>
      <c r="J50" s="159"/>
      <c r="K50" s="160"/>
      <c r="L50" s="151"/>
      <c r="M50" s="151"/>
      <c r="N50" s="152"/>
      <c r="O50" s="18"/>
      <c r="P50" s="19"/>
      <c r="Q50" s="20"/>
      <c r="R50" s="21"/>
      <c r="S50" s="21"/>
    </row>
    <row r="51" spans="1:19" s="22" customFormat="1" ht="25.05" customHeight="1">
      <c r="A51" s="137">
        <v>46</v>
      </c>
      <c r="B51" s="163" t="s">
        <v>58</v>
      </c>
      <c r="C51" s="158">
        <v>14571.6</v>
      </c>
      <c r="D51" s="159">
        <f>1214.3*4</f>
        <v>4857.2</v>
      </c>
      <c r="E51" s="159">
        <v>4857.2</v>
      </c>
      <c r="F51" s="144">
        <f t="shared" si="6"/>
        <v>33.333333333333329</v>
      </c>
      <c r="G51" s="144">
        <f t="shared" si="7"/>
        <v>100</v>
      </c>
      <c r="H51" s="145">
        <f t="shared" si="8"/>
        <v>0</v>
      </c>
      <c r="I51" s="158"/>
      <c r="J51" s="159"/>
      <c r="K51" s="160"/>
      <c r="L51" s="151"/>
      <c r="M51" s="151"/>
      <c r="N51" s="152"/>
      <c r="O51" s="18"/>
      <c r="P51" s="19"/>
      <c r="Q51" s="20"/>
      <c r="R51" s="21"/>
      <c r="S51" s="21"/>
    </row>
    <row r="52" spans="1:19" s="22" customFormat="1" ht="25.05" customHeight="1">
      <c r="A52" s="137">
        <v>47</v>
      </c>
      <c r="B52" s="163" t="s">
        <v>59</v>
      </c>
      <c r="C52" s="158">
        <v>1535.5</v>
      </c>
      <c r="D52" s="159">
        <f>127.9*4</f>
        <v>511.6</v>
      </c>
      <c r="E52" s="159">
        <v>511.6</v>
      </c>
      <c r="F52" s="144">
        <f t="shared" si="6"/>
        <v>33.318137414522958</v>
      </c>
      <c r="G52" s="144">
        <f t="shared" si="7"/>
        <v>100</v>
      </c>
      <c r="H52" s="145">
        <f t="shared" si="8"/>
        <v>0</v>
      </c>
      <c r="I52" s="158"/>
      <c r="J52" s="159"/>
      <c r="K52" s="160"/>
      <c r="L52" s="151"/>
      <c r="M52" s="151"/>
      <c r="N52" s="152"/>
      <c r="O52" s="18"/>
      <c r="P52" s="19"/>
      <c r="Q52" s="20"/>
      <c r="R52" s="21"/>
      <c r="S52" s="21"/>
    </row>
    <row r="53" spans="1:19" s="22" customFormat="1" ht="25.05" customHeight="1">
      <c r="A53" s="137">
        <v>48</v>
      </c>
      <c r="B53" s="163" t="s">
        <v>60</v>
      </c>
      <c r="C53" s="158">
        <v>8512.2000000000007</v>
      </c>
      <c r="D53" s="159">
        <f>709.3*4</f>
        <v>2837.2</v>
      </c>
      <c r="E53" s="159">
        <v>2837.2</v>
      </c>
      <c r="F53" s="144">
        <f t="shared" si="6"/>
        <v>33.330983764479214</v>
      </c>
      <c r="G53" s="144">
        <f t="shared" si="7"/>
        <v>100</v>
      </c>
      <c r="H53" s="145">
        <f t="shared" si="8"/>
        <v>0</v>
      </c>
      <c r="I53" s="158"/>
      <c r="J53" s="159"/>
      <c r="K53" s="160"/>
      <c r="L53" s="151"/>
      <c r="M53" s="151"/>
      <c r="N53" s="152"/>
      <c r="O53" s="18"/>
      <c r="P53" s="19"/>
      <c r="Q53" s="20"/>
      <c r="R53" s="21"/>
      <c r="S53" s="21"/>
    </row>
    <row r="54" spans="1:19" s="22" customFormat="1" ht="25.05" customHeight="1">
      <c r="A54" s="137">
        <v>49</v>
      </c>
      <c r="B54" s="163" t="s">
        <v>61</v>
      </c>
      <c r="C54" s="158">
        <v>1840.5</v>
      </c>
      <c r="D54" s="159">
        <f>153.4*4</f>
        <v>613.6</v>
      </c>
      <c r="E54" s="159">
        <v>613.6</v>
      </c>
      <c r="F54" s="144">
        <f t="shared" si="6"/>
        <v>33.338766639500136</v>
      </c>
      <c r="G54" s="144">
        <f t="shared" si="7"/>
        <v>100</v>
      </c>
      <c r="H54" s="145">
        <f t="shared" si="8"/>
        <v>0</v>
      </c>
      <c r="I54" s="158"/>
      <c r="J54" s="159"/>
      <c r="K54" s="160"/>
      <c r="L54" s="151"/>
      <c r="M54" s="151"/>
      <c r="N54" s="152"/>
      <c r="O54" s="18"/>
      <c r="P54" s="19"/>
      <c r="Q54" s="20"/>
      <c r="R54" s="21"/>
      <c r="S54" s="21"/>
    </row>
    <row r="55" spans="1:19" s="22" customFormat="1" ht="25.05" customHeight="1">
      <c r="A55" s="137">
        <v>50</v>
      </c>
      <c r="B55" s="163" t="s">
        <v>62</v>
      </c>
      <c r="C55" s="158">
        <v>6084.7</v>
      </c>
      <c r="D55" s="159">
        <f>507*4</f>
        <v>2028</v>
      </c>
      <c r="E55" s="159">
        <v>2028</v>
      </c>
      <c r="F55" s="144">
        <f t="shared" si="6"/>
        <v>33.329498578401569</v>
      </c>
      <c r="G55" s="144">
        <f t="shared" si="7"/>
        <v>100</v>
      </c>
      <c r="H55" s="145">
        <f t="shared" si="8"/>
        <v>0</v>
      </c>
      <c r="I55" s="158"/>
      <c r="J55" s="159"/>
      <c r="K55" s="160"/>
      <c r="L55" s="151"/>
      <c r="M55" s="151"/>
      <c r="N55" s="152"/>
      <c r="O55" s="18"/>
      <c r="P55" s="19"/>
      <c r="Q55" s="20"/>
      <c r="R55" s="21"/>
      <c r="S55" s="21"/>
    </row>
    <row r="56" spans="1:19" s="22" customFormat="1" ht="25.05" customHeight="1">
      <c r="A56" s="137">
        <v>51</v>
      </c>
      <c r="B56" s="163" t="s">
        <v>63</v>
      </c>
      <c r="C56" s="158">
        <v>2331</v>
      </c>
      <c r="D56" s="159">
        <f>194.2*4</f>
        <v>776.8</v>
      </c>
      <c r="E56" s="159">
        <v>776.8</v>
      </c>
      <c r="F56" s="144">
        <f t="shared" si="6"/>
        <v>33.324753324753317</v>
      </c>
      <c r="G56" s="144">
        <f t="shared" si="7"/>
        <v>100</v>
      </c>
      <c r="H56" s="145">
        <f t="shared" si="8"/>
        <v>0</v>
      </c>
      <c r="I56" s="158"/>
      <c r="J56" s="159"/>
      <c r="K56" s="160"/>
      <c r="L56" s="151"/>
      <c r="M56" s="151"/>
      <c r="N56" s="152"/>
      <c r="O56" s="18"/>
      <c r="P56" s="19"/>
      <c r="Q56" s="20"/>
      <c r="R56" s="21"/>
      <c r="S56" s="21"/>
    </row>
    <row r="57" spans="1:19" s="22" customFormat="1" ht="25.05" customHeight="1">
      <c r="A57" s="137">
        <v>52</v>
      </c>
      <c r="B57" s="164" t="s">
        <v>64</v>
      </c>
      <c r="C57" s="165">
        <v>3067.7</v>
      </c>
      <c r="D57" s="155">
        <f>255.7*4</f>
        <v>1022.8</v>
      </c>
      <c r="E57" s="155">
        <v>1022.8</v>
      </c>
      <c r="F57" s="144">
        <f t="shared" si="6"/>
        <v>33.340939466049484</v>
      </c>
      <c r="G57" s="144">
        <f t="shared" si="7"/>
        <v>100</v>
      </c>
      <c r="H57" s="145">
        <f t="shared" si="8"/>
        <v>0</v>
      </c>
      <c r="I57" s="165"/>
      <c r="J57" s="155"/>
      <c r="K57" s="156"/>
      <c r="L57" s="144"/>
      <c r="M57" s="144"/>
      <c r="N57" s="145"/>
      <c r="O57" s="18"/>
      <c r="P57" s="19"/>
      <c r="Q57" s="20"/>
      <c r="R57" s="21"/>
      <c r="S57" s="21"/>
    </row>
    <row r="58" spans="1:19" s="22" customFormat="1" ht="25.05" customHeight="1">
      <c r="A58" s="166">
        <v>53</v>
      </c>
      <c r="B58" s="162" t="s">
        <v>94</v>
      </c>
      <c r="C58" s="165">
        <v>6872.2</v>
      </c>
      <c r="D58" s="155">
        <f>572.7*4</f>
        <v>2290.8000000000002</v>
      </c>
      <c r="E58" s="155">
        <v>2290.8000000000002</v>
      </c>
      <c r="F58" s="141">
        <f t="shared" si="6"/>
        <v>33.334303425395071</v>
      </c>
      <c r="G58" s="144">
        <f t="shared" si="7"/>
        <v>100</v>
      </c>
      <c r="H58" s="145">
        <f t="shared" si="8"/>
        <v>0</v>
      </c>
      <c r="I58" s="165"/>
      <c r="J58" s="155"/>
      <c r="K58" s="156"/>
      <c r="L58" s="144"/>
      <c r="M58" s="144"/>
      <c r="N58" s="145"/>
      <c r="O58" s="18"/>
      <c r="P58" s="19"/>
      <c r="Q58" s="20"/>
      <c r="R58" s="21"/>
      <c r="S58" s="21"/>
    </row>
    <row r="59" spans="1:19" s="22" customFormat="1" ht="25.05" customHeight="1">
      <c r="A59" s="166">
        <v>54</v>
      </c>
      <c r="B59" s="162" t="s">
        <v>95</v>
      </c>
      <c r="C59" s="165">
        <v>5625.3</v>
      </c>
      <c r="D59" s="155">
        <f>468.8*4</f>
        <v>1875.2</v>
      </c>
      <c r="E59" s="155">
        <v>1875.2</v>
      </c>
      <c r="F59" s="141">
        <f t="shared" si="6"/>
        <v>33.335111016301354</v>
      </c>
      <c r="G59" s="144">
        <f t="shared" si="7"/>
        <v>100</v>
      </c>
      <c r="H59" s="145">
        <f t="shared" si="8"/>
        <v>0</v>
      </c>
      <c r="I59" s="165"/>
      <c r="J59" s="155"/>
      <c r="K59" s="156"/>
      <c r="L59" s="144"/>
      <c r="M59" s="144"/>
      <c r="N59" s="145"/>
      <c r="O59" s="18"/>
      <c r="P59" s="19"/>
      <c r="Q59" s="20"/>
      <c r="R59" s="21"/>
      <c r="S59" s="21"/>
    </row>
    <row r="60" spans="1:19" s="22" customFormat="1" ht="25.05" customHeight="1">
      <c r="A60" s="166">
        <v>55</v>
      </c>
      <c r="B60" s="162" t="s">
        <v>96</v>
      </c>
      <c r="C60" s="165">
        <v>7743.3</v>
      </c>
      <c r="D60" s="155">
        <f>645.3*4</f>
        <v>2581.1999999999998</v>
      </c>
      <c r="E60" s="155">
        <v>2581.1999999999998</v>
      </c>
      <c r="F60" s="141">
        <f t="shared" si="6"/>
        <v>33.334624772383862</v>
      </c>
      <c r="G60" s="144">
        <f t="shared" si="7"/>
        <v>100</v>
      </c>
      <c r="H60" s="145">
        <f t="shared" si="8"/>
        <v>0</v>
      </c>
      <c r="I60" s="165"/>
      <c r="J60" s="155"/>
      <c r="K60" s="156"/>
      <c r="L60" s="144"/>
      <c r="M60" s="144"/>
      <c r="N60" s="145"/>
      <c r="O60" s="18"/>
      <c r="P60" s="19"/>
      <c r="Q60" s="20"/>
      <c r="R60" s="21"/>
      <c r="S60" s="21"/>
    </row>
    <row r="61" spans="1:19" s="22" customFormat="1" ht="25.05" customHeight="1">
      <c r="A61" s="166">
        <v>56</v>
      </c>
      <c r="B61" s="162" t="s">
        <v>97</v>
      </c>
      <c r="C61" s="165">
        <v>1528.9</v>
      </c>
      <c r="D61" s="155">
        <f>127.4*4</f>
        <v>509.6</v>
      </c>
      <c r="E61" s="155">
        <v>509.6</v>
      </c>
      <c r="F61" s="141">
        <f t="shared" si="6"/>
        <v>33.331153116619795</v>
      </c>
      <c r="G61" s="144">
        <f t="shared" si="7"/>
        <v>100</v>
      </c>
      <c r="H61" s="145">
        <f t="shared" si="8"/>
        <v>0</v>
      </c>
      <c r="I61" s="165"/>
      <c r="J61" s="155"/>
      <c r="K61" s="156"/>
      <c r="L61" s="144"/>
      <c r="M61" s="144"/>
      <c r="N61" s="145"/>
      <c r="O61" s="18"/>
      <c r="P61" s="19"/>
      <c r="Q61" s="20"/>
      <c r="R61" s="21"/>
      <c r="S61" s="21"/>
    </row>
    <row r="62" spans="1:19" s="22" customFormat="1" ht="25.05" customHeight="1">
      <c r="A62" s="166">
        <v>57</v>
      </c>
      <c r="B62" s="162" t="s">
        <v>98</v>
      </c>
      <c r="C62" s="165">
        <v>4073.1</v>
      </c>
      <c r="D62" s="155">
        <f>339.4*4</f>
        <v>1357.6</v>
      </c>
      <c r="E62" s="155">
        <v>1357.6</v>
      </c>
      <c r="F62" s="141">
        <f t="shared" si="6"/>
        <v>33.330878200878935</v>
      </c>
      <c r="G62" s="144">
        <f t="shared" si="7"/>
        <v>100</v>
      </c>
      <c r="H62" s="145">
        <f t="shared" si="8"/>
        <v>0</v>
      </c>
      <c r="I62" s="165"/>
      <c r="J62" s="155"/>
      <c r="K62" s="156"/>
      <c r="L62" s="144"/>
      <c r="M62" s="144"/>
      <c r="N62" s="145"/>
      <c r="O62" s="18"/>
      <c r="P62" s="19"/>
      <c r="Q62" s="20"/>
      <c r="R62" s="21"/>
      <c r="S62" s="21"/>
    </row>
    <row r="63" spans="1:19" s="22" customFormat="1" ht="25.05" customHeight="1">
      <c r="A63" s="166">
        <v>58</v>
      </c>
      <c r="B63" s="162" t="s">
        <v>99</v>
      </c>
      <c r="C63" s="165"/>
      <c r="D63" s="155"/>
      <c r="E63" s="155"/>
      <c r="F63" s="144"/>
      <c r="G63" s="144"/>
      <c r="H63" s="145"/>
      <c r="I63" s="165">
        <v>4293.7</v>
      </c>
      <c r="J63" s="155">
        <v>1431.2</v>
      </c>
      <c r="K63" s="155">
        <v>1431.2</v>
      </c>
      <c r="L63" s="144">
        <f>K63/I63*100</f>
        <v>33.332557002119387</v>
      </c>
      <c r="M63" s="144">
        <f>K63/J63*100</f>
        <v>100</v>
      </c>
      <c r="N63" s="145">
        <f>K63-J63</f>
        <v>0</v>
      </c>
      <c r="O63" s="18"/>
      <c r="P63" s="19"/>
      <c r="Q63" s="20"/>
      <c r="R63" s="21"/>
      <c r="S63" s="21"/>
    </row>
    <row r="64" spans="1:19" s="22" customFormat="1" ht="25.05" customHeight="1">
      <c r="A64" s="166">
        <v>59</v>
      </c>
      <c r="B64" s="162" t="s">
        <v>100</v>
      </c>
      <c r="C64" s="165">
        <v>7592.2</v>
      </c>
      <c r="D64" s="155">
        <f>632.7*4</f>
        <v>2530.8000000000002</v>
      </c>
      <c r="E64" s="155">
        <v>2530.8000000000002</v>
      </c>
      <c r="F64" s="141">
        <f>E64/C64*100</f>
        <v>33.334211427517715</v>
      </c>
      <c r="G64" s="144">
        <f>E64/D64*100</f>
        <v>100</v>
      </c>
      <c r="H64" s="145">
        <f>E64-D64</f>
        <v>0</v>
      </c>
      <c r="I64" s="165"/>
      <c r="J64" s="155"/>
      <c r="K64" s="155"/>
      <c r="L64" s="144"/>
      <c r="M64" s="144"/>
      <c r="N64" s="145"/>
      <c r="O64" s="18"/>
      <c r="P64" s="19"/>
      <c r="Q64" s="20"/>
      <c r="R64" s="21"/>
      <c r="S64" s="21"/>
    </row>
    <row r="65" spans="1:19" s="22" customFormat="1" ht="25.05" customHeight="1">
      <c r="A65" s="166">
        <v>60</v>
      </c>
      <c r="B65" s="162" t="s">
        <v>101</v>
      </c>
      <c r="C65" s="165">
        <v>10325.6</v>
      </c>
      <c r="D65" s="155">
        <f>860.5*4</f>
        <v>3442</v>
      </c>
      <c r="E65" s="155">
        <v>3442</v>
      </c>
      <c r="F65" s="141">
        <f>E65/C65*100</f>
        <v>33.334624622297973</v>
      </c>
      <c r="G65" s="144">
        <f>E65/D65*100</f>
        <v>100</v>
      </c>
      <c r="H65" s="145">
        <f>E65-D65</f>
        <v>0</v>
      </c>
      <c r="I65" s="165"/>
      <c r="J65" s="155"/>
      <c r="K65" s="155"/>
      <c r="L65" s="144"/>
      <c r="M65" s="144"/>
      <c r="N65" s="145"/>
      <c r="O65" s="18"/>
      <c r="P65" s="19"/>
      <c r="Q65" s="20"/>
      <c r="R65" s="21"/>
      <c r="S65" s="21"/>
    </row>
    <row r="66" spans="1:19" s="22" customFormat="1" ht="25.05" customHeight="1">
      <c r="A66" s="166">
        <v>61</v>
      </c>
      <c r="B66" s="162" t="s">
        <v>102</v>
      </c>
      <c r="C66" s="165"/>
      <c r="D66" s="155"/>
      <c r="E66" s="155"/>
      <c r="F66" s="144"/>
      <c r="G66" s="144"/>
      <c r="H66" s="145"/>
      <c r="I66" s="165">
        <v>5622.8</v>
      </c>
      <c r="J66" s="155">
        <v>1874</v>
      </c>
      <c r="K66" s="155">
        <v>1874</v>
      </c>
      <c r="L66" s="144">
        <f>K66/I66*100</f>
        <v>33.328590737710748</v>
      </c>
      <c r="M66" s="144">
        <f>K66/J66*100</f>
        <v>100</v>
      </c>
      <c r="N66" s="145">
        <f>K66-J66</f>
        <v>0</v>
      </c>
      <c r="O66" s="18"/>
      <c r="P66" s="19"/>
      <c r="Q66" s="20"/>
      <c r="R66" s="21"/>
      <c r="S66" s="21"/>
    </row>
    <row r="67" spans="1:19" s="22" customFormat="1" ht="25.05" customHeight="1">
      <c r="A67" s="166">
        <v>62</v>
      </c>
      <c r="B67" s="162" t="s">
        <v>103</v>
      </c>
      <c r="C67" s="165">
        <v>5302.3</v>
      </c>
      <c r="D67" s="155">
        <f>441.8*4</f>
        <v>1767.2</v>
      </c>
      <c r="E67" s="155">
        <v>1767.2</v>
      </c>
      <c r="F67" s="141">
        <f>E67/C67*100</f>
        <v>33.32893272730702</v>
      </c>
      <c r="G67" s="144">
        <f>E67/D67*100</f>
        <v>100</v>
      </c>
      <c r="H67" s="145">
        <f>E67-D67</f>
        <v>0</v>
      </c>
      <c r="I67" s="165"/>
      <c r="J67" s="155"/>
      <c r="K67" s="155"/>
      <c r="L67" s="144"/>
      <c r="M67" s="144"/>
      <c r="N67" s="145"/>
      <c r="O67" s="18"/>
      <c r="P67" s="19"/>
      <c r="Q67" s="20"/>
      <c r="R67" s="21"/>
      <c r="S67" s="21"/>
    </row>
    <row r="68" spans="1:19" s="22" customFormat="1" ht="25.05" customHeight="1">
      <c r="A68" s="166">
        <v>63</v>
      </c>
      <c r="B68" s="162" t="s">
        <v>104</v>
      </c>
      <c r="C68" s="165">
        <v>5836.7</v>
      </c>
      <c r="D68" s="155">
        <f>486.4*4</f>
        <v>1945.6</v>
      </c>
      <c r="E68" s="155">
        <v>1945.6</v>
      </c>
      <c r="F68" s="141">
        <f>E68/C68*100</f>
        <v>33.333904432299072</v>
      </c>
      <c r="G68" s="144">
        <f>E68/D68*100</f>
        <v>100</v>
      </c>
      <c r="H68" s="145">
        <f>E68-D68</f>
        <v>0</v>
      </c>
      <c r="I68" s="165"/>
      <c r="J68" s="155"/>
      <c r="K68" s="155"/>
      <c r="L68" s="144"/>
      <c r="M68" s="144"/>
      <c r="N68" s="145"/>
      <c r="O68" s="18"/>
      <c r="P68" s="19"/>
      <c r="Q68" s="20"/>
      <c r="R68" s="21"/>
      <c r="S68" s="21"/>
    </row>
    <row r="69" spans="1:19" s="22" customFormat="1" ht="25.05" customHeight="1">
      <c r="A69" s="166">
        <v>64</v>
      </c>
      <c r="B69" s="162" t="s">
        <v>106</v>
      </c>
      <c r="C69" s="165"/>
      <c r="D69" s="155"/>
      <c r="E69" s="155"/>
      <c r="F69" s="144"/>
      <c r="G69" s="144"/>
      <c r="H69" s="145"/>
      <c r="I69" s="165">
        <v>3827.4</v>
      </c>
      <c r="J69" s="155">
        <v>1275.5999999999999</v>
      </c>
      <c r="K69" s="155">
        <v>1275.5999999999999</v>
      </c>
      <c r="L69" s="144">
        <f>K69/I69*100</f>
        <v>33.328107853895595</v>
      </c>
      <c r="M69" s="144">
        <f>K69/J69*100</f>
        <v>100</v>
      </c>
      <c r="N69" s="145">
        <f>K69-J69</f>
        <v>0</v>
      </c>
      <c r="O69" s="18"/>
      <c r="P69" s="19"/>
      <c r="Q69" s="20"/>
      <c r="R69" s="21"/>
      <c r="S69" s="21"/>
    </row>
    <row r="70" spans="1:19" s="22" customFormat="1" ht="25.05" customHeight="1" thickBot="1">
      <c r="A70" s="167">
        <v>65</v>
      </c>
      <c r="B70" s="168" t="s">
        <v>105</v>
      </c>
      <c r="C70" s="169">
        <v>4605</v>
      </c>
      <c r="D70" s="170">
        <f>383.7*4</f>
        <v>1534.8</v>
      </c>
      <c r="E70" s="170">
        <v>1534.8</v>
      </c>
      <c r="F70" s="171">
        <f>E70/C70*100</f>
        <v>33.328990228013026</v>
      </c>
      <c r="G70" s="171">
        <f>E70/D70*100</f>
        <v>100</v>
      </c>
      <c r="H70" s="172">
        <f>E70-D70</f>
        <v>0</v>
      </c>
      <c r="I70" s="169"/>
      <c r="J70" s="170"/>
      <c r="K70" s="173"/>
      <c r="L70" s="174"/>
      <c r="M70" s="174"/>
      <c r="N70" s="172"/>
      <c r="O70" s="18"/>
      <c r="P70" s="19"/>
      <c r="Q70" s="20"/>
      <c r="R70" s="21"/>
      <c r="S70" s="21"/>
    </row>
    <row r="71" spans="1:19" s="118" customFormat="1" ht="30" customHeight="1" thickBot="1">
      <c r="A71" s="107"/>
      <c r="B71" s="113" t="s">
        <v>52</v>
      </c>
      <c r="C71" s="114">
        <f>SUM(C6:C70)</f>
        <v>559873.39999999991</v>
      </c>
      <c r="D71" s="115">
        <f>SUM(D6:D70)</f>
        <v>186621.6</v>
      </c>
      <c r="E71" s="115">
        <f>SUM(E6:E70)</f>
        <v>186621.6</v>
      </c>
      <c r="F71" s="116">
        <f>E71/C71*100</f>
        <v>33.332821312818226</v>
      </c>
      <c r="G71" s="116">
        <f>E71/D71*100</f>
        <v>100</v>
      </c>
      <c r="H71" s="117">
        <f>E71-D71</f>
        <v>0</v>
      </c>
      <c r="I71" s="114">
        <f>SUM(I6:I70)</f>
        <v>365119</v>
      </c>
      <c r="J71" s="115">
        <f>SUM(J6:J70)</f>
        <v>121705.90000000001</v>
      </c>
      <c r="K71" s="115">
        <f>SUM(K6:K70)</f>
        <v>121705.90000000001</v>
      </c>
      <c r="L71" s="116">
        <f>K71/I71*100</f>
        <v>33.333214650565985</v>
      </c>
      <c r="M71" s="116">
        <f>K71/J71*100</f>
        <v>100</v>
      </c>
      <c r="N71" s="117">
        <f>K71-J71</f>
        <v>0</v>
      </c>
      <c r="P71" s="119"/>
      <c r="Q71" s="120"/>
      <c r="R71" s="119"/>
      <c r="S71" s="119"/>
    </row>
    <row r="72" spans="1:19" s="22" customFormat="1" ht="24.6" customHeight="1">
      <c r="A72" s="31"/>
      <c r="B72" s="31"/>
      <c r="D72" s="18"/>
      <c r="I72" s="18"/>
      <c r="J72" s="18"/>
      <c r="K72" s="34"/>
      <c r="L72" s="35"/>
      <c r="M72" s="35"/>
      <c r="N72" s="35"/>
      <c r="Q72" s="36"/>
    </row>
    <row r="73" spans="1:19" s="38" customFormat="1">
      <c r="B73" s="39"/>
      <c r="C73" s="40"/>
      <c r="D73" s="40"/>
      <c r="E73" s="40"/>
      <c r="F73" s="40"/>
      <c r="G73" s="40"/>
      <c r="H73" s="40"/>
      <c r="K73" s="37"/>
      <c r="L73" s="37"/>
      <c r="M73" s="37"/>
      <c r="N73" s="37"/>
      <c r="Q73" s="41"/>
    </row>
    <row r="74" spans="1:19" s="22" customFormat="1">
      <c r="K74" s="35"/>
      <c r="L74" s="35"/>
      <c r="M74" s="35"/>
      <c r="N74" s="35"/>
      <c r="Q74" s="36"/>
    </row>
    <row r="75" spans="1:19" s="22" customFormat="1">
      <c r="K75" s="35"/>
      <c r="L75" s="35"/>
      <c r="M75" s="35"/>
      <c r="N75" s="35"/>
      <c r="Q75" s="36"/>
    </row>
    <row r="76" spans="1:19" s="22" customFormat="1">
      <c r="K76" s="35"/>
      <c r="L76" s="35"/>
      <c r="M76" s="35"/>
      <c r="N76" s="35"/>
      <c r="Q76" s="36"/>
    </row>
    <row r="77" spans="1:19" s="22" customFormat="1">
      <c r="K77" s="35"/>
      <c r="L77" s="35"/>
      <c r="M77" s="35"/>
      <c r="N77" s="35"/>
      <c r="Q77" s="36"/>
    </row>
    <row r="78" spans="1:19" s="22" customFormat="1">
      <c r="K78" s="35"/>
      <c r="L78" s="35"/>
      <c r="M78" s="35"/>
      <c r="N78" s="35"/>
      <c r="Q78" s="36"/>
    </row>
    <row r="79" spans="1:19" s="22" customFormat="1">
      <c r="K79" s="35"/>
      <c r="L79" s="35"/>
      <c r="M79" s="35"/>
      <c r="N79" s="35"/>
      <c r="Q79" s="36"/>
    </row>
    <row r="80" spans="1:19" s="22" customFormat="1">
      <c r="K80" s="35"/>
      <c r="L80" s="35"/>
      <c r="M80" s="35"/>
      <c r="N80" s="35"/>
      <c r="Q80" s="36"/>
    </row>
    <row r="81" spans="11:17" s="22" customFormat="1">
      <c r="K81" s="35"/>
      <c r="L81" s="35"/>
      <c r="M81" s="35"/>
      <c r="N81" s="35"/>
      <c r="Q81" s="36"/>
    </row>
    <row r="82" spans="11:17" s="22" customFormat="1">
      <c r="K82" s="35"/>
      <c r="L82" s="35"/>
      <c r="M82" s="35"/>
      <c r="N82" s="35"/>
      <c r="Q82" s="36"/>
    </row>
    <row r="83" spans="11:17" s="22" customFormat="1">
      <c r="K83" s="35"/>
      <c r="L83" s="35"/>
      <c r="M83" s="35"/>
      <c r="N83" s="35"/>
      <c r="Q83" s="36"/>
    </row>
    <row r="84" spans="11:17" s="22" customFormat="1">
      <c r="K84" s="35"/>
      <c r="L84" s="35"/>
      <c r="M84" s="35"/>
      <c r="N84" s="35"/>
      <c r="Q84" s="36"/>
    </row>
    <row r="85" spans="11:17" s="22" customFormat="1">
      <c r="K85" s="35"/>
      <c r="L85" s="35"/>
      <c r="M85" s="35"/>
      <c r="N85" s="35"/>
      <c r="Q85" s="36"/>
    </row>
    <row r="86" spans="11:17" s="22" customFormat="1">
      <c r="K86" s="35"/>
      <c r="L86" s="35"/>
      <c r="M86" s="35"/>
      <c r="N86" s="35"/>
      <c r="Q86" s="36"/>
    </row>
    <row r="87" spans="11:17" s="22" customFormat="1">
      <c r="K87" s="35"/>
      <c r="L87" s="35"/>
      <c r="M87" s="35"/>
      <c r="N87" s="35"/>
      <c r="Q87" s="36"/>
    </row>
    <row r="88" spans="11:17" s="22" customFormat="1">
      <c r="K88" s="35"/>
      <c r="L88" s="35"/>
      <c r="M88" s="35"/>
      <c r="N88" s="35"/>
      <c r="Q88" s="36"/>
    </row>
    <row r="89" spans="11:17" s="22" customFormat="1">
      <c r="K89" s="35"/>
      <c r="L89" s="35"/>
      <c r="M89" s="35"/>
      <c r="N89" s="35"/>
      <c r="Q89" s="36"/>
    </row>
    <row r="90" spans="11:17" s="22" customFormat="1">
      <c r="K90" s="35"/>
      <c r="L90" s="35"/>
      <c r="M90" s="35"/>
      <c r="N90" s="35"/>
      <c r="Q90" s="36"/>
    </row>
    <row r="91" spans="11:17" s="22" customFormat="1">
      <c r="K91" s="35"/>
      <c r="L91" s="35"/>
      <c r="M91" s="35"/>
      <c r="N91" s="35"/>
      <c r="Q91" s="36"/>
    </row>
    <row r="92" spans="11:17" s="22" customFormat="1">
      <c r="K92" s="35"/>
      <c r="L92" s="35"/>
      <c r="M92" s="35"/>
      <c r="N92" s="35"/>
      <c r="Q92" s="36"/>
    </row>
    <row r="93" spans="11:17" s="22" customFormat="1">
      <c r="K93" s="35"/>
      <c r="L93" s="35"/>
      <c r="M93" s="35"/>
      <c r="N93" s="35"/>
      <c r="Q93" s="36"/>
    </row>
    <row r="94" spans="11:17" s="22" customFormat="1">
      <c r="K94" s="35"/>
      <c r="L94" s="35"/>
      <c r="M94" s="35"/>
      <c r="N94" s="35"/>
      <c r="Q94" s="36"/>
    </row>
    <row r="95" spans="11:17" s="22" customFormat="1">
      <c r="K95" s="35"/>
      <c r="L95" s="35"/>
      <c r="M95" s="35"/>
      <c r="N95" s="35"/>
      <c r="Q95" s="36"/>
    </row>
    <row r="96" spans="11:17" s="22" customFormat="1">
      <c r="K96" s="35"/>
      <c r="L96" s="35"/>
      <c r="M96" s="35"/>
      <c r="N96" s="35"/>
      <c r="Q96" s="36"/>
    </row>
    <row r="97" spans="11:17" s="22" customFormat="1">
      <c r="K97" s="35"/>
      <c r="L97" s="35"/>
      <c r="M97" s="35"/>
      <c r="N97" s="35"/>
      <c r="Q97" s="36"/>
    </row>
    <row r="98" spans="11:17" s="22" customFormat="1">
      <c r="K98" s="35"/>
      <c r="L98" s="35"/>
      <c r="M98" s="35"/>
      <c r="N98" s="35"/>
      <c r="Q98" s="36"/>
    </row>
    <row r="99" spans="11:17" s="22" customFormat="1">
      <c r="K99" s="35"/>
      <c r="L99" s="35"/>
      <c r="M99" s="35"/>
      <c r="N99" s="35"/>
      <c r="Q99" s="36"/>
    </row>
    <row r="100" spans="11:17" s="22" customFormat="1">
      <c r="K100" s="35"/>
      <c r="L100" s="35"/>
      <c r="M100" s="35"/>
      <c r="N100" s="35"/>
      <c r="Q100" s="36"/>
    </row>
    <row r="101" spans="11:17" s="22" customFormat="1">
      <c r="K101" s="35"/>
      <c r="L101" s="35"/>
      <c r="M101" s="35"/>
      <c r="N101" s="35"/>
      <c r="Q101" s="36"/>
    </row>
    <row r="102" spans="11:17" s="22" customFormat="1">
      <c r="K102" s="35"/>
      <c r="L102" s="35"/>
      <c r="M102" s="35"/>
      <c r="N102" s="35"/>
      <c r="Q102" s="36"/>
    </row>
    <row r="103" spans="11:17" s="22" customFormat="1">
      <c r="K103" s="35"/>
      <c r="L103" s="35"/>
      <c r="M103" s="35"/>
      <c r="N103" s="35"/>
      <c r="Q103" s="36"/>
    </row>
    <row r="104" spans="11:17" s="22" customFormat="1">
      <c r="K104" s="35"/>
      <c r="L104" s="35"/>
      <c r="M104" s="35"/>
      <c r="N104" s="35"/>
      <c r="Q104" s="36"/>
    </row>
    <row r="105" spans="11:17" s="22" customFormat="1">
      <c r="K105" s="35"/>
      <c r="L105" s="35"/>
      <c r="M105" s="35"/>
      <c r="N105" s="35"/>
      <c r="Q105" s="36"/>
    </row>
    <row r="106" spans="11:17" s="22" customFormat="1">
      <c r="K106" s="35"/>
      <c r="L106" s="35"/>
      <c r="M106" s="35"/>
      <c r="N106" s="35"/>
      <c r="Q106" s="36"/>
    </row>
    <row r="107" spans="11:17" s="22" customFormat="1">
      <c r="K107" s="35"/>
      <c r="L107" s="35"/>
      <c r="M107" s="35"/>
      <c r="N107" s="35"/>
      <c r="Q107" s="36"/>
    </row>
    <row r="108" spans="11:17" s="22" customFormat="1">
      <c r="K108" s="35"/>
      <c r="L108" s="35"/>
      <c r="M108" s="35"/>
      <c r="N108" s="35"/>
      <c r="Q108" s="36"/>
    </row>
    <row r="109" spans="11:17" s="22" customFormat="1">
      <c r="K109" s="35"/>
      <c r="L109" s="35"/>
      <c r="M109" s="35"/>
      <c r="N109" s="35"/>
      <c r="Q109" s="36"/>
    </row>
    <row r="110" spans="11:17" s="22" customFormat="1">
      <c r="K110" s="35"/>
      <c r="L110" s="35"/>
      <c r="M110" s="35"/>
      <c r="N110" s="35"/>
      <c r="Q110" s="36"/>
    </row>
    <row r="111" spans="11:17" s="22" customFormat="1">
      <c r="K111" s="35"/>
      <c r="L111" s="35"/>
      <c r="M111" s="35"/>
      <c r="N111" s="35"/>
      <c r="Q111" s="36"/>
    </row>
    <row r="112" spans="11:17" s="22" customFormat="1">
      <c r="K112" s="35"/>
      <c r="L112" s="35"/>
      <c r="M112" s="35"/>
      <c r="N112" s="35"/>
      <c r="Q112" s="36"/>
    </row>
    <row r="113" spans="11:17" s="22" customFormat="1">
      <c r="K113" s="35"/>
      <c r="L113" s="35"/>
      <c r="M113" s="35"/>
      <c r="N113" s="35"/>
      <c r="Q113" s="36"/>
    </row>
    <row r="114" spans="11:17" s="22" customFormat="1">
      <c r="K114" s="35"/>
      <c r="L114" s="35"/>
      <c r="M114" s="35"/>
      <c r="N114" s="35"/>
      <c r="Q114" s="36"/>
    </row>
  </sheetData>
  <mergeCells count="15">
    <mergeCell ref="B3:B5"/>
    <mergeCell ref="L4:L5"/>
    <mergeCell ref="D4:D5"/>
    <mergeCell ref="E4:E5"/>
    <mergeCell ref="F4:F5"/>
    <mergeCell ref="A1:N1"/>
    <mergeCell ref="I3:N3"/>
    <mergeCell ref="A3:A5"/>
    <mergeCell ref="I4:I5"/>
    <mergeCell ref="K4:K5"/>
    <mergeCell ref="M4:N4"/>
    <mergeCell ref="J4:J5"/>
    <mergeCell ref="C4:C5"/>
    <mergeCell ref="C3:H3"/>
    <mergeCell ref="G4:H4"/>
  </mergeCells>
  <phoneticPr fontId="45" type="noConversion"/>
  <printOptions horizontalCentered="1"/>
  <pageMargins left="0.31496062992125984" right="0.19685039370078741" top="0.2" bottom="0.19685039370078741" header="0" footer="0"/>
  <pageSetup paperSize="9" scale="46" orientation="portrait" horizontalDpi="4294967292" r:id="rId1"/>
  <headerFooter alignWithMargins="0"/>
  <colBreaks count="1" manualBreakCount="1">
    <brk id="2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за видами надходжень</vt:lpstr>
      <vt:lpstr>мб зф по АТО</vt:lpstr>
      <vt:lpstr>дотац по АТО</vt:lpstr>
      <vt:lpstr>'мб зф по АТО'!Заголовки_для_печати</vt:lpstr>
      <vt:lpstr>'дотац по АТО'!Область_печати</vt:lpstr>
      <vt:lpstr>'за видами надходжень'!Область_печати</vt:lpstr>
      <vt:lpstr>'мб зф по АТО'!Область_печати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dohod-Vitalik</dc:creator>
  <cp:lastModifiedBy>user</cp:lastModifiedBy>
  <cp:lastPrinted>2018-04-30T09:00:15Z</cp:lastPrinted>
  <dcterms:created xsi:type="dcterms:W3CDTF">2005-01-14T13:08:28Z</dcterms:created>
  <dcterms:modified xsi:type="dcterms:W3CDTF">2022-06-09T06:38:53Z</dcterms:modified>
</cp:coreProperties>
</file>