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732" yWindow="-12" windowWidth="10620" windowHeight="11556" activeTab="1"/>
  </bookViews>
  <sheets>
    <sheet name="за видами надходжень" sheetId="9" r:id="rId1"/>
    <sheet name="мб зф по АТО" sheetId="2" r:id="rId2"/>
    <sheet name="дотац по АТО" sheetId="11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Б21000" localSheetId="2">#REF!</definedName>
    <definedName name="_Б21000" localSheetId="0">#REF!</definedName>
    <definedName name="_Б21000" localSheetId="1">#REF!</definedName>
    <definedName name="_Б21000">#REF!</definedName>
    <definedName name="_Б22000" localSheetId="2">#REF!</definedName>
    <definedName name="_Б22000" localSheetId="0">#REF!</definedName>
    <definedName name="_Б22000" localSheetId="1">#REF!</definedName>
    <definedName name="_Б22000">#REF!</definedName>
    <definedName name="_Б22100" localSheetId="2">#REF!</definedName>
    <definedName name="_Б22100" localSheetId="0">#REF!</definedName>
    <definedName name="_Б22100" localSheetId="1">#REF!</definedName>
    <definedName name="_Б22100">#REF!</definedName>
    <definedName name="_Б22110" localSheetId="2">#REF!</definedName>
    <definedName name="_Б22110" localSheetId="0">#REF!</definedName>
    <definedName name="_Б22110" localSheetId="1">#REF!</definedName>
    <definedName name="_Б22110">#REF!</definedName>
    <definedName name="_Б22111" localSheetId="2">#REF!</definedName>
    <definedName name="_Б22111" localSheetId="0">#REF!</definedName>
    <definedName name="_Б22111" localSheetId="1">#REF!</definedName>
    <definedName name="_Б22111">#REF!</definedName>
    <definedName name="_Б22112" localSheetId="2">#REF!</definedName>
    <definedName name="_Б22112" localSheetId="0">#REF!</definedName>
    <definedName name="_Б22112" localSheetId="1">#REF!</definedName>
    <definedName name="_Б22112">#REF!</definedName>
    <definedName name="_Б22113">#REF!</definedName>
    <definedName name="_Б22200" localSheetId="2">#REF!</definedName>
    <definedName name="_Б22200" localSheetId="0">#REF!</definedName>
    <definedName name="_Б22200" localSheetId="1">#REF!</definedName>
    <definedName name="_Б22200">#REF!</definedName>
    <definedName name="_Б23000" localSheetId="2">#REF!</definedName>
    <definedName name="_Б23000" localSheetId="0">#REF!</definedName>
    <definedName name="_Б23000" localSheetId="1">#REF!</definedName>
    <definedName name="_Б23000">#REF!</definedName>
    <definedName name="_Б24000" localSheetId="2">#REF!</definedName>
    <definedName name="_Б24000" localSheetId="0">#REF!</definedName>
    <definedName name="_Б24000" localSheetId="1">#REF!</definedName>
    <definedName name="_Б24000">#REF!</definedName>
    <definedName name="_Б25000" localSheetId="2">#REF!</definedName>
    <definedName name="_Б25000" localSheetId="0">#REF!</definedName>
    <definedName name="_Б25000" localSheetId="1">#REF!</definedName>
    <definedName name="_Б25000">#REF!</definedName>
    <definedName name="_Б25003" localSheetId="2">#REF!</definedName>
    <definedName name="_Б25003" localSheetId="1">#REF!</definedName>
    <definedName name="_Б25003">#REF!</definedName>
    <definedName name="_Б41000" localSheetId="2">#REF!</definedName>
    <definedName name="_Б41000" localSheetId="0">#REF!</definedName>
    <definedName name="_Б41000" localSheetId="1">#REF!</definedName>
    <definedName name="_Б41000">#REF!</definedName>
    <definedName name="_Б42000" localSheetId="2">#REF!</definedName>
    <definedName name="_Б42000" localSheetId="0">#REF!</definedName>
    <definedName name="_Б42000" localSheetId="1">#REF!</definedName>
    <definedName name="_Б42000">#REF!</definedName>
    <definedName name="_Б43000" localSheetId="2">#REF!</definedName>
    <definedName name="_Б43000" localSheetId="0">#REF!</definedName>
    <definedName name="_Б43000" localSheetId="1">#REF!</definedName>
    <definedName name="_Б43000">#REF!</definedName>
    <definedName name="_Б44000" localSheetId="2">#REF!</definedName>
    <definedName name="_Б44000" localSheetId="0">#REF!</definedName>
    <definedName name="_Б44000" localSheetId="1">#REF!</definedName>
    <definedName name="_Б44000">#REF!</definedName>
    <definedName name="_Б45000" localSheetId="2">#REF!</definedName>
    <definedName name="_Б45000" localSheetId="0">#REF!</definedName>
    <definedName name="_Б45000" localSheetId="1">#REF!</definedName>
    <definedName name="_Б45000">#REF!</definedName>
    <definedName name="_Б46000" localSheetId="2">#REF!</definedName>
    <definedName name="_Б46000" localSheetId="0">#REF!</definedName>
    <definedName name="_Б46000" localSheetId="1">#REF!</definedName>
    <definedName name="_Б46000">#REF!</definedName>
    <definedName name="_В010100" localSheetId="2">#REF!</definedName>
    <definedName name="_В010100" localSheetId="0">#REF!</definedName>
    <definedName name="_В010100" localSheetId="1">#REF!</definedName>
    <definedName name="_В010100">#REF!</definedName>
    <definedName name="_В010200" localSheetId="2">#REF!</definedName>
    <definedName name="_В010200" localSheetId="0">#REF!</definedName>
    <definedName name="_В010200" localSheetId="1">#REF!</definedName>
    <definedName name="_В010200">#REF!</definedName>
    <definedName name="_В040000" localSheetId="2">#REF!</definedName>
    <definedName name="_В040000" localSheetId="0">#REF!</definedName>
    <definedName name="_В040000" localSheetId="1">#REF!</definedName>
    <definedName name="_В040000">#REF!</definedName>
    <definedName name="_В050000" localSheetId="2">#REF!</definedName>
    <definedName name="_В050000" localSheetId="0">#REF!</definedName>
    <definedName name="_В050000" localSheetId="1">#REF!</definedName>
    <definedName name="_В050000">#REF!</definedName>
    <definedName name="_В060000" localSheetId="2">#REF!</definedName>
    <definedName name="_В060000" localSheetId="0">#REF!</definedName>
    <definedName name="_В060000" localSheetId="1">#REF!</definedName>
    <definedName name="_В060000">#REF!</definedName>
    <definedName name="_В070000" localSheetId="2">#REF!</definedName>
    <definedName name="_В070000" localSheetId="0">#REF!</definedName>
    <definedName name="_В070000" localSheetId="1">#REF!</definedName>
    <definedName name="_В070000">#REF!</definedName>
    <definedName name="_В080000" localSheetId="2">#REF!</definedName>
    <definedName name="_В080000" localSheetId="0">#REF!</definedName>
    <definedName name="_В080000" localSheetId="1">#REF!</definedName>
    <definedName name="_В080000">#REF!</definedName>
    <definedName name="_В090000" localSheetId="2">#REF!</definedName>
    <definedName name="_В090000" localSheetId="0">#REF!</definedName>
    <definedName name="_В090000" localSheetId="1">#REF!</definedName>
    <definedName name="_В090000">#REF!</definedName>
    <definedName name="_В090200" localSheetId="2">#REF!</definedName>
    <definedName name="_В090200" localSheetId="0">#REF!</definedName>
    <definedName name="_В090200" localSheetId="1">#REF!</definedName>
    <definedName name="_В090200">#REF!</definedName>
    <definedName name="_В090201" localSheetId="2">#REF!</definedName>
    <definedName name="_В090201" localSheetId="0">#REF!</definedName>
    <definedName name="_В090201" localSheetId="1">#REF!</definedName>
    <definedName name="_В090201">#REF!</definedName>
    <definedName name="_В090202" localSheetId="2">#REF!</definedName>
    <definedName name="_В090202" localSheetId="0">#REF!</definedName>
    <definedName name="_В090202" localSheetId="1">#REF!</definedName>
    <definedName name="_В090202">#REF!</definedName>
    <definedName name="_В090203" localSheetId="2">#REF!</definedName>
    <definedName name="_В090203" localSheetId="0">#REF!</definedName>
    <definedName name="_В090203" localSheetId="1">#REF!</definedName>
    <definedName name="_В090203">#REF!</definedName>
    <definedName name="_В090300" localSheetId="2">#REF!</definedName>
    <definedName name="_В090300" localSheetId="0">#REF!</definedName>
    <definedName name="_В090300" localSheetId="1">#REF!</definedName>
    <definedName name="_В090300">#REF!</definedName>
    <definedName name="_В090301" localSheetId="2">#REF!</definedName>
    <definedName name="_В090301" localSheetId="0">#REF!</definedName>
    <definedName name="_В090301" localSheetId="1">#REF!</definedName>
    <definedName name="_В090301">#REF!</definedName>
    <definedName name="_В090302" localSheetId="2">#REF!</definedName>
    <definedName name="_В090302" localSheetId="0">#REF!</definedName>
    <definedName name="_В090302" localSheetId="1">#REF!</definedName>
    <definedName name="_В090302">#REF!</definedName>
    <definedName name="_В090303" localSheetId="2">#REF!</definedName>
    <definedName name="_В090303" localSheetId="0">#REF!</definedName>
    <definedName name="_В090303" localSheetId="1">#REF!</definedName>
    <definedName name="_В090303">#REF!</definedName>
    <definedName name="_В090304" localSheetId="2">#REF!</definedName>
    <definedName name="_В090304" localSheetId="0">#REF!</definedName>
    <definedName name="_В090304" localSheetId="1">#REF!</definedName>
    <definedName name="_В090304">#REF!</definedName>
    <definedName name="_В090305" localSheetId="2">#REF!</definedName>
    <definedName name="_В090305" localSheetId="0">#REF!</definedName>
    <definedName name="_В090305" localSheetId="1">#REF!</definedName>
    <definedName name="_В090305">#REF!</definedName>
    <definedName name="_В090306" localSheetId="2">#REF!</definedName>
    <definedName name="_В090306" localSheetId="0">#REF!</definedName>
    <definedName name="_В090306" localSheetId="1">#REF!</definedName>
    <definedName name="_В090306">#REF!</definedName>
    <definedName name="_В090307" localSheetId="2">#REF!</definedName>
    <definedName name="_В090307" localSheetId="0">#REF!</definedName>
    <definedName name="_В090307" localSheetId="1">#REF!</definedName>
    <definedName name="_В090307">#REF!</definedName>
    <definedName name="_В090400" localSheetId="2">#REF!</definedName>
    <definedName name="_В090400" localSheetId="0">#REF!</definedName>
    <definedName name="_В090400" localSheetId="1">#REF!</definedName>
    <definedName name="_В090400">#REF!</definedName>
    <definedName name="_В090405" localSheetId="2">#REF!</definedName>
    <definedName name="_В090405" localSheetId="0">#REF!</definedName>
    <definedName name="_В090405" localSheetId="1">#REF!</definedName>
    <definedName name="_В090405">#REF!</definedName>
    <definedName name="_В090412" localSheetId="2">#REF!</definedName>
    <definedName name="_В090412" localSheetId="0">#REF!</definedName>
    <definedName name="_В090412" localSheetId="1">#REF!</definedName>
    <definedName name="_В090412">#REF!</definedName>
    <definedName name="_В090601" localSheetId="2">#REF!</definedName>
    <definedName name="_В090601" localSheetId="0">#REF!</definedName>
    <definedName name="_В090601" localSheetId="1">#REF!</definedName>
    <definedName name="_В090601">#REF!</definedName>
    <definedName name="_В090700" localSheetId="2">#REF!</definedName>
    <definedName name="_В090700" localSheetId="0">#REF!</definedName>
    <definedName name="_В090700" localSheetId="1">#REF!</definedName>
    <definedName name="_В090700">#REF!</definedName>
    <definedName name="_В090900" localSheetId="2">#REF!</definedName>
    <definedName name="_В090900" localSheetId="0">#REF!</definedName>
    <definedName name="_В090900" localSheetId="1">#REF!</definedName>
    <definedName name="_В090900">#REF!</definedName>
    <definedName name="_В091100" localSheetId="2">#REF!</definedName>
    <definedName name="_В091100" localSheetId="0">#REF!</definedName>
    <definedName name="_В091100" localSheetId="1">#REF!</definedName>
    <definedName name="_В091100">#REF!</definedName>
    <definedName name="_В091200" localSheetId="2">#REF!</definedName>
    <definedName name="_В091200" localSheetId="0">#REF!</definedName>
    <definedName name="_В091200" localSheetId="1">#REF!</definedName>
    <definedName name="_В091200">#REF!</definedName>
    <definedName name="_В100000" localSheetId="2">#REF!</definedName>
    <definedName name="_В100000" localSheetId="0">#REF!</definedName>
    <definedName name="_В100000" localSheetId="1">#REF!</definedName>
    <definedName name="_В100000">#REF!</definedName>
    <definedName name="_В100100" localSheetId="2">#REF!</definedName>
    <definedName name="_В100100" localSheetId="0">#REF!</definedName>
    <definedName name="_В100100" localSheetId="1">#REF!</definedName>
    <definedName name="_В100100">#REF!</definedName>
    <definedName name="_В100103" localSheetId="2">#REF!</definedName>
    <definedName name="_В100103" localSheetId="0">#REF!</definedName>
    <definedName name="_В100103" localSheetId="1">#REF!</definedName>
    <definedName name="_В100103">#REF!</definedName>
    <definedName name="_В100200" localSheetId="2">#REF!</definedName>
    <definedName name="_В100200" localSheetId="0">#REF!</definedName>
    <definedName name="_В100200" localSheetId="1">#REF!</definedName>
    <definedName name="_В100200">#REF!</definedName>
    <definedName name="_В100203" localSheetId="2">#REF!</definedName>
    <definedName name="_В100203" localSheetId="0">#REF!</definedName>
    <definedName name="_В100203" localSheetId="1">#REF!</definedName>
    <definedName name="_В100203">#REF!</definedName>
    <definedName name="_В100204" localSheetId="2">#REF!</definedName>
    <definedName name="_В100204" localSheetId="0">#REF!</definedName>
    <definedName name="_В100204" localSheetId="1">#REF!</definedName>
    <definedName name="_В100204">#REF!</definedName>
    <definedName name="_В110000" localSheetId="2">#REF!</definedName>
    <definedName name="_В110000" localSheetId="0">#REF!</definedName>
    <definedName name="_В110000" localSheetId="1">#REF!</definedName>
    <definedName name="_В110000">#REF!</definedName>
    <definedName name="_В120000" localSheetId="2">#REF!</definedName>
    <definedName name="_В120000" localSheetId="0">#REF!</definedName>
    <definedName name="_В120000" localSheetId="1">#REF!</definedName>
    <definedName name="_В120000">#REF!</definedName>
    <definedName name="_В130000" localSheetId="2">#REF!</definedName>
    <definedName name="_В130000" localSheetId="0">#REF!</definedName>
    <definedName name="_В130000" localSheetId="1">#REF!</definedName>
    <definedName name="_В130000">#REF!</definedName>
    <definedName name="_В140000" localSheetId="2">#REF!</definedName>
    <definedName name="_В140000" localSheetId="0">#REF!</definedName>
    <definedName name="_В140000" localSheetId="1">#REF!</definedName>
    <definedName name="_В140000">#REF!</definedName>
    <definedName name="_В140102" localSheetId="2">#REF!</definedName>
    <definedName name="_В140102" localSheetId="0">#REF!</definedName>
    <definedName name="_В140102" localSheetId="1">#REF!</definedName>
    <definedName name="_В140102">#REF!</definedName>
    <definedName name="_В150000" localSheetId="2">#REF!</definedName>
    <definedName name="_В150000" localSheetId="0">#REF!</definedName>
    <definedName name="_В150000" localSheetId="1">#REF!</definedName>
    <definedName name="_В150000">#REF!</definedName>
    <definedName name="_В150101" localSheetId="2">#REF!</definedName>
    <definedName name="_В150101" localSheetId="0">#REF!</definedName>
    <definedName name="_В150101" localSheetId="1">#REF!</definedName>
    <definedName name="_В150101">#REF!</definedName>
    <definedName name="_В160000" localSheetId="2">#REF!</definedName>
    <definedName name="_В160000" localSheetId="0">#REF!</definedName>
    <definedName name="_В160000" localSheetId="1">#REF!</definedName>
    <definedName name="_В160000">#REF!</definedName>
    <definedName name="_В160100" localSheetId="2">#REF!</definedName>
    <definedName name="_В160100" localSheetId="0">#REF!</definedName>
    <definedName name="_В160100" localSheetId="1">#REF!</definedName>
    <definedName name="_В160100">#REF!</definedName>
    <definedName name="_В160103" localSheetId="2">#REF!</definedName>
    <definedName name="_В160103" localSheetId="0">#REF!</definedName>
    <definedName name="_В160103" localSheetId="1">#REF!</definedName>
    <definedName name="_В160103">#REF!</definedName>
    <definedName name="_В160200" localSheetId="2">#REF!</definedName>
    <definedName name="_В160200" localSheetId="0">#REF!</definedName>
    <definedName name="_В160200" localSheetId="1">#REF!</definedName>
    <definedName name="_В160200">#REF!</definedName>
    <definedName name="_В160300" localSheetId="2">#REF!</definedName>
    <definedName name="_В160300" localSheetId="0">#REF!</definedName>
    <definedName name="_В160300" localSheetId="1">#REF!</definedName>
    <definedName name="_В160300">#REF!</definedName>
    <definedName name="_В160304" localSheetId="2">#REF!</definedName>
    <definedName name="_В160304" localSheetId="0">#REF!</definedName>
    <definedName name="_В160304" localSheetId="1">#REF!</definedName>
    <definedName name="_В160304">#REF!</definedName>
    <definedName name="_В170000" localSheetId="2">#REF!</definedName>
    <definedName name="_В170000" localSheetId="0">#REF!</definedName>
    <definedName name="_В170000" localSheetId="1">#REF!</definedName>
    <definedName name="_В170000">#REF!</definedName>
    <definedName name="_В170100" localSheetId="2">#REF!</definedName>
    <definedName name="_В170100" localSheetId="0">#REF!</definedName>
    <definedName name="_В170100" localSheetId="1">#REF!</definedName>
    <definedName name="_В170100">#REF!</definedName>
    <definedName name="_В170101" localSheetId="2">#REF!</definedName>
    <definedName name="_В170101" localSheetId="0">#REF!</definedName>
    <definedName name="_В170101" localSheetId="1">#REF!</definedName>
    <definedName name="_В170101">#REF!</definedName>
    <definedName name="_В170300" localSheetId="2">#REF!</definedName>
    <definedName name="_В170300" localSheetId="0">#REF!</definedName>
    <definedName name="_В170300" localSheetId="1">#REF!</definedName>
    <definedName name="_В170300">#REF!</definedName>
    <definedName name="_В170303" localSheetId="2">#REF!</definedName>
    <definedName name="_В170303" localSheetId="0">#REF!</definedName>
    <definedName name="_В170303" localSheetId="1">#REF!</definedName>
    <definedName name="_В170303">#REF!</definedName>
    <definedName name="_В170600" localSheetId="2">#REF!</definedName>
    <definedName name="_В170600" localSheetId="0">#REF!</definedName>
    <definedName name="_В170600" localSheetId="1">#REF!</definedName>
    <definedName name="_В170600">#REF!</definedName>
    <definedName name="_В170601" localSheetId="2">#REF!</definedName>
    <definedName name="_В170601" localSheetId="0">#REF!</definedName>
    <definedName name="_В170601" localSheetId="1">#REF!</definedName>
    <definedName name="_В170601">#REF!</definedName>
    <definedName name="_В170700" localSheetId="2">#REF!</definedName>
    <definedName name="_В170700" localSheetId="0">#REF!</definedName>
    <definedName name="_В170700" localSheetId="1">#REF!</definedName>
    <definedName name="_В170700">#REF!</definedName>
    <definedName name="_В170703" localSheetId="2">#REF!</definedName>
    <definedName name="_В170703" localSheetId="0">#REF!</definedName>
    <definedName name="_В170703" localSheetId="1">#REF!</definedName>
    <definedName name="_В170703">#REF!</definedName>
    <definedName name="_В200000" localSheetId="2">#REF!</definedName>
    <definedName name="_В200000" localSheetId="0">#REF!</definedName>
    <definedName name="_В200000" localSheetId="1">#REF!</definedName>
    <definedName name="_В200000">#REF!</definedName>
    <definedName name="_В210000" localSheetId="2">#REF!</definedName>
    <definedName name="_В210000" localSheetId="0">#REF!</definedName>
    <definedName name="_В210000" localSheetId="1">#REF!</definedName>
    <definedName name="_В210000">#REF!</definedName>
    <definedName name="_В210200" localSheetId="2">#REF!</definedName>
    <definedName name="_В210200" localSheetId="0">#REF!</definedName>
    <definedName name="_В210200" localSheetId="1">#REF!</definedName>
    <definedName name="_В210200">#REF!</definedName>
    <definedName name="_В240000" localSheetId="2">#REF!</definedName>
    <definedName name="_В240000" localSheetId="0">#REF!</definedName>
    <definedName name="_В240000" localSheetId="1">#REF!</definedName>
    <definedName name="_В240000">#REF!</definedName>
    <definedName name="_В240600" localSheetId="2">#REF!</definedName>
    <definedName name="_В240600" localSheetId="0">#REF!</definedName>
    <definedName name="_В240600" localSheetId="1">#REF!</definedName>
    <definedName name="_В240600">#REF!</definedName>
    <definedName name="_В250000" localSheetId="2">#REF!</definedName>
    <definedName name="_В250000" localSheetId="0">#REF!</definedName>
    <definedName name="_В250000" localSheetId="1">#REF!</definedName>
    <definedName name="_В250000">#REF!</definedName>
    <definedName name="_В250102" localSheetId="2">#REF!</definedName>
    <definedName name="_В250102" localSheetId="0">#REF!</definedName>
    <definedName name="_В250102" localSheetId="1">#REF!</definedName>
    <definedName name="_В250102">#REF!</definedName>
    <definedName name="_В250200" localSheetId="2">#REF!</definedName>
    <definedName name="_В250200" localSheetId="0">#REF!</definedName>
    <definedName name="_В250200" localSheetId="1">#REF!</definedName>
    <definedName name="_В250200">#REF!</definedName>
    <definedName name="_В250301" localSheetId="2">#REF!</definedName>
    <definedName name="_В250301" localSheetId="0">#REF!</definedName>
    <definedName name="_В250301" localSheetId="1">#REF!</definedName>
    <definedName name="_В250301">#REF!</definedName>
    <definedName name="_В250307" localSheetId="2">#REF!</definedName>
    <definedName name="_В250307" localSheetId="0">#REF!</definedName>
    <definedName name="_В250307" localSheetId="1">#REF!</definedName>
    <definedName name="_В250307">#REF!</definedName>
    <definedName name="_В250500" localSheetId="2">#REF!</definedName>
    <definedName name="_В250500" localSheetId="0">#REF!</definedName>
    <definedName name="_В250500" localSheetId="1">#REF!</definedName>
    <definedName name="_В250500">#REF!</definedName>
    <definedName name="_В250501" localSheetId="2">#REF!</definedName>
    <definedName name="_В250501" localSheetId="0">#REF!</definedName>
    <definedName name="_В250501" localSheetId="1">#REF!</definedName>
    <definedName name="_В250501">#REF!</definedName>
    <definedName name="_В250502" localSheetId="2">#REF!</definedName>
    <definedName name="_В250502" localSheetId="0">#REF!</definedName>
    <definedName name="_В250502" localSheetId="1">#REF!</definedName>
    <definedName name="_В250502">#REF!</definedName>
    <definedName name="_Д100000" localSheetId="2">#REF!</definedName>
    <definedName name="_Д100000" localSheetId="0">#REF!</definedName>
    <definedName name="_Д100000" localSheetId="1">#REF!</definedName>
    <definedName name="_Д100000">#REF!</definedName>
    <definedName name="_Д110000" localSheetId="2">#REF!</definedName>
    <definedName name="_Д110000" localSheetId="0">#REF!</definedName>
    <definedName name="_Д110000" localSheetId="1">#REF!</definedName>
    <definedName name="_Д110000">#REF!</definedName>
    <definedName name="_Д110100" localSheetId="2">#REF!</definedName>
    <definedName name="_Д110100" localSheetId="0">#REF!</definedName>
    <definedName name="_Д110100" localSheetId="1">#REF!</definedName>
    <definedName name="_Д110100">#REF!</definedName>
    <definedName name="_Д110200" localSheetId="2">#REF!</definedName>
    <definedName name="_Д110200" localSheetId="0">#REF!</definedName>
    <definedName name="_Д110200" localSheetId="1">#REF!</definedName>
    <definedName name="_Д110200">#REF!</definedName>
    <definedName name="_Д120000" localSheetId="2">#REF!</definedName>
    <definedName name="_Д120000" localSheetId="0">#REF!</definedName>
    <definedName name="_Д120000" localSheetId="1">#REF!</definedName>
    <definedName name="_Д120000">#REF!</definedName>
    <definedName name="_Д120200" localSheetId="2">#REF!</definedName>
    <definedName name="_Д120200" localSheetId="0">#REF!</definedName>
    <definedName name="_Д120200" localSheetId="1">#REF!</definedName>
    <definedName name="_Д120200">#REF!</definedName>
    <definedName name="_Д130000" localSheetId="2">#REF!</definedName>
    <definedName name="_Д130000" localSheetId="0">#REF!</definedName>
    <definedName name="_Д130000" localSheetId="1">#REF!</definedName>
    <definedName name="_Д130000">#REF!</definedName>
    <definedName name="_Д130100" localSheetId="2">#REF!</definedName>
    <definedName name="_Д130100" localSheetId="0">#REF!</definedName>
    <definedName name="_Д130100" localSheetId="1">#REF!</definedName>
    <definedName name="_Д130100">#REF!</definedName>
    <definedName name="_Д130200" localSheetId="2">#REF!</definedName>
    <definedName name="_Д130200" localSheetId="0">#REF!</definedName>
    <definedName name="_Д130200" localSheetId="1">#REF!</definedName>
    <definedName name="_Д130200">#REF!</definedName>
    <definedName name="_Д130300" localSheetId="2">#REF!</definedName>
    <definedName name="_Д130300" localSheetId="0">#REF!</definedName>
    <definedName name="_Д130300" localSheetId="1">#REF!</definedName>
    <definedName name="_Д130300">#REF!</definedName>
    <definedName name="_Д130500" localSheetId="2">#REF!</definedName>
    <definedName name="_Д130500" localSheetId="0">#REF!</definedName>
    <definedName name="_Д130500" localSheetId="1">#REF!</definedName>
    <definedName name="_Д130500">#REF!</definedName>
    <definedName name="_Д140000" localSheetId="2">#REF!</definedName>
    <definedName name="_Д140000" localSheetId="0">#REF!</definedName>
    <definedName name="_Д140000" localSheetId="1">#REF!</definedName>
    <definedName name="_Д140000">#REF!</definedName>
    <definedName name="_Д140601" localSheetId="2">#REF!</definedName>
    <definedName name="_Д140601" localSheetId="0">#REF!</definedName>
    <definedName name="_Д140601" localSheetId="1">#REF!</definedName>
    <definedName name="_Д140601">#REF!</definedName>
    <definedName name="_Д140602" localSheetId="2">#REF!</definedName>
    <definedName name="_Д140602" localSheetId="0">#REF!</definedName>
    <definedName name="_Д140602" localSheetId="1">#REF!</definedName>
    <definedName name="_Д140602">#REF!</definedName>
    <definedName name="_Д140603" localSheetId="2">#REF!</definedName>
    <definedName name="_Д140603" localSheetId="0">#REF!</definedName>
    <definedName name="_Д140603" localSheetId="1">#REF!</definedName>
    <definedName name="_Д140603">#REF!</definedName>
    <definedName name="_Д140700" localSheetId="2">#REF!</definedName>
    <definedName name="_Д140700" localSheetId="0">#REF!</definedName>
    <definedName name="_Д140700" localSheetId="1">#REF!</definedName>
    <definedName name="_Д140700">#REF!</definedName>
    <definedName name="_Д160000" localSheetId="2">#REF!</definedName>
    <definedName name="_Д160000" localSheetId="0">#REF!</definedName>
    <definedName name="_Д160000" localSheetId="1">#REF!</definedName>
    <definedName name="_Д160000">#REF!</definedName>
    <definedName name="_Д160100" localSheetId="2">#REF!</definedName>
    <definedName name="_Д160100" localSheetId="0">#REF!</definedName>
    <definedName name="_Д160100" localSheetId="1">#REF!</definedName>
    <definedName name="_Д160100">#REF!</definedName>
    <definedName name="_Д160200" localSheetId="2">#REF!</definedName>
    <definedName name="_Д160200" localSheetId="0">#REF!</definedName>
    <definedName name="_Д160200" localSheetId="1">#REF!</definedName>
    <definedName name="_Д160200">#REF!</definedName>
    <definedName name="_Д160300" localSheetId="2">#REF!</definedName>
    <definedName name="_Д160300" localSheetId="0">#REF!</definedName>
    <definedName name="_Д160300" localSheetId="1">#REF!</definedName>
    <definedName name="_Д160300">#REF!</definedName>
    <definedName name="_Д200000" localSheetId="2">#REF!</definedName>
    <definedName name="_Д200000" localSheetId="0">#REF!</definedName>
    <definedName name="_Д200000" localSheetId="1">#REF!</definedName>
    <definedName name="_Д200000">#REF!</definedName>
    <definedName name="_Д210000" localSheetId="2">#REF!</definedName>
    <definedName name="_Д210000" localSheetId="0">#REF!</definedName>
    <definedName name="_Д210000" localSheetId="1">#REF!</definedName>
    <definedName name="_Д210000">#REF!</definedName>
    <definedName name="_Д210700" localSheetId="2">#REF!</definedName>
    <definedName name="_Д210700" localSheetId="0">#REF!</definedName>
    <definedName name="_Д210700" localSheetId="1">#REF!</definedName>
    <definedName name="_Д210700">#REF!</definedName>
    <definedName name="_Д220000" localSheetId="2">#REF!</definedName>
    <definedName name="_Д220000" localSheetId="0">#REF!</definedName>
    <definedName name="_Д220000" localSheetId="1">#REF!</definedName>
    <definedName name="_Д220000">#REF!</definedName>
    <definedName name="_Д220800" localSheetId="2">#REF!</definedName>
    <definedName name="_Д220800" localSheetId="0">#REF!</definedName>
    <definedName name="_Д220800" localSheetId="1">#REF!</definedName>
    <definedName name="_Д220800">#REF!</definedName>
    <definedName name="_Д220900" localSheetId="2">#REF!</definedName>
    <definedName name="_Д220900" localSheetId="0">#REF!</definedName>
    <definedName name="_Д220900" localSheetId="1">#REF!</definedName>
    <definedName name="_Д220900">#REF!</definedName>
    <definedName name="_Д230000" localSheetId="2">#REF!</definedName>
    <definedName name="_Д230000" localSheetId="0">#REF!</definedName>
    <definedName name="_Д230000" localSheetId="1">#REF!</definedName>
    <definedName name="_Д230000">#REF!</definedName>
    <definedName name="_Д240000" localSheetId="2">#REF!</definedName>
    <definedName name="_Д240000" localSheetId="0">#REF!</definedName>
    <definedName name="_Д240000" localSheetId="1">#REF!</definedName>
    <definedName name="_Д240000">#REF!</definedName>
    <definedName name="_Д240800" localSheetId="2">#REF!</definedName>
    <definedName name="_Д240800" localSheetId="0">#REF!</definedName>
    <definedName name="_Д240800" localSheetId="1">#REF!</definedName>
    <definedName name="_Д240800">#REF!</definedName>
    <definedName name="_Д400000" localSheetId="2">#REF!</definedName>
    <definedName name="_Д400000" localSheetId="0">#REF!</definedName>
    <definedName name="_Д400000" localSheetId="1">#REF!</definedName>
    <definedName name="_Д400000">#REF!</definedName>
    <definedName name="_Д410100" localSheetId="2">#REF!</definedName>
    <definedName name="_Д410100" localSheetId="0">#REF!</definedName>
    <definedName name="_Д410100" localSheetId="1">#REF!</definedName>
    <definedName name="_Д410100">#REF!</definedName>
    <definedName name="_Д410400" localSheetId="2">#REF!</definedName>
    <definedName name="_Д410400" localSheetId="0">#REF!</definedName>
    <definedName name="_Д410400" localSheetId="1">#REF!</definedName>
    <definedName name="_Д410400">#REF!</definedName>
    <definedName name="_Д500000" localSheetId="2">#REF!</definedName>
    <definedName name="_Д500000" localSheetId="0">#REF!</definedName>
    <definedName name="_Д500000" localSheetId="1">#REF!</definedName>
    <definedName name="_Д500000">#REF!</definedName>
    <definedName name="_Д500800" localSheetId="2">#REF!</definedName>
    <definedName name="_Д500800" localSheetId="0">#REF!</definedName>
    <definedName name="_Д500800" localSheetId="1">#REF!</definedName>
    <definedName name="_Д500800">#REF!</definedName>
    <definedName name="_Д500900" localSheetId="2">#REF!</definedName>
    <definedName name="_Д500900" localSheetId="0">#REF!</definedName>
    <definedName name="_Д500900" localSheetId="1">#REF!</definedName>
    <definedName name="_Д500900">#REF!</definedName>
    <definedName name="_Е1000" localSheetId="2">#REF!</definedName>
    <definedName name="_Е1000" localSheetId="0">#REF!</definedName>
    <definedName name="_Е1000" localSheetId="1">#REF!</definedName>
    <definedName name="_Е1000">#REF!</definedName>
    <definedName name="_Е1100" localSheetId="2">#REF!</definedName>
    <definedName name="_Е1100" localSheetId="0">#REF!</definedName>
    <definedName name="_Е1100" localSheetId="1">#REF!</definedName>
    <definedName name="_Е1100">#REF!</definedName>
    <definedName name="_Е1110" localSheetId="2">#REF!</definedName>
    <definedName name="_Е1110" localSheetId="0">#REF!</definedName>
    <definedName name="_Е1110" localSheetId="1">#REF!</definedName>
    <definedName name="_Е1110">#REF!</definedName>
    <definedName name="_Е1120" localSheetId="2">#REF!</definedName>
    <definedName name="_Е1120" localSheetId="0">#REF!</definedName>
    <definedName name="_Е1120" localSheetId="1">#REF!</definedName>
    <definedName name="_Е1120">#REF!</definedName>
    <definedName name="_Е1130" localSheetId="2">#REF!</definedName>
    <definedName name="_Е1130" localSheetId="0">#REF!</definedName>
    <definedName name="_Е1130" localSheetId="1">#REF!</definedName>
    <definedName name="_Е1130">#REF!</definedName>
    <definedName name="_Е1140" localSheetId="2">#REF!</definedName>
    <definedName name="_Е1140" localSheetId="0">#REF!</definedName>
    <definedName name="_Е1140" localSheetId="1">#REF!</definedName>
    <definedName name="_Е1140">#REF!</definedName>
    <definedName name="_Е1150" localSheetId="2">#REF!</definedName>
    <definedName name="_Е1150" localSheetId="0">#REF!</definedName>
    <definedName name="_Е1150" localSheetId="1">#REF!</definedName>
    <definedName name="_Е1150">#REF!</definedName>
    <definedName name="_Е1160" localSheetId="2">#REF!</definedName>
    <definedName name="_Е1160" localSheetId="0">#REF!</definedName>
    <definedName name="_Е1160" localSheetId="1">#REF!</definedName>
    <definedName name="_Е1160">#REF!</definedName>
    <definedName name="_Е1161" localSheetId="2">#REF!</definedName>
    <definedName name="_Е1161" localSheetId="0">#REF!</definedName>
    <definedName name="_Е1161" localSheetId="1">#REF!</definedName>
    <definedName name="_Е1161">#REF!</definedName>
    <definedName name="_Е1162" localSheetId="2">#REF!</definedName>
    <definedName name="_Е1162" localSheetId="0">#REF!</definedName>
    <definedName name="_Е1162" localSheetId="1">#REF!</definedName>
    <definedName name="_Е1162">#REF!</definedName>
    <definedName name="_Е1163" localSheetId="2">#REF!</definedName>
    <definedName name="_Е1163" localSheetId="0">#REF!</definedName>
    <definedName name="_Е1163" localSheetId="1">#REF!</definedName>
    <definedName name="_Е1163">#REF!</definedName>
    <definedName name="_Е1164" localSheetId="2">#REF!</definedName>
    <definedName name="_Е1164" localSheetId="0">#REF!</definedName>
    <definedName name="_Е1164" localSheetId="1">#REF!</definedName>
    <definedName name="_Е1164">#REF!</definedName>
    <definedName name="_Е1170" localSheetId="2">#REF!</definedName>
    <definedName name="_Е1170" localSheetId="0">#REF!</definedName>
    <definedName name="_Е1170" localSheetId="1">#REF!</definedName>
    <definedName name="_Е1170">#REF!</definedName>
    <definedName name="_Е1200" localSheetId="2">#REF!</definedName>
    <definedName name="_Е1200" localSheetId="0">#REF!</definedName>
    <definedName name="_Е1200" localSheetId="1">#REF!</definedName>
    <definedName name="_Е1200">#REF!</definedName>
    <definedName name="_Е1300" localSheetId="2">#REF!</definedName>
    <definedName name="_Е1300" localSheetId="0">#REF!</definedName>
    <definedName name="_Е1300" localSheetId="1">#REF!</definedName>
    <definedName name="_Е1300">#REF!</definedName>
    <definedName name="_Е1340" localSheetId="2">#REF!</definedName>
    <definedName name="_Е1340" localSheetId="0">#REF!</definedName>
    <definedName name="_Е1340" localSheetId="1">#REF!</definedName>
    <definedName name="_Е1340">#REF!</definedName>
    <definedName name="_Е2000" localSheetId="2">#REF!</definedName>
    <definedName name="_Е2000" localSheetId="0">#REF!</definedName>
    <definedName name="_Е2000" localSheetId="1">#REF!</definedName>
    <definedName name="_Е2000">#REF!</definedName>
    <definedName name="_Е2100" localSheetId="2">#REF!</definedName>
    <definedName name="_Е2100" localSheetId="0">#REF!</definedName>
    <definedName name="_Е2100" localSheetId="1">#REF!</definedName>
    <definedName name="_Е2100">#REF!</definedName>
    <definedName name="_Е2110" localSheetId="2">#REF!</definedName>
    <definedName name="_Е2110" localSheetId="0">#REF!</definedName>
    <definedName name="_Е2110" localSheetId="1">#REF!</definedName>
    <definedName name="_Е2110">#REF!</definedName>
    <definedName name="_Е2120" localSheetId="2">#REF!</definedName>
    <definedName name="_Е2120" localSheetId="0">#REF!</definedName>
    <definedName name="_Е2120" localSheetId="1">#REF!</definedName>
    <definedName name="_Е2120">#REF!</definedName>
    <definedName name="_Е2130" localSheetId="2">#REF!</definedName>
    <definedName name="_Е2130" localSheetId="0">#REF!</definedName>
    <definedName name="_Е2130" localSheetId="1">#REF!</definedName>
    <definedName name="_Е2130">#REF!</definedName>
    <definedName name="_Е2200" localSheetId="2">#REF!</definedName>
    <definedName name="_Е2200" localSheetId="0">#REF!</definedName>
    <definedName name="_Е2200" localSheetId="1">#REF!</definedName>
    <definedName name="_Е2200">#REF!</definedName>
    <definedName name="_Е2300" localSheetId="2">#REF!</definedName>
    <definedName name="_Е2300" localSheetId="0">#REF!</definedName>
    <definedName name="_Е2300" localSheetId="1">#REF!</definedName>
    <definedName name="_Е2300">#REF!</definedName>
    <definedName name="_Е3000" localSheetId="2">#REF!</definedName>
    <definedName name="_Е3000" localSheetId="0">#REF!</definedName>
    <definedName name="_Е3000" localSheetId="1">#REF!</definedName>
    <definedName name="_Е3000">#REF!</definedName>
    <definedName name="_Е4000" localSheetId="2">#REF!</definedName>
    <definedName name="_Е4000" localSheetId="0">#REF!</definedName>
    <definedName name="_Е4000" localSheetId="1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 localSheetId="2">#REF!</definedName>
    <definedName name="_ІБ900501" localSheetId="0">#REF!</definedName>
    <definedName name="_ІБ900501" localSheetId="1">#REF!</definedName>
    <definedName name="_ІБ900501">#REF!</definedName>
    <definedName name="_ІБ900502" localSheetId="2">#REF!</definedName>
    <definedName name="_ІБ900502" localSheetId="0">#REF!</definedName>
    <definedName name="_ІБ900502" localSheetId="1">#REF!</definedName>
    <definedName name="_ІБ900502">#REF!</definedName>
    <definedName name="_ІВ900201" localSheetId="2">#REF!</definedName>
    <definedName name="_ІВ900201" localSheetId="0">#REF!</definedName>
    <definedName name="_ІВ900201" localSheetId="1">#REF!</definedName>
    <definedName name="_ІВ900201">#REF!</definedName>
    <definedName name="_ІВ900202" localSheetId="2">#REF!</definedName>
    <definedName name="_ІВ900202" localSheetId="0">#REF!</definedName>
    <definedName name="_ІВ900202" localSheetId="1">#REF!</definedName>
    <definedName name="_ІВ900202">#REF!</definedName>
    <definedName name="_ІД900101" localSheetId="2">#REF!</definedName>
    <definedName name="_ІД900101" localSheetId="0">#REF!</definedName>
    <definedName name="_ІД900101" localSheetId="1">#REF!</definedName>
    <definedName name="_ІД900101">#REF!</definedName>
    <definedName name="_ІД900102" localSheetId="2">#REF!</definedName>
    <definedName name="_ІД900102" localSheetId="0">#REF!</definedName>
    <definedName name="_ІД900102" localSheetId="1">#REF!</definedName>
    <definedName name="_ІД900102">#REF!</definedName>
    <definedName name="_ІЕ900203" localSheetId="2">#REF!</definedName>
    <definedName name="_ІЕ900203" localSheetId="0">#REF!</definedName>
    <definedName name="_ІЕ900203" localSheetId="1">#REF!</definedName>
    <definedName name="_ІЕ900203">#REF!</definedName>
    <definedName name="_ІЕ900300" localSheetId="2">#REF!</definedName>
    <definedName name="_ІЕ900300" localSheetId="0">#REF!</definedName>
    <definedName name="_ІЕ900300" localSheetId="1">#REF!</definedName>
    <definedName name="_ІЕ900300">#REF!</definedName>
    <definedName name="_ІФ900400" localSheetId="2">#REF!</definedName>
    <definedName name="_ІФ900400" localSheetId="0">#REF!</definedName>
    <definedName name="_ІФ900400" localSheetId="1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 localSheetId="2">#REF!</definedName>
    <definedName name="_Ф100000" localSheetId="0">#REF!</definedName>
    <definedName name="_Ф100000" localSheetId="1">#REF!</definedName>
    <definedName name="_Ф100000">#REF!</definedName>
    <definedName name="_Ф101000" localSheetId="2">#REF!</definedName>
    <definedName name="_Ф101000" localSheetId="0">#REF!</definedName>
    <definedName name="_Ф101000" localSheetId="1">#REF!</definedName>
    <definedName name="_Ф101000">#REF!</definedName>
    <definedName name="_Ф102000" localSheetId="2">#REF!</definedName>
    <definedName name="_Ф102000" localSheetId="0">#REF!</definedName>
    <definedName name="_Ф102000" localSheetId="1">#REF!</definedName>
    <definedName name="_Ф102000">#REF!</definedName>
    <definedName name="_Ф201000" localSheetId="2">#REF!</definedName>
    <definedName name="_Ф201000" localSheetId="0">#REF!</definedName>
    <definedName name="_Ф201000" localSheetId="1">#REF!</definedName>
    <definedName name="_Ф201000">#REF!</definedName>
    <definedName name="_Ф201010" localSheetId="2">#REF!</definedName>
    <definedName name="_Ф201010" localSheetId="0">#REF!</definedName>
    <definedName name="_Ф201010" localSheetId="1">#REF!</definedName>
    <definedName name="_Ф201010">#REF!</definedName>
    <definedName name="_Ф201011" localSheetId="2">#REF!</definedName>
    <definedName name="_Ф201011" localSheetId="0">#REF!</definedName>
    <definedName name="_Ф201011" localSheetId="1">#REF!</definedName>
    <definedName name="_Ф201011">#REF!</definedName>
    <definedName name="_Ф201012" localSheetId="2">#REF!</definedName>
    <definedName name="_Ф201012" localSheetId="0">#REF!</definedName>
    <definedName name="_Ф201012" localSheetId="1">#REF!</definedName>
    <definedName name="_Ф201012">#REF!</definedName>
    <definedName name="_Ф201020" localSheetId="2">#REF!</definedName>
    <definedName name="_Ф201020" localSheetId="0">#REF!</definedName>
    <definedName name="_Ф201020" localSheetId="1">#REF!</definedName>
    <definedName name="_Ф201020">#REF!</definedName>
    <definedName name="_Ф201021" localSheetId="2">#REF!</definedName>
    <definedName name="_Ф201021" localSheetId="0">#REF!</definedName>
    <definedName name="_Ф201021" localSheetId="1">#REF!</definedName>
    <definedName name="_Ф201021">#REF!</definedName>
    <definedName name="_Ф201022" localSheetId="2">#REF!</definedName>
    <definedName name="_Ф201022" localSheetId="0">#REF!</definedName>
    <definedName name="_Ф201022" localSheetId="1">#REF!</definedName>
    <definedName name="_Ф201022">#REF!</definedName>
    <definedName name="_Ф201030" localSheetId="2">#REF!</definedName>
    <definedName name="_Ф201030" localSheetId="0">#REF!</definedName>
    <definedName name="_Ф201030" localSheetId="1">#REF!</definedName>
    <definedName name="_Ф201030">#REF!</definedName>
    <definedName name="_Ф201031" localSheetId="2">#REF!</definedName>
    <definedName name="_Ф201031" localSheetId="0">#REF!</definedName>
    <definedName name="_Ф201031" localSheetId="1">#REF!</definedName>
    <definedName name="_Ф201031">#REF!</definedName>
    <definedName name="_Ф201032" localSheetId="2">#REF!</definedName>
    <definedName name="_Ф201032" localSheetId="0">#REF!</definedName>
    <definedName name="_Ф201032" localSheetId="1">#REF!</definedName>
    <definedName name="_Ф201032">#REF!</definedName>
    <definedName name="_Ф202000" localSheetId="2">#REF!</definedName>
    <definedName name="_Ф202000" localSheetId="0">#REF!</definedName>
    <definedName name="_Ф202000" localSheetId="1">#REF!</definedName>
    <definedName name="_Ф202000">#REF!</definedName>
    <definedName name="_Ф202010" localSheetId="2">#REF!</definedName>
    <definedName name="_Ф202010" localSheetId="0">#REF!</definedName>
    <definedName name="_Ф202010" localSheetId="1">#REF!</definedName>
    <definedName name="_Ф202010">#REF!</definedName>
    <definedName name="_Ф202011" localSheetId="2">#REF!</definedName>
    <definedName name="_Ф202011" localSheetId="0">#REF!</definedName>
    <definedName name="_Ф202011" localSheetId="1">#REF!</definedName>
    <definedName name="_Ф202011">#REF!</definedName>
    <definedName name="_Ф202012" localSheetId="2">#REF!</definedName>
    <definedName name="_Ф202012" localSheetId="0">#REF!</definedName>
    <definedName name="_Ф202012" localSheetId="1">#REF!</definedName>
    <definedName name="_Ф202012">#REF!</definedName>
    <definedName name="_Ф203000" localSheetId="2">#REF!</definedName>
    <definedName name="_Ф203000" localSheetId="0">#REF!</definedName>
    <definedName name="_Ф203000" localSheetId="1">#REF!</definedName>
    <definedName name="_Ф203000">#REF!</definedName>
    <definedName name="_Ф203010" localSheetId="2">#REF!</definedName>
    <definedName name="_Ф203010" localSheetId="0">#REF!</definedName>
    <definedName name="_Ф203010" localSheetId="1">#REF!</definedName>
    <definedName name="_Ф203010">#REF!</definedName>
    <definedName name="_Ф203011" localSheetId="2">#REF!</definedName>
    <definedName name="_Ф203011" localSheetId="0">#REF!</definedName>
    <definedName name="_Ф203011" localSheetId="1">#REF!</definedName>
    <definedName name="_Ф203011">#REF!</definedName>
    <definedName name="_Ф203012" localSheetId="2">#REF!</definedName>
    <definedName name="_Ф203012" localSheetId="0">#REF!</definedName>
    <definedName name="_Ф203012" localSheetId="1">#REF!</definedName>
    <definedName name="_Ф203012">#REF!</definedName>
    <definedName name="_Ф204000" localSheetId="2">#REF!</definedName>
    <definedName name="_Ф204000" localSheetId="0">#REF!</definedName>
    <definedName name="_Ф204000" localSheetId="1">#REF!</definedName>
    <definedName name="_Ф204000">#REF!</definedName>
    <definedName name="_Ф205000" localSheetId="2">#REF!</definedName>
    <definedName name="_Ф205000" localSheetId="0">#REF!</definedName>
    <definedName name="_Ф205000" localSheetId="1">#REF!</definedName>
    <definedName name="_Ф205000">#REF!</definedName>
    <definedName name="_Ф206000" localSheetId="2">#REF!</definedName>
    <definedName name="_Ф206000" localSheetId="0">#REF!</definedName>
    <definedName name="_Ф206000" localSheetId="1">#REF!</definedName>
    <definedName name="_Ф206000">#REF!</definedName>
    <definedName name="_Ф206001" localSheetId="2">#REF!</definedName>
    <definedName name="_Ф206001" localSheetId="0">#REF!</definedName>
    <definedName name="_Ф206001" localSheetId="1">#REF!</definedName>
    <definedName name="_Ф206001">#REF!</definedName>
    <definedName name="_Ф206002" localSheetId="2">#REF!</definedName>
    <definedName name="_Ф206002" localSheetId="0">#REF!</definedName>
    <definedName name="_Ф206002" localSheetId="1">#REF!</definedName>
    <definedName name="_Ф206002">#REF!</definedName>
    <definedName name="_xlnm._FilterDatabase" localSheetId="2" hidden="1">'дотац по АТО'!#REF!</definedName>
    <definedName name="_xlnm._FilterDatabase" localSheetId="1" hidden="1">'мб зф по АТО'!#REF!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_A50">[9]Пер!$N$34</definedName>
    <definedName name="_A51">[9]Пер!$N$33</definedName>
    <definedName name="BEC">#REF!</definedName>
    <definedName name="DKS">#REF!</definedName>
    <definedName name="dodik">#REF!</definedName>
    <definedName name="DON1KC">#REF!</definedName>
    <definedName name="Dt">#REF!</definedName>
    <definedName name="_HAV80">#REF!</definedName>
    <definedName name="HAVSTJAG">#REF!</definedName>
    <definedName name="HKC">#REF!</definedName>
    <definedName name="HSKC">#REF!</definedName>
    <definedName name="M">[9]Пер!$N$34</definedName>
    <definedName name="Mes">#REF!</definedName>
    <definedName name="Mes_Txt">#REF!</definedName>
    <definedName name="_Mes1">#REF!</definedName>
    <definedName name="N">[9]Пер!$N$33</definedName>
    <definedName name="NAVDON">#REF!</definedName>
    <definedName name="NDO">#REF!</definedName>
    <definedName name="NK">#REF!</definedName>
    <definedName name="NKS">#REF!</definedName>
    <definedName name="_NS80">#REF!</definedName>
    <definedName name="NST">#REF!</definedName>
    <definedName name="NSTS">#REF!</definedName>
    <definedName name="_PCH3">#REF!</definedName>
    <definedName name="_PV3">#REF!</definedName>
    <definedName name="qqqq">#REF!</definedName>
    <definedName name="rrr">[5]Оренда!$A$4:$B$29</definedName>
    <definedName name="zloch">#REF!</definedName>
    <definedName name="а22100">#REF!</definedName>
    <definedName name="алпдвалп">#REF!</definedName>
    <definedName name="_xlnm.Database" localSheetId="2">#REF!</definedName>
    <definedName name="_xlnm.Database" localSheetId="0">#REF!</definedName>
    <definedName name="_xlnm.Database" localSheetId="1">#REF!</definedName>
    <definedName name="_xlnm.Database">#REF!</definedName>
    <definedName name="В68" localSheetId="2">#REF!</definedName>
    <definedName name="В68" localSheetId="0">#REF!</definedName>
    <definedName name="В68" localSheetId="1">#REF!</definedName>
    <definedName name="В68">#REF!</definedName>
    <definedName name="вв">'[13]основная(1)'!$B$4:$F$6</definedName>
    <definedName name="вс" localSheetId="2">#REF!</definedName>
    <definedName name="вс" localSheetId="0">#REF!</definedName>
    <definedName name="вс" localSheetId="1">#REF!</definedName>
    <definedName name="вс">#REF!</definedName>
    <definedName name="_xlnm.Print_Titles" localSheetId="1">'мб зф по АТО'!$B:$B</definedName>
    <definedName name="иори">#REF!</definedName>
    <definedName name="і">#REF!</definedName>
    <definedName name="лотзщль">#REF!</definedName>
    <definedName name="область">#REF!</definedName>
    <definedName name="_xlnm.Print_Area" localSheetId="2">'дотац по АТО'!$A$1:$N$71</definedName>
    <definedName name="_xlnm.Print_Area" localSheetId="0">'за видами надходжень'!$A$1:$M$34</definedName>
    <definedName name="_xlnm.Print_Area" localSheetId="1">'мб зф по АТО'!$A$1:$H$70</definedName>
  </definedNames>
  <calcPr calcId="124519" fullCalcOnLoad="1"/>
</workbook>
</file>

<file path=xl/calcChain.xml><?xml version="1.0" encoding="utf-8"?>
<calcChain xmlns="http://schemas.openxmlformats.org/spreadsheetml/2006/main">
  <c r="L17" i="9"/>
  <c r="M19"/>
  <c r="I20"/>
  <c r="M21"/>
  <c r="K10"/>
  <c r="M11"/>
  <c r="L12"/>
  <c r="K15"/>
  <c r="E34"/>
  <c r="E22"/>
  <c r="E33"/>
  <c r="E8" i="11"/>
  <c r="E9"/>
  <c r="E11"/>
  <c r="G11"/>
  <c r="E15"/>
  <c r="H15"/>
  <c r="E16"/>
  <c r="E17"/>
  <c r="E18"/>
  <c r="H18"/>
  <c r="E19"/>
  <c r="G19"/>
  <c r="E20"/>
  <c r="E21"/>
  <c r="E22"/>
  <c r="G22"/>
  <c r="E23"/>
  <c r="H23"/>
  <c r="E24"/>
  <c r="E25"/>
  <c r="E26"/>
  <c r="G26"/>
  <c r="E27"/>
  <c r="H27"/>
  <c r="E28"/>
  <c r="E29"/>
  <c r="E30"/>
  <c r="G30"/>
  <c r="E32"/>
  <c r="H32"/>
  <c r="E34"/>
  <c r="E36"/>
  <c r="E37"/>
  <c r="G37"/>
  <c r="E38"/>
  <c r="H38"/>
  <c r="E39"/>
  <c r="E40"/>
  <c r="E41"/>
  <c r="E42"/>
  <c r="H42"/>
  <c r="E43"/>
  <c r="E44"/>
  <c r="E45"/>
  <c r="G45"/>
  <c r="E47"/>
  <c r="H47"/>
  <c r="E48"/>
  <c r="E49"/>
  <c r="E50"/>
  <c r="G50"/>
  <c r="E51"/>
  <c r="H51"/>
  <c r="E52"/>
  <c r="E53"/>
  <c r="E54"/>
  <c r="G54"/>
  <c r="E55"/>
  <c r="H55"/>
  <c r="E56"/>
  <c r="E57"/>
  <c r="E58"/>
  <c r="G58"/>
  <c r="E59"/>
  <c r="H59"/>
  <c r="E60"/>
  <c r="E61"/>
  <c r="E62"/>
  <c r="G62"/>
  <c r="E64"/>
  <c r="H64"/>
  <c r="E65"/>
  <c r="G65"/>
  <c r="E67"/>
  <c r="E68"/>
  <c r="H68"/>
  <c r="E70"/>
  <c r="G70"/>
  <c r="E20" i="9"/>
  <c r="D70" i="11"/>
  <c r="D68"/>
  <c r="D67"/>
  <c r="G67"/>
  <c r="D65"/>
  <c r="D64"/>
  <c r="D62"/>
  <c r="D61"/>
  <c r="D60"/>
  <c r="D59"/>
  <c r="D58"/>
  <c r="D57"/>
  <c r="D56"/>
  <c r="D55"/>
  <c r="D54"/>
  <c r="D53"/>
  <c r="D52"/>
  <c r="D51"/>
  <c r="D50"/>
  <c r="D49"/>
  <c r="D48"/>
  <c r="D47"/>
  <c r="D45"/>
  <c r="D44"/>
  <c r="D43"/>
  <c r="H43"/>
  <c r="D42"/>
  <c r="D41"/>
  <c r="G41"/>
  <c r="D40"/>
  <c r="D39"/>
  <c r="D38"/>
  <c r="D37"/>
  <c r="D36"/>
  <c r="D34"/>
  <c r="D32"/>
  <c r="D30"/>
  <c r="D29"/>
  <c r="D28"/>
  <c r="D27"/>
  <c r="D26"/>
  <c r="D25"/>
  <c r="D24"/>
  <c r="D23"/>
  <c r="D22"/>
  <c r="D21"/>
  <c r="H21"/>
  <c r="D20"/>
  <c r="G20"/>
  <c r="D19"/>
  <c r="D18"/>
  <c r="D17"/>
  <c r="G17"/>
  <c r="D16"/>
  <c r="D15"/>
  <c r="D11"/>
  <c r="D9"/>
  <c r="H9"/>
  <c r="D8"/>
  <c r="H8"/>
  <c r="F8"/>
  <c r="G8"/>
  <c r="F9"/>
  <c r="G9"/>
  <c r="F11"/>
  <c r="G15"/>
  <c r="F16"/>
  <c r="G16"/>
  <c r="H16"/>
  <c r="F17"/>
  <c r="H17"/>
  <c r="F18"/>
  <c r="G18"/>
  <c r="F20"/>
  <c r="H20"/>
  <c r="F21"/>
  <c r="G21"/>
  <c r="F22"/>
  <c r="G23"/>
  <c r="F24"/>
  <c r="G24"/>
  <c r="H24"/>
  <c r="F25"/>
  <c r="G25"/>
  <c r="H25"/>
  <c r="F26"/>
  <c r="G27"/>
  <c r="F28"/>
  <c r="G28"/>
  <c r="H28"/>
  <c r="F29"/>
  <c r="G29"/>
  <c r="H29"/>
  <c r="F30"/>
  <c r="G32"/>
  <c r="F34"/>
  <c r="G34"/>
  <c r="H34"/>
  <c r="F36"/>
  <c r="G36"/>
  <c r="H36"/>
  <c r="F37"/>
  <c r="G38"/>
  <c r="F39"/>
  <c r="G39"/>
  <c r="H39"/>
  <c r="F40"/>
  <c r="G40"/>
  <c r="H40"/>
  <c r="F41"/>
  <c r="F43"/>
  <c r="G43"/>
  <c r="F44"/>
  <c r="G44"/>
  <c r="H44"/>
  <c r="F45"/>
  <c r="G47"/>
  <c r="F48"/>
  <c r="G48"/>
  <c r="H48"/>
  <c r="F49"/>
  <c r="G49"/>
  <c r="H49"/>
  <c r="F50"/>
  <c r="G51"/>
  <c r="F52"/>
  <c r="G52"/>
  <c r="H52"/>
  <c r="F53"/>
  <c r="G53"/>
  <c r="H53"/>
  <c r="F54"/>
  <c r="G55"/>
  <c r="F56"/>
  <c r="G56"/>
  <c r="H56"/>
  <c r="F57"/>
  <c r="G57"/>
  <c r="H57"/>
  <c r="F58"/>
  <c r="G59"/>
  <c r="F60"/>
  <c r="G60"/>
  <c r="H60"/>
  <c r="F61"/>
  <c r="G61"/>
  <c r="H61"/>
  <c r="F62"/>
  <c r="G64"/>
  <c r="F65"/>
  <c r="H65"/>
  <c r="F67"/>
  <c r="H67"/>
  <c r="G68"/>
  <c r="F70"/>
  <c r="K71"/>
  <c r="H34" i="9"/>
  <c r="K34" s="1"/>
  <c r="L71" i="11"/>
  <c r="J71"/>
  <c r="H6"/>
  <c r="L7"/>
  <c r="M7"/>
  <c r="N7"/>
  <c r="L10"/>
  <c r="M10"/>
  <c r="N10"/>
  <c r="L13"/>
  <c r="M13"/>
  <c r="N13"/>
  <c r="L33"/>
  <c r="M33"/>
  <c r="N33"/>
  <c r="L46"/>
  <c r="M46"/>
  <c r="N46"/>
  <c r="L63"/>
  <c r="M63"/>
  <c r="N63"/>
  <c r="L66"/>
  <c r="M66"/>
  <c r="N66"/>
  <c r="L69"/>
  <c r="M69"/>
  <c r="N69"/>
  <c r="C71"/>
  <c r="I71"/>
  <c r="E70" i="2"/>
  <c r="H70"/>
  <c r="G69"/>
  <c r="G63"/>
  <c r="G37"/>
  <c r="G68"/>
  <c r="C70"/>
  <c r="D70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H63"/>
  <c r="F64"/>
  <c r="G64"/>
  <c r="H64"/>
  <c r="F65"/>
  <c r="G65"/>
  <c r="H65"/>
  <c r="F66"/>
  <c r="G66"/>
  <c r="H66"/>
  <c r="F67"/>
  <c r="G67"/>
  <c r="H67"/>
  <c r="F68"/>
  <c r="H68"/>
  <c r="F69"/>
  <c r="H69"/>
  <c r="H56"/>
  <c r="G56"/>
  <c r="F56"/>
  <c r="H55"/>
  <c r="G55"/>
  <c r="F55"/>
  <c r="H54"/>
  <c r="G54"/>
  <c r="F54"/>
  <c r="H53"/>
  <c r="G53"/>
  <c r="F53"/>
  <c r="H52"/>
  <c r="G52"/>
  <c r="F52"/>
  <c r="H51"/>
  <c r="G51"/>
  <c r="F51"/>
  <c r="H50"/>
  <c r="G50"/>
  <c r="F50"/>
  <c r="H49"/>
  <c r="G49"/>
  <c r="F49"/>
  <c r="H48"/>
  <c r="G48"/>
  <c r="F48"/>
  <c r="H47"/>
  <c r="G47"/>
  <c r="F47"/>
  <c r="H46"/>
  <c r="G46"/>
  <c r="F46"/>
  <c r="H45"/>
  <c r="G45"/>
  <c r="F45"/>
  <c r="H44"/>
  <c r="G44"/>
  <c r="F44"/>
  <c r="H43"/>
  <c r="G43"/>
  <c r="F43"/>
  <c r="H42"/>
  <c r="G42"/>
  <c r="F42"/>
  <c r="H41"/>
  <c r="G41"/>
  <c r="F41"/>
  <c r="H40"/>
  <c r="G40"/>
  <c r="F40"/>
  <c r="H39"/>
  <c r="G39"/>
  <c r="F39"/>
  <c r="H38"/>
  <c r="G38"/>
  <c r="F38"/>
  <c r="H37"/>
  <c r="F37"/>
  <c r="H36"/>
  <c r="G36"/>
  <c r="F36"/>
  <c r="H35"/>
  <c r="G35"/>
  <c r="F35"/>
  <c r="H34"/>
  <c r="G34"/>
  <c r="F34"/>
  <c r="H33"/>
  <c r="G33"/>
  <c r="F33"/>
  <c r="H32"/>
  <c r="G32"/>
  <c r="F32"/>
  <c r="H31"/>
  <c r="G31"/>
  <c r="F31"/>
  <c r="H30"/>
  <c r="G30"/>
  <c r="F30"/>
  <c r="H29"/>
  <c r="G29"/>
  <c r="F29"/>
  <c r="H28"/>
  <c r="G28"/>
  <c r="F28"/>
  <c r="H27"/>
  <c r="G27"/>
  <c r="F27"/>
  <c r="H26"/>
  <c r="G26"/>
  <c r="F26"/>
  <c r="H25"/>
  <c r="G25"/>
  <c r="F25"/>
  <c r="H24"/>
  <c r="G24"/>
  <c r="F24"/>
  <c r="H23"/>
  <c r="G23"/>
  <c r="F23"/>
  <c r="H22"/>
  <c r="G22"/>
  <c r="F22"/>
  <c r="H21"/>
  <c r="G21"/>
  <c r="F21"/>
  <c r="H20"/>
  <c r="G20"/>
  <c r="F20"/>
  <c r="H19"/>
  <c r="G19"/>
  <c r="F19"/>
  <c r="H18"/>
  <c r="G18"/>
  <c r="F18"/>
  <c r="H17"/>
  <c r="G17"/>
  <c r="F17"/>
  <c r="H16"/>
  <c r="G16"/>
  <c r="F16"/>
  <c r="H15"/>
  <c r="G15"/>
  <c r="F15"/>
  <c r="H14"/>
  <c r="G14"/>
  <c r="F14"/>
  <c r="H13"/>
  <c r="G13"/>
  <c r="F13"/>
  <c r="H12"/>
  <c r="G12"/>
  <c r="F12"/>
  <c r="H11"/>
  <c r="G11"/>
  <c r="F11"/>
  <c r="H10"/>
  <c r="G10"/>
  <c r="F10"/>
  <c r="H9"/>
  <c r="G9"/>
  <c r="F9"/>
  <c r="H8"/>
  <c r="G8"/>
  <c r="F8"/>
  <c r="H7"/>
  <c r="G7"/>
  <c r="F7"/>
  <c r="H6"/>
  <c r="G6"/>
  <c r="F6"/>
  <c r="H5"/>
  <c r="G5"/>
  <c r="F6" i="9"/>
  <c r="F5" i="2"/>
  <c r="C6" i="9"/>
  <c r="C5"/>
  <c r="M71" i="11"/>
  <c r="G34" i="9"/>
  <c r="L34" s="1"/>
  <c r="H41" i="11"/>
  <c r="D71"/>
  <c r="G33" i="9"/>
  <c r="M33" s="1"/>
  <c r="N71" i="11"/>
  <c r="E16" i="9"/>
  <c r="K17"/>
  <c r="M17"/>
  <c r="L7"/>
  <c r="K19"/>
  <c r="K21"/>
  <c r="L21"/>
  <c r="L10"/>
  <c r="L15"/>
  <c r="M15"/>
  <c r="E24"/>
  <c r="E23"/>
  <c r="E17"/>
  <c r="J17"/>
  <c r="E18"/>
  <c r="E19"/>
  <c r="E8"/>
  <c r="D6"/>
  <c r="E7"/>
  <c r="M34"/>
  <c r="I34"/>
  <c r="J34"/>
  <c r="F59" i="11"/>
  <c r="F51"/>
  <c r="F47"/>
  <c r="F32"/>
  <c r="F27"/>
  <c r="F23"/>
  <c r="H19"/>
  <c r="F15"/>
  <c r="E71"/>
  <c r="H70"/>
  <c r="F68"/>
  <c r="H62"/>
  <c r="H58"/>
  <c r="H54"/>
  <c r="H50"/>
  <c r="H45"/>
  <c r="G42"/>
  <c r="H37"/>
  <c r="H30"/>
  <c r="H26"/>
  <c r="H22"/>
  <c r="F19"/>
  <c r="H11"/>
  <c r="F64"/>
  <c r="F55"/>
  <c r="F38"/>
  <c r="F42"/>
  <c r="E25" i="9"/>
  <c r="E26"/>
  <c r="E29"/>
  <c r="E30"/>
  <c r="E27"/>
  <c r="E28"/>
  <c r="E31"/>
  <c r="E21"/>
  <c r="J21"/>
  <c r="I21"/>
  <c r="E9"/>
  <c r="E15"/>
  <c r="I15"/>
  <c r="E11"/>
  <c r="E12"/>
  <c r="E13"/>
  <c r="E14"/>
  <c r="I10"/>
  <c r="E10"/>
  <c r="D5"/>
  <c r="E6"/>
  <c r="H71" i="11"/>
  <c r="H33" i="9"/>
  <c r="L33" s="1"/>
  <c r="G71" i="11"/>
  <c r="F71"/>
  <c r="E5" i="9"/>
  <c r="K33"/>
  <c r="I33"/>
  <c r="G70" i="2"/>
  <c r="F70"/>
  <c r="I25" i="9"/>
  <c r="J25"/>
  <c r="I23"/>
  <c r="J23"/>
  <c r="J20"/>
  <c r="K20"/>
  <c r="L19"/>
  <c r="J18"/>
  <c r="M18"/>
  <c r="I18"/>
  <c r="L18"/>
  <c r="K18"/>
  <c r="I19"/>
  <c r="J19"/>
  <c r="I17"/>
  <c r="I16"/>
  <c r="K16"/>
  <c r="H6"/>
  <c r="K6"/>
  <c r="J16"/>
  <c r="J11"/>
  <c r="L11"/>
  <c r="J10"/>
  <c r="I11"/>
  <c r="J15"/>
  <c r="K11"/>
  <c r="M12"/>
  <c r="L9"/>
  <c r="M9"/>
  <c r="I9"/>
  <c r="K9"/>
  <c r="J9"/>
  <c r="J12"/>
  <c r="K12"/>
  <c r="J14"/>
  <c r="I12"/>
  <c r="M10"/>
  <c r="K8"/>
  <c r="H5"/>
  <c r="I7"/>
  <c r="K7"/>
  <c r="M7"/>
  <c r="J7"/>
  <c r="I27"/>
  <c r="J27"/>
  <c r="I26"/>
  <c r="J26"/>
  <c r="J31"/>
  <c r="I31"/>
  <c r="I30"/>
  <c r="J30"/>
  <c r="I24"/>
  <c r="J24"/>
  <c r="I29"/>
  <c r="J29"/>
  <c r="J28"/>
  <c r="I28"/>
  <c r="I22"/>
  <c r="M22"/>
  <c r="K22"/>
  <c r="L22"/>
  <c r="J22"/>
  <c r="I6"/>
  <c r="J6"/>
  <c r="M8"/>
  <c r="L8"/>
  <c r="M14"/>
  <c r="I14"/>
  <c r="L14"/>
  <c r="K14"/>
  <c r="I8"/>
  <c r="J8"/>
  <c r="K13"/>
  <c r="J13"/>
  <c r="M13"/>
  <c r="L13"/>
  <c r="I13"/>
  <c r="I5"/>
  <c r="J5"/>
  <c r="J33" l="1"/>
</calcChain>
</file>

<file path=xl/sharedStrings.xml><?xml version="1.0" encoding="utf-8"?>
<sst xmlns="http://schemas.openxmlformats.org/spreadsheetml/2006/main" count="211" uniqueCount="124">
  <si>
    <t>у відсотках</t>
  </si>
  <si>
    <t>в абсолютній сумі</t>
  </si>
  <si>
    <t>в т.ч. до загального фонду</t>
  </si>
  <si>
    <t xml:space="preserve"> № з/п</t>
  </si>
  <si>
    <t>Обласний бюджет</t>
  </si>
  <si>
    <t>м.Львів</t>
  </si>
  <si>
    <t>м.Борислав</t>
  </si>
  <si>
    <t>м.Дрогобич</t>
  </si>
  <si>
    <t>м.Моршин</t>
  </si>
  <si>
    <t>м.Новий Розділ</t>
  </si>
  <si>
    <t>м.Самбір</t>
  </si>
  <si>
    <t>м.Стрий</t>
  </si>
  <si>
    <t xml:space="preserve">м.Трускавець </t>
  </si>
  <si>
    <t>м.Червоноград</t>
  </si>
  <si>
    <t xml:space="preserve">Найменування адміністративно-територіальних одиниць </t>
  </si>
  <si>
    <t>з них</t>
  </si>
  <si>
    <t>єдиний податок</t>
  </si>
  <si>
    <t>плата за надання адміністративних послуг</t>
  </si>
  <si>
    <t>податок на доходи фізичних осіб</t>
  </si>
  <si>
    <t>податок на прибуток підприємств</t>
  </si>
  <si>
    <t>кошти від продажу землі</t>
  </si>
  <si>
    <t>Найменування показника</t>
  </si>
  <si>
    <t>ЗВЕДЕНИЙ БЮДЖЕТ загалом</t>
  </si>
  <si>
    <t>МІСЦЕВІ БЮДЖЕТИ загалом</t>
  </si>
  <si>
    <t>ДЕРЖАВНИЙ БЮДЖЕТ загалом</t>
  </si>
  <si>
    <t>рентна плата за використання природних ресурсів</t>
  </si>
  <si>
    <t>податок на нерухоме майно, крім землі</t>
  </si>
  <si>
    <t>плата за землю</t>
  </si>
  <si>
    <t>податок та збір на доходи фізичних осіб</t>
  </si>
  <si>
    <t>кошти пайової участі у розвитку інфраструктури</t>
  </si>
  <si>
    <t>ПДВ з вироблених товарів (збір)</t>
  </si>
  <si>
    <t>бюджетне відшкодування ПДВ</t>
  </si>
  <si>
    <t>акцизний податок з вироблених товарів</t>
  </si>
  <si>
    <t>ПДВ з ввезених товарів</t>
  </si>
  <si>
    <t>ввізне мито</t>
  </si>
  <si>
    <t>Реверсна дотація</t>
  </si>
  <si>
    <t>Базова дотація</t>
  </si>
  <si>
    <t>Заболотцівська ОТГ</t>
  </si>
  <si>
    <t>Гніздичівська ОТГ</t>
  </si>
  <si>
    <t>Новострілищанська ОТГ</t>
  </si>
  <si>
    <t>Тростянецька ОТГ</t>
  </si>
  <si>
    <t>Бабинська ОТГ</t>
  </si>
  <si>
    <t>Бісковицька ОТГ</t>
  </si>
  <si>
    <t>Вільшаницька ОТГ</t>
  </si>
  <si>
    <t>Воле-Баранецька ОТГ</t>
  </si>
  <si>
    <t>Дублянська ОТГ</t>
  </si>
  <si>
    <t>Луківська ОТГ</t>
  </si>
  <si>
    <t>Новокалинівська ОТГ</t>
  </si>
  <si>
    <t>Чукв'янська ОТГ</t>
  </si>
  <si>
    <t>Міженецька ОТГ</t>
  </si>
  <si>
    <t>Новоміська ОТГ</t>
  </si>
  <si>
    <t>Грабовецька ОТГ</t>
  </si>
  <si>
    <t>ЗАГАЛОМ</t>
  </si>
  <si>
    <t>до спеціального фонду</t>
  </si>
  <si>
    <t>в абсо-лютній сумі</t>
  </si>
  <si>
    <t>у %</t>
  </si>
  <si>
    <t>екологічний податок</t>
  </si>
  <si>
    <t>тис. грн</t>
  </si>
  <si>
    <t>Ходорівська ОТГ</t>
  </si>
  <si>
    <t>Мостиська ОТГ</t>
  </si>
  <si>
    <t>Судововишнянська ОТГ</t>
  </si>
  <si>
    <t>Нижанковицька ОТГ</t>
  </si>
  <si>
    <t>Давидівська ОТГ</t>
  </si>
  <si>
    <t>Жовтанецька ОТГ</t>
  </si>
  <si>
    <t>Шегинівська ОТГ</t>
  </si>
  <si>
    <r>
      <t xml:space="preserve">Фактичні надходження на </t>
    </r>
    <r>
      <rPr>
        <b/>
        <sz val="12"/>
        <rFont val="Verdana"/>
        <family val="2"/>
        <charset val="204"/>
      </rPr>
      <t>звітну дату 2017 року</t>
    </r>
  </si>
  <si>
    <t>Найменування територій</t>
  </si>
  <si>
    <t>Бродівський р-н</t>
  </si>
  <si>
    <t>Буський р-н</t>
  </si>
  <si>
    <t>Городоцький р-н</t>
  </si>
  <si>
    <t>Дрогобицький р-н</t>
  </si>
  <si>
    <t>Жидачівський р-н</t>
  </si>
  <si>
    <t>Жовківський р-н</t>
  </si>
  <si>
    <t>Золочівський р-н</t>
  </si>
  <si>
    <t>Кам'янка-Бузький р-н</t>
  </si>
  <si>
    <t>Миколаївський р-н</t>
  </si>
  <si>
    <t>Мостиський р-н</t>
  </si>
  <si>
    <t>Перемишлянський р-н</t>
  </si>
  <si>
    <t>Пустомитівський р-н</t>
  </si>
  <si>
    <t>Радехівський р-н</t>
  </si>
  <si>
    <t>Самбірський р-н</t>
  </si>
  <si>
    <t>Сколівський р-н</t>
  </si>
  <si>
    <t>Сокальський р-н</t>
  </si>
  <si>
    <t>Старосамбірський р-н</t>
  </si>
  <si>
    <t>Стрийський р-н</t>
  </si>
  <si>
    <t>Турківський р-н</t>
  </si>
  <si>
    <t>Яворівський р-н</t>
  </si>
  <si>
    <t>власні надходження бюджетних установ</t>
  </si>
  <si>
    <t>акцизний податок</t>
  </si>
  <si>
    <r>
      <t xml:space="preserve">Фактичні надходження в </t>
    </r>
    <r>
      <rPr>
        <b/>
        <sz val="12"/>
        <rFont val="Verdana"/>
        <family val="2"/>
        <charset val="204"/>
      </rPr>
      <t>2017 році</t>
    </r>
  </si>
  <si>
    <r>
      <t xml:space="preserve">Питома вага надходжень на </t>
    </r>
    <r>
      <rPr>
        <b/>
        <sz val="11"/>
        <rFont val="Verdana"/>
        <family val="2"/>
        <charset val="204"/>
      </rPr>
      <t>звітну дату 2017 року</t>
    </r>
    <r>
      <rPr>
        <sz val="11"/>
        <rFont val="Verdana"/>
        <family val="2"/>
        <charset val="204"/>
      </rPr>
      <t xml:space="preserve"> до надходжень у </t>
    </r>
    <r>
      <rPr>
        <b/>
        <sz val="11"/>
        <rFont val="Verdana"/>
        <family val="2"/>
        <charset val="204"/>
      </rPr>
      <t>2017 році</t>
    </r>
  </si>
  <si>
    <r>
      <t xml:space="preserve">Фактичні надходження на </t>
    </r>
    <r>
      <rPr>
        <b/>
        <sz val="12"/>
        <rFont val="Verdana"/>
        <family val="2"/>
        <charset val="204"/>
      </rPr>
      <t>звітну дату 2018 року</t>
    </r>
  </si>
  <si>
    <r>
      <t xml:space="preserve">Надходження на </t>
    </r>
    <r>
      <rPr>
        <b/>
        <sz val="11"/>
        <rFont val="Verdana"/>
        <family val="2"/>
        <charset val="204"/>
      </rPr>
      <t>звітну дату 2018р</t>
    </r>
    <r>
      <rPr>
        <sz val="11"/>
        <rFont val="Verdana"/>
        <family val="2"/>
        <charset val="204"/>
      </rPr>
      <t xml:space="preserve"> до надходжень на </t>
    </r>
    <r>
      <rPr>
        <b/>
        <sz val="11"/>
        <rFont val="Verdana"/>
        <family val="2"/>
        <charset val="204"/>
      </rPr>
      <t>відповідну дату</t>
    </r>
    <r>
      <rPr>
        <sz val="11"/>
        <rFont val="Verdana"/>
        <family val="2"/>
        <charset val="204"/>
      </rPr>
      <t xml:space="preserve"> </t>
    </r>
    <r>
      <rPr>
        <b/>
        <sz val="11"/>
        <rFont val="Verdana"/>
        <family val="2"/>
        <charset val="204"/>
      </rPr>
      <t>2017р</t>
    </r>
  </si>
  <si>
    <r>
      <t xml:space="preserve">Виконання плану на </t>
    </r>
    <r>
      <rPr>
        <b/>
        <sz val="11"/>
        <rFont val="Verdana"/>
        <family val="2"/>
        <charset val="204"/>
      </rPr>
      <t>2018 рік</t>
    </r>
    <r>
      <rPr>
        <sz val="11"/>
        <rFont val="Verdana"/>
        <family val="2"/>
        <charset val="204"/>
      </rPr>
      <t>, %</t>
    </r>
  </si>
  <si>
    <t>Великолюбінська ОТГ</t>
  </si>
  <si>
    <t>Магерівська ОТГ</t>
  </si>
  <si>
    <t>Розвадівська ОТГ</t>
  </si>
  <si>
    <t>Волицька ОТГ</t>
  </si>
  <si>
    <t>Підберізцівська ОТГ</t>
  </si>
  <si>
    <t>Солонківська ОТГ</t>
  </si>
  <si>
    <t>Щирецька ОТГ</t>
  </si>
  <si>
    <t>Рудківська ОТГ</t>
  </si>
  <si>
    <t>Славська ОТГ</t>
  </si>
  <si>
    <t>Великомостівська ОТГ</t>
  </si>
  <si>
    <t>Воютицька ОТГ</t>
  </si>
  <si>
    <t>Мурованська ОТГ</t>
  </si>
  <si>
    <t>Кам'янка-Бузька ОТГ</t>
  </si>
  <si>
    <t>План на 2018 рік</t>
  </si>
  <si>
    <t>Фактичні надходження на звітну дату 2018 року</t>
  </si>
  <si>
    <t>Виконання річного плану, %</t>
  </si>
  <si>
    <t>Фактичні надхо-дження станом на звітну дату</t>
  </si>
  <si>
    <t>Відсоток вико-нання плану на рік</t>
  </si>
  <si>
    <t>кошти від відчуження майна</t>
  </si>
  <si>
    <t xml:space="preserve">План на 2018 рік </t>
  </si>
  <si>
    <r>
      <t xml:space="preserve">План на </t>
    </r>
    <r>
      <rPr>
        <b/>
        <sz val="12"/>
        <rFont val="Verdana"/>
        <family val="2"/>
        <charset val="204"/>
      </rPr>
      <t>2018 рік</t>
    </r>
  </si>
  <si>
    <t>кошти від перевиконання митних платежів</t>
  </si>
  <si>
    <t>План на 5 місяці 2018 року</t>
  </si>
  <si>
    <t>Виконання плану на 5 місяці 2018 року</t>
  </si>
  <si>
    <t xml:space="preserve">План на 5 місяці 2018 року </t>
  </si>
  <si>
    <r>
      <t>План на 5 місяці</t>
    </r>
    <r>
      <rPr>
        <b/>
        <sz val="12"/>
        <rFont val="Verdana"/>
        <family val="2"/>
        <charset val="204"/>
      </rPr>
      <t xml:space="preserve"> 2018 року </t>
    </r>
  </si>
  <si>
    <r>
      <t>Виконання плану на</t>
    </r>
    <r>
      <rPr>
        <b/>
        <sz val="11"/>
        <rFont val="Verdana"/>
        <family val="2"/>
        <charset val="204"/>
      </rPr>
      <t xml:space="preserve"> 5 місяці 2018 року</t>
    </r>
  </si>
  <si>
    <t xml:space="preserve">Аналіз мобілізації доходів до зведеного бюджету по Львівській області у січні-травні 2018 року </t>
  </si>
  <si>
    <t xml:space="preserve">Виконання місцевих бюджетів Львівської області за доходами загального фондуу січні-травні 2018 року </t>
  </si>
  <si>
    <t xml:space="preserve">Виконання місцевих бюджетів Львівської області за дотаціямиу січні-травні 2018 року </t>
  </si>
</sst>
</file>

<file path=xl/styles.xml><?xml version="1.0" encoding="utf-8"?>
<styleSheet xmlns="http://schemas.openxmlformats.org/spreadsheetml/2006/main">
  <numFmts count="17">
    <numFmt numFmtId="179" formatCode="_-* #,##0.00\ _г_р_н_._-;\-* #,##0.00\ _г_р_н_._-;_-* &quot;-&quot;??\ _г_р_н_._-;_-@_-"/>
    <numFmt numFmtId="185" formatCode="_-* #,##0_р_._-;\-* #,##0_р_._-;_-* &quot;-&quot;_р_._-;_-@_-"/>
    <numFmt numFmtId="196" formatCode="0.0"/>
    <numFmt numFmtId="197" formatCode="_(&quot;$&quot;* #,##0_);_(&quot;$&quot;* \(#,##0\);_(&quot;$&quot;* &quot;-&quot;_);_(@_)"/>
    <numFmt numFmtId="198" formatCode="_(&quot;$&quot;* #,##0.00_);_(&quot;$&quot;* \(#,##0.00\);_(&quot;$&quot;* &quot;-&quot;??_);_(@_)"/>
    <numFmt numFmtId="200" formatCode="#,##0\ &quot;z?&quot;;[Red]\-#,##0\ &quot;z?&quot;"/>
    <numFmt numFmtId="201" formatCode="#,##0.00\ &quot;z?&quot;;[Red]\-#,##0.00\ &quot;z?&quot;"/>
    <numFmt numFmtId="202" formatCode="_-* #,##0\ _z_?_-;\-* #,##0\ _z_?_-;_-* &quot;-&quot;\ _z_?_-;_-@_-"/>
    <numFmt numFmtId="203" formatCode="_-* #,##0.00\ _z_?_-;\-* #,##0.00\ _z_?_-;_-* &quot;-&quot;??\ _z_?_-;_-@_-"/>
    <numFmt numFmtId="204" formatCode="#,##0.\-"/>
    <numFmt numFmtId="210" formatCode="#,##0.0"/>
    <numFmt numFmtId="213" formatCode="#,##0.00000"/>
    <numFmt numFmtId="216" formatCode="0.0000000"/>
    <numFmt numFmtId="219" formatCode="_-* #,##0\ &quot;р.&quot;_-;\-* #,##0\ &quot;р.&quot;_-;_-* &quot;-&quot;\ &quot;р.&quot;_-;_-@_-"/>
    <numFmt numFmtId="220" formatCode="_-* #,##0\ _р_._-;\-* #,##0\ _р_._-;_-* &quot;-&quot;\ _р_._-;_-@_-"/>
    <numFmt numFmtId="221" formatCode="_-* #,##0.00\ &quot;р.&quot;_-;\-* #,##0.00\ &quot;р.&quot;_-;_-* &quot;-&quot;??\ &quot;р.&quot;_-;_-@_-"/>
    <numFmt numFmtId="222" formatCode="_-* #,##0.00\ _р_._-;\-* #,##0.00\ _р_._-;_-* &quot;-&quot;??\ _р_._-;_-@_-"/>
  </numFmts>
  <fonts count="94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u/>
      <sz val="10"/>
      <color indexed="12"/>
      <name val="Arial Cyr"/>
      <charset val="204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8"/>
      <name val="Times New Roman Cyr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name val="Times New Roman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20"/>
      <name val="Arial Cyr"/>
      <charset val="204"/>
    </font>
    <font>
      <b/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49"/>
      <name val="Calibri"/>
      <family val="2"/>
      <charset val="204"/>
    </font>
    <font>
      <b/>
      <sz val="13"/>
      <color indexed="49"/>
      <name val="Calibri"/>
      <family val="2"/>
      <charset val="204"/>
    </font>
    <font>
      <b/>
      <sz val="11"/>
      <color indexed="49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name val="UkrainianPragmatica"/>
      <charset val="204"/>
    </font>
    <font>
      <sz val="8"/>
      <name val="Arial Cyr"/>
      <charset val="204"/>
    </font>
    <font>
      <b/>
      <sz val="16"/>
      <name val="Times New Roman Cyr"/>
      <family val="1"/>
      <charset val="204"/>
    </font>
    <font>
      <sz val="13"/>
      <name val="Times New Roman Cyr"/>
      <family val="1"/>
      <charset val="204"/>
    </font>
    <font>
      <sz val="12"/>
      <name val="Times New Roman Cyr"/>
      <charset val="204"/>
    </font>
    <font>
      <sz val="10"/>
      <color indexed="53"/>
      <name val="Times New Roman Cyr"/>
      <family val="1"/>
      <charset val="204"/>
    </font>
    <font>
      <sz val="10"/>
      <color indexed="12"/>
      <name val="Times New Roman Cyr"/>
      <family val="1"/>
      <charset val="204"/>
    </font>
    <font>
      <b/>
      <sz val="11"/>
      <name val="Verdana"/>
      <family val="2"/>
      <charset val="204"/>
    </font>
    <font>
      <sz val="11"/>
      <name val="Verdana"/>
      <family val="2"/>
      <charset val="204"/>
    </font>
    <font>
      <b/>
      <sz val="12"/>
      <name val="Verdana"/>
      <family val="2"/>
      <charset val="204"/>
    </font>
    <font>
      <sz val="12"/>
      <name val="Verdana"/>
      <family val="2"/>
      <charset val="204"/>
    </font>
    <font>
      <sz val="11"/>
      <color indexed="8"/>
      <name val="Verdana"/>
      <family val="2"/>
      <charset val="204"/>
    </font>
    <font>
      <sz val="11"/>
      <color indexed="11"/>
      <name val="Verdana"/>
      <family val="2"/>
      <charset val="204"/>
    </font>
    <font>
      <sz val="11"/>
      <color indexed="60"/>
      <name val="Verdana"/>
      <family val="2"/>
      <charset val="204"/>
    </font>
    <font>
      <b/>
      <i/>
      <sz val="11"/>
      <name val="Verdana"/>
      <family val="2"/>
      <charset val="204"/>
    </font>
    <font>
      <sz val="11"/>
      <color indexed="12"/>
      <name val="Verdana"/>
      <family val="2"/>
      <charset val="204"/>
    </font>
    <font>
      <b/>
      <sz val="14"/>
      <name val="Verdana"/>
      <family val="2"/>
      <charset val="204"/>
    </font>
    <font>
      <b/>
      <sz val="11.5"/>
      <name val="Verdana"/>
      <family val="2"/>
      <charset val="204"/>
    </font>
    <font>
      <b/>
      <sz val="18"/>
      <name val="Times New Roman"/>
      <family val="1"/>
      <charset val="204"/>
    </font>
    <font>
      <b/>
      <sz val="11"/>
      <color indexed="12"/>
      <name val="Verdana"/>
      <family val="2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 CYR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 Cyr"/>
      <charset val="204"/>
    </font>
    <font>
      <sz val="1"/>
      <color indexed="8"/>
      <name val="Courier"/>
    </font>
    <font>
      <sz val="1"/>
      <color indexed="8"/>
      <name val="Courier"/>
      <charset val="204"/>
    </font>
    <font>
      <b/>
      <sz val="1"/>
      <color indexed="8"/>
      <name val="Courier"/>
    </font>
    <font>
      <b/>
      <sz val="18"/>
      <name val="Times New Roman"/>
    </font>
    <font>
      <b/>
      <sz val="14"/>
      <name val="Times New Roman"/>
    </font>
    <font>
      <sz val="14"/>
      <name val="Times New Roman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8"/>
      <color indexed="54"/>
      <name val="Calibri Light"/>
      <family val="2"/>
      <charset val="204"/>
    </font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rgb="FFFA7D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</fonts>
  <fills count="5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6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lightGray"/>
    </fill>
    <fill>
      <patternFill patternType="gray0625"/>
    </fill>
    <fill>
      <patternFill patternType="solid">
        <fgColor indexed="63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</fills>
  <borders count="7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67">
    <xf numFmtId="0" fontId="0" fillId="0" borderId="0"/>
    <xf numFmtId="0" fontId="4" fillId="0" borderId="1">
      <protection locked="0"/>
    </xf>
    <xf numFmtId="0" fontId="67" fillId="0" borderId="1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protection locked="0"/>
    </xf>
    <xf numFmtId="0" fontId="67" fillId="0" borderId="0">
      <protection locked="0"/>
    </xf>
    <xf numFmtId="0" fontId="4" fillId="0" borderId="0">
      <protection locked="0"/>
    </xf>
    <xf numFmtId="0" fontId="67" fillId="0" borderId="0">
      <protection locked="0"/>
    </xf>
    <xf numFmtId="0" fontId="4" fillId="0" borderId="0">
      <protection locked="0"/>
    </xf>
    <xf numFmtId="0" fontId="67" fillId="0" borderId="0">
      <protection locked="0"/>
    </xf>
    <xf numFmtId="0" fontId="4" fillId="0" borderId="0">
      <protection locked="0"/>
    </xf>
    <xf numFmtId="0" fontId="67" fillId="0" borderId="0">
      <protection locked="0"/>
    </xf>
    <xf numFmtId="0" fontId="3" fillId="0" borderId="0">
      <protection locked="0"/>
    </xf>
    <xf numFmtId="0" fontId="66" fillId="0" borderId="0">
      <protection locked="0"/>
    </xf>
    <xf numFmtId="0" fontId="3" fillId="0" borderId="0">
      <protection locked="0"/>
    </xf>
    <xf numFmtId="0" fontId="66" fillId="0" borderId="0">
      <protection locked="0"/>
    </xf>
    <xf numFmtId="0" fontId="3" fillId="0" borderId="0">
      <protection locked="0"/>
    </xf>
    <xf numFmtId="0" fontId="66" fillId="0" borderId="0">
      <protection locked="0"/>
    </xf>
    <xf numFmtId="0" fontId="4" fillId="0" borderId="1">
      <protection locked="0"/>
    </xf>
    <xf numFmtId="0" fontId="67" fillId="0" borderId="1">
      <protection locked="0"/>
    </xf>
    <xf numFmtId="0" fontId="6" fillId="0" borderId="0">
      <protection locked="0"/>
    </xf>
    <xf numFmtId="0" fontId="68" fillId="0" borderId="0">
      <protection locked="0"/>
    </xf>
    <xf numFmtId="0" fontId="6" fillId="0" borderId="0">
      <protection locked="0"/>
    </xf>
    <xf numFmtId="0" fontId="68" fillId="0" borderId="0">
      <protection locked="0"/>
    </xf>
    <xf numFmtId="0" fontId="3" fillId="0" borderId="1">
      <protection locked="0"/>
    </xf>
    <xf numFmtId="0" fontId="66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66" fillId="0" borderId="0">
      <protection locked="0"/>
    </xf>
    <xf numFmtId="0" fontId="66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3" fillId="0" borderId="0">
      <protection locked="0"/>
    </xf>
    <xf numFmtId="0" fontId="66" fillId="0" borderId="0">
      <protection locked="0"/>
    </xf>
    <xf numFmtId="0" fontId="6" fillId="0" borderId="0">
      <protection locked="0"/>
    </xf>
    <xf numFmtId="0" fontId="68" fillId="0" borderId="0">
      <protection locked="0"/>
    </xf>
    <xf numFmtId="0" fontId="6" fillId="0" borderId="0">
      <protection locked="0"/>
    </xf>
    <xf numFmtId="0" fontId="68" fillId="0" borderId="0">
      <protection locked="0"/>
    </xf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2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2" borderId="0" applyNumberFormat="0" applyBorder="0" applyAlignment="0" applyProtection="0"/>
    <xf numFmtId="0" fontId="77" fillId="25" borderId="0" applyNumberFormat="0" applyBorder="0" applyAlignment="0" applyProtection="0"/>
    <xf numFmtId="0" fontId="25" fillId="4" borderId="0" applyNumberFormat="0" applyBorder="0" applyAlignment="0" applyProtection="0"/>
    <xf numFmtId="0" fontId="25" fillId="3" borderId="0" applyNumberFormat="0" applyBorder="0" applyAlignment="0" applyProtection="0"/>
    <xf numFmtId="0" fontId="77" fillId="26" borderId="0" applyNumberFormat="0" applyBorder="0" applyAlignment="0" applyProtection="0"/>
    <xf numFmtId="0" fontId="25" fillId="5" borderId="0" applyNumberFormat="0" applyBorder="0" applyAlignment="0" applyProtection="0"/>
    <xf numFmtId="0" fontId="25" fillId="3" borderId="0" applyNumberFormat="0" applyBorder="0" applyAlignment="0" applyProtection="0"/>
    <xf numFmtId="0" fontId="77" fillId="27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77" fillId="28" borderId="0" applyNumberFormat="0" applyBorder="0" applyAlignment="0" applyProtection="0"/>
    <xf numFmtId="0" fontId="25" fillId="9" borderId="0" applyNumberFormat="0" applyBorder="0" applyAlignment="0" applyProtection="0"/>
    <xf numFmtId="0" fontId="25" fillId="4" borderId="0" applyNumberFormat="0" applyBorder="0" applyAlignment="0" applyProtection="0"/>
    <xf numFmtId="0" fontId="77" fillId="29" borderId="0" applyNumberFormat="0" applyBorder="0" applyAlignment="0" applyProtection="0"/>
    <xf numFmtId="0" fontId="25" fillId="6" borderId="0" applyNumberFormat="0" applyBorder="0" applyAlignment="0" applyProtection="0"/>
    <xf numFmtId="0" fontId="25" fillId="5" borderId="0" applyNumberFormat="0" applyBorder="0" applyAlignment="0" applyProtection="0"/>
    <xf numFmtId="0" fontId="77" fillId="30" borderId="0" applyNumberFormat="0" applyBorder="0" applyAlignment="0" applyProtection="0"/>
    <xf numFmtId="0" fontId="25" fillId="8" borderId="0" applyNumberFormat="0" applyBorder="0" applyAlignment="0" applyProtection="0"/>
    <xf numFmtId="0" fontId="25" fillId="10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5" borderId="0" applyNumberFormat="0" applyBorder="0" applyAlignment="0" applyProtection="0"/>
    <xf numFmtId="0" fontId="25" fillId="10" borderId="0" applyNumberFormat="0" applyBorder="0" applyAlignment="0" applyProtection="0"/>
    <xf numFmtId="0" fontId="77" fillId="31" borderId="0" applyNumberFormat="0" applyBorder="0" applyAlignment="0" applyProtection="0"/>
    <xf numFmtId="0" fontId="25" fillId="11" borderId="0" applyNumberFormat="0" applyBorder="0" applyAlignment="0" applyProtection="0"/>
    <xf numFmtId="0" fontId="25" fillId="3" borderId="0" applyNumberFormat="0" applyBorder="0" applyAlignment="0" applyProtection="0"/>
    <xf numFmtId="0" fontId="77" fillId="32" borderId="0" applyNumberFormat="0" applyBorder="0" applyAlignment="0" applyProtection="0"/>
    <xf numFmtId="0" fontId="25" fillId="5" borderId="0" applyNumberFormat="0" applyBorder="0" applyAlignment="0" applyProtection="0"/>
    <xf numFmtId="0" fontId="25" fillId="3" borderId="0" applyNumberFormat="0" applyBorder="0" applyAlignment="0" applyProtection="0"/>
    <xf numFmtId="0" fontId="77" fillId="33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77" fillId="34" borderId="0" applyNumberFormat="0" applyBorder="0" applyAlignment="0" applyProtection="0"/>
    <xf numFmtId="0" fontId="25" fillId="12" borderId="0" applyNumberFormat="0" applyBorder="0" applyAlignment="0" applyProtection="0"/>
    <xf numFmtId="0" fontId="25" fillId="11" borderId="0" applyNumberFormat="0" applyBorder="0" applyAlignment="0" applyProtection="0"/>
    <xf numFmtId="0" fontId="77" fillId="35" borderId="0" applyNumberFormat="0" applyBorder="0" applyAlignment="0" applyProtection="0"/>
    <xf numFmtId="0" fontId="25" fillId="5" borderId="0" applyNumberFormat="0" applyBorder="0" applyAlignment="0" applyProtection="0"/>
    <xf numFmtId="0" fontId="77" fillId="36" borderId="0" applyNumberFormat="0" applyBorder="0" applyAlignment="0" applyProtection="0"/>
    <xf numFmtId="0" fontId="25" fillId="12" borderId="0" applyNumberFormat="0" applyBorder="0" applyAlignment="0" applyProtection="0"/>
    <xf numFmtId="0" fontId="26" fillId="14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10" borderId="0" applyNumberFormat="0" applyBorder="0" applyAlignment="0" applyProtection="0"/>
    <xf numFmtId="0" fontId="26" fillId="14" borderId="0" applyNumberFormat="0" applyBorder="0" applyAlignment="0" applyProtection="0"/>
    <xf numFmtId="0" fontId="26" fillId="5" borderId="0" applyNumberFormat="0" applyBorder="0" applyAlignment="0" applyProtection="0"/>
    <xf numFmtId="0" fontId="26" fillId="14" borderId="0" applyNumberFormat="0" applyBorder="0" applyAlignment="0" applyProtection="0"/>
    <xf numFmtId="0" fontId="78" fillId="37" borderId="0" applyNumberFormat="0" applyBorder="0" applyAlignment="0" applyProtection="0"/>
    <xf numFmtId="0" fontId="26" fillId="11" borderId="0" applyNumberFormat="0" applyBorder="0" applyAlignment="0" applyProtection="0"/>
    <xf numFmtId="0" fontId="26" fillId="3" borderId="0" applyNumberFormat="0" applyBorder="0" applyAlignment="0" applyProtection="0"/>
    <xf numFmtId="0" fontId="78" fillId="38" borderId="0" applyNumberFormat="0" applyBorder="0" applyAlignment="0" applyProtection="0"/>
    <xf numFmtId="0" fontId="26" fillId="5" borderId="0" applyNumberFormat="0" applyBorder="0" applyAlignment="0" applyProtection="0"/>
    <xf numFmtId="0" fontId="26" fillId="3" borderId="0" applyNumberFormat="0" applyBorder="0" applyAlignment="0" applyProtection="0"/>
    <xf numFmtId="0" fontId="78" fillId="3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78" fillId="40" borderId="0" applyNumberFormat="0" applyBorder="0" applyAlignment="0" applyProtection="0"/>
    <xf numFmtId="0" fontId="26" fillId="12" borderId="0" applyNumberFormat="0" applyBorder="0" applyAlignment="0" applyProtection="0"/>
    <xf numFmtId="0" fontId="26" fillId="14" borderId="0" applyNumberFormat="0" applyBorder="0" applyAlignment="0" applyProtection="0"/>
    <xf numFmtId="0" fontId="78" fillId="41" borderId="0" applyNumberFormat="0" applyBorder="0" applyAlignment="0" applyProtection="0"/>
    <xf numFmtId="0" fontId="26" fillId="5" borderId="0" applyNumberFormat="0" applyBorder="0" applyAlignment="0" applyProtection="0"/>
    <xf numFmtId="0" fontId="78" fillId="42" borderId="0" applyNumberFormat="0" applyBorder="0" applyAlignment="0" applyProtection="0"/>
    <xf numFmtId="0" fontId="26" fillId="15" borderId="0" applyNumberFormat="0" applyBorder="0" applyAlignment="0" applyProtection="0"/>
    <xf numFmtId="200" fontId="7" fillId="0" borderId="0" applyFont="0" applyFill="0" applyBorder="0" applyAlignment="0" applyProtection="0"/>
    <xf numFmtId="201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220" fontId="24" fillId="0" borderId="0" applyFont="0" applyFill="0" applyBorder="0" applyAlignment="0" applyProtection="0"/>
    <xf numFmtId="222" fontId="24" fillId="0" borderId="0" applyFont="0" applyFill="0" applyBorder="0" applyAlignment="0" applyProtection="0"/>
    <xf numFmtId="219" fontId="24" fillId="0" borderId="0" applyFont="0" applyFill="0" applyBorder="0" applyAlignment="0" applyProtection="0"/>
    <xf numFmtId="221" fontId="24" fillId="0" borderId="0" applyFont="0" applyFill="0" applyBorder="0" applyAlignment="0" applyProtection="0"/>
    <xf numFmtId="16" fontId="8" fillId="0" borderId="0"/>
    <xf numFmtId="202" fontId="7" fillId="0" borderId="0" applyFont="0" applyFill="0" applyBorder="0" applyAlignment="0" applyProtection="0"/>
    <xf numFmtId="203" fontId="7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204" fontId="10" fillId="16" borderId="0"/>
    <xf numFmtId="204" fontId="69" fillId="16" borderId="0"/>
    <xf numFmtId="0" fontId="11" fillId="17" borderId="0"/>
    <xf numFmtId="0" fontId="70" fillId="17" borderId="0"/>
    <xf numFmtId="204" fontId="12" fillId="0" borderId="0"/>
    <xf numFmtId="204" fontId="7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7" fillId="0" borderId="0"/>
    <xf numFmtId="10" fontId="9" fillId="10" borderId="0" applyFill="0" applyBorder="0" applyProtection="0">
      <alignment horizontal="center"/>
    </xf>
    <xf numFmtId="10" fontId="9" fillId="0" borderId="0"/>
    <xf numFmtId="10" fontId="13" fillId="10" borderId="0" applyFill="0" applyBorder="0" applyProtection="0">
      <alignment horizontal="center"/>
    </xf>
    <xf numFmtId="0" fontId="9" fillId="0" borderId="0"/>
    <xf numFmtId="0" fontId="24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4" fillId="10" borderId="0"/>
    <xf numFmtId="197" fontId="7" fillId="0" borderId="0" applyFont="0" applyFill="0" applyBorder="0" applyAlignment="0" applyProtection="0"/>
    <xf numFmtId="198" fontId="7" fillId="0" borderId="0" applyFont="0" applyFill="0" applyBorder="0" applyAlignment="0" applyProtection="0"/>
    <xf numFmtId="0" fontId="26" fillId="14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14" borderId="0" applyNumberFormat="0" applyBorder="0" applyAlignment="0" applyProtection="0"/>
    <xf numFmtId="0" fontId="26" fillId="20" borderId="0" applyNumberFormat="0" applyBorder="0" applyAlignment="0" applyProtection="0"/>
    <xf numFmtId="0" fontId="26" fillId="14" borderId="0" applyNumberFormat="0" applyBorder="0" applyAlignment="0" applyProtection="0"/>
    <xf numFmtId="0" fontId="78" fillId="43" borderId="0" applyNumberFormat="0" applyBorder="0" applyAlignment="0" applyProtection="0"/>
    <xf numFmtId="0" fontId="26" fillId="18" borderId="0" applyNumberFormat="0" applyBorder="0" applyAlignment="0" applyProtection="0"/>
    <xf numFmtId="0" fontId="78" fillId="44" borderId="0" applyNumberFormat="0" applyBorder="0" applyAlignment="0" applyProtection="0"/>
    <xf numFmtId="0" fontId="26" fillId="20" borderId="0" applyNumberFormat="0" applyBorder="0" applyAlignment="0" applyProtection="0"/>
    <xf numFmtId="0" fontId="26" fillId="18" borderId="0" applyNumberFormat="0" applyBorder="0" applyAlignment="0" applyProtection="0"/>
    <xf numFmtId="0" fontId="78" fillId="45" borderId="0" applyNumberFormat="0" applyBorder="0" applyAlignment="0" applyProtection="0"/>
    <xf numFmtId="0" fontId="26" fillId="21" borderId="0" applyNumberFormat="0" applyBorder="0" applyAlignment="0" applyProtection="0"/>
    <xf numFmtId="0" fontId="26" fillId="19" borderId="0" applyNumberFormat="0" applyBorder="0" applyAlignment="0" applyProtection="0"/>
    <xf numFmtId="0" fontId="78" fillId="46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78" fillId="47" borderId="0" applyNumberFormat="0" applyBorder="0" applyAlignment="0" applyProtection="0"/>
    <xf numFmtId="0" fontId="26" fillId="3" borderId="0" applyNumberFormat="0" applyBorder="0" applyAlignment="0" applyProtection="0"/>
    <xf numFmtId="0" fontId="26" fillId="20" borderId="0" applyNumberFormat="0" applyBorder="0" applyAlignment="0" applyProtection="0"/>
    <xf numFmtId="0" fontId="78" fillId="48" borderId="0" applyNumberFormat="0" applyBorder="0" applyAlignment="0" applyProtection="0"/>
    <xf numFmtId="0" fontId="26" fillId="15" borderId="0" applyNumberFormat="0" applyBorder="0" applyAlignment="0" applyProtection="0"/>
    <xf numFmtId="0" fontId="79" fillId="49" borderId="65" applyNumberFormat="0" applyAlignment="0" applyProtection="0"/>
    <xf numFmtId="0" fontId="63" fillId="5" borderId="2" applyNumberFormat="0" applyAlignment="0" applyProtection="0"/>
    <xf numFmtId="0" fontId="28" fillId="2" borderId="3" applyNumberFormat="0" applyAlignment="0" applyProtection="0"/>
    <xf numFmtId="0" fontId="29" fillId="2" borderId="2" applyNumberFormat="0" applyAlignment="0" applyProtection="0"/>
    <xf numFmtId="0" fontId="30" fillId="8" borderId="0" applyNumberFormat="0" applyBorder="0" applyAlignment="0" applyProtection="0"/>
    <xf numFmtId="0" fontId="80" fillId="50" borderId="0" applyNumberFormat="0" applyBorder="0" applyAlignment="0" applyProtection="0"/>
    <xf numFmtId="0" fontId="31" fillId="0" borderId="4" applyNumberFormat="0" applyFill="0" applyAlignment="0" applyProtection="0"/>
    <xf numFmtId="0" fontId="81" fillId="0" borderId="66" applyNumberFormat="0" applyFill="0" applyAlignment="0" applyProtection="0"/>
    <xf numFmtId="0" fontId="72" fillId="0" borderId="4" applyNumberFormat="0" applyFill="0" applyAlignment="0" applyProtection="0"/>
    <xf numFmtId="0" fontId="32" fillId="0" borderId="5" applyNumberFormat="0" applyFill="0" applyAlignment="0" applyProtection="0"/>
    <xf numFmtId="0" fontId="82" fillId="0" borderId="67" applyNumberFormat="0" applyFill="0" applyAlignment="0" applyProtection="0"/>
    <xf numFmtId="0" fontId="73" fillId="0" borderId="6" applyNumberFormat="0" applyFill="0" applyAlignment="0" applyProtection="0"/>
    <xf numFmtId="0" fontId="33" fillId="0" borderId="7" applyNumberFormat="0" applyFill="0" applyAlignment="0" applyProtection="0"/>
    <xf numFmtId="0" fontId="83" fillId="0" borderId="68" applyNumberFormat="0" applyFill="0" applyAlignment="0" applyProtection="0"/>
    <xf numFmtId="0" fontId="74" fillId="0" borderId="8" applyNumberFormat="0" applyFill="0" applyAlignment="0" applyProtection="0"/>
    <xf numFmtId="0" fontId="3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34" fillId="0" borderId="0"/>
    <xf numFmtId="0" fontId="34" fillId="0" borderId="0"/>
    <xf numFmtId="0" fontId="77" fillId="0" borderId="0"/>
    <xf numFmtId="0" fontId="34" fillId="0" borderId="0"/>
    <xf numFmtId="0" fontId="16" fillId="0" borderId="0"/>
    <xf numFmtId="0" fontId="34" fillId="0" borderId="0"/>
    <xf numFmtId="0" fontId="2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4" fillId="0" borderId="69" applyNumberFormat="0" applyFill="0" applyAlignment="0" applyProtection="0"/>
    <xf numFmtId="0" fontId="28" fillId="0" borderId="9" applyNumberFormat="0" applyFill="0" applyAlignment="0" applyProtection="0"/>
    <xf numFmtId="0" fontId="85" fillId="51" borderId="70" applyNumberFormat="0" applyAlignment="0" applyProtection="0"/>
    <xf numFmtId="0" fontId="35" fillId="21" borderId="10" applyNumberFormat="0" applyAlignment="0" applyProtection="0"/>
    <xf numFmtId="0" fontId="86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29" fillId="2" borderId="2" applyNumberFormat="0" applyAlignment="0" applyProtection="0"/>
    <xf numFmtId="0" fontId="87" fillId="52" borderId="65" applyNumberFormat="0" applyAlignment="0" applyProtection="0"/>
    <xf numFmtId="0" fontId="29" fillId="10" borderId="2" applyNumberForma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7" fillId="0" borderId="0"/>
    <xf numFmtId="0" fontId="24" fillId="0" borderId="0"/>
    <xf numFmtId="0" fontId="28" fillId="0" borderId="9" applyNumberFormat="0" applyFill="0" applyAlignment="0" applyProtection="0"/>
    <xf numFmtId="0" fontId="88" fillId="0" borderId="71" applyNumberFormat="0" applyFill="0" applyAlignment="0" applyProtection="0"/>
    <xf numFmtId="0" fontId="38" fillId="7" borderId="0" applyNumberFormat="0" applyBorder="0" applyAlignment="0" applyProtection="0"/>
    <xf numFmtId="0" fontId="38" fillId="7" borderId="0" applyNumberFormat="0" applyBorder="0" applyAlignment="0" applyProtection="0"/>
    <xf numFmtId="0" fontId="89" fillId="53" borderId="0" applyNumberFormat="0" applyBorder="0" applyAlignment="0" applyProtection="0"/>
    <xf numFmtId="0" fontId="39" fillId="0" borderId="0" applyNumberFormat="0" applyFill="0" applyBorder="0" applyAlignment="0" applyProtection="0"/>
    <xf numFmtId="0" fontId="34" fillId="9" borderId="11" applyNumberFormat="0" applyFont="0" applyAlignment="0" applyProtection="0"/>
    <xf numFmtId="0" fontId="37" fillId="9" borderId="11" applyNumberFormat="0" applyFont="0" applyAlignment="0" applyProtection="0"/>
    <xf numFmtId="0" fontId="77" fillId="54" borderId="72" applyNumberFormat="0" applyFont="0" applyAlignment="0" applyProtection="0"/>
    <xf numFmtId="0" fontId="25" fillId="9" borderId="11" applyNumberFormat="0" applyFont="0" applyAlignment="0" applyProtection="0"/>
    <xf numFmtId="0" fontId="65" fillId="9" borderId="11" applyNumberFormat="0" applyFont="0" applyAlignment="0" applyProtection="0"/>
    <xf numFmtId="0" fontId="28" fillId="2" borderId="3" applyNumberFormat="0" applyAlignment="0" applyProtection="0"/>
    <xf numFmtId="0" fontId="90" fillId="52" borderId="73" applyNumberFormat="0" applyAlignment="0" applyProtection="0"/>
    <xf numFmtId="0" fontId="64" fillId="10" borderId="12" applyNumberFormat="0" applyAlignment="0" applyProtection="0"/>
    <xf numFmtId="0" fontId="36" fillId="12" borderId="0" applyNumberFormat="0" applyBorder="0" applyAlignment="0" applyProtection="0"/>
    <xf numFmtId="0" fontId="91" fillId="55" borderId="0" applyNumberFormat="0" applyBorder="0" applyAlignment="0" applyProtection="0"/>
    <xf numFmtId="0" fontId="2" fillId="0" borderId="0"/>
    <xf numFmtId="0" fontId="92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185" fontId="1" fillId="0" borderId="0" applyFont="0" applyFill="0" applyBorder="0" applyAlignment="0" applyProtection="0"/>
    <xf numFmtId="222" fontId="40" fillId="0" borderId="0" applyFont="0" applyFill="0" applyBorder="0" applyAlignment="0" applyProtection="0"/>
    <xf numFmtId="179" fontId="65" fillId="0" borderId="0" applyFont="0" applyFill="0" applyBorder="0" applyAlignment="0" applyProtection="0"/>
    <xf numFmtId="0" fontId="3" fillId="0" borderId="0">
      <protection locked="0"/>
    </xf>
    <xf numFmtId="0" fontId="66" fillId="0" borderId="0">
      <protection locked="0"/>
    </xf>
  </cellStyleXfs>
  <cellXfs count="247">
    <xf numFmtId="0" fontId="0" fillId="0" borderId="0" xfId="0"/>
    <xf numFmtId="0" fontId="50" fillId="0" borderId="44" xfId="0" applyFont="1" applyFill="1" applyBorder="1" applyAlignment="1">
      <alignment horizontal="center" vertical="center" wrapText="1"/>
    </xf>
    <xf numFmtId="0" fontId="47" fillId="0" borderId="16" xfId="0" applyFont="1" applyBorder="1" applyAlignment="1">
      <alignment horizontal="left" vertical="center" wrapText="1" indent="1"/>
    </xf>
    <xf numFmtId="0" fontId="47" fillId="0" borderId="13" xfId="0" applyFont="1" applyBorder="1" applyAlignment="1">
      <alignment horizontal="left" vertical="center" wrapText="1" indent="1"/>
    </xf>
    <xf numFmtId="0" fontId="57" fillId="0" borderId="15" xfId="0" applyFont="1" applyBorder="1" applyAlignment="1">
      <alignment horizontal="center" vertical="center" wrapText="1"/>
    </xf>
    <xf numFmtId="0" fontId="57" fillId="0" borderId="16" xfId="0" applyFont="1" applyBorder="1" applyAlignment="1">
      <alignment horizontal="center" vertical="center" wrapText="1"/>
    </xf>
    <xf numFmtId="0" fontId="47" fillId="0" borderId="15" xfId="0" applyFont="1" applyBorder="1" applyAlignment="1">
      <alignment horizontal="left" vertical="center" wrapText="1" indent="1"/>
    </xf>
    <xf numFmtId="196" fontId="17" fillId="0" borderId="0" xfId="239" applyNumberFormat="1" applyFont="1"/>
    <xf numFmtId="0" fontId="17" fillId="0" borderId="0" xfId="239" applyFont="1"/>
    <xf numFmtId="0" fontId="18" fillId="0" borderId="0" xfId="239" applyFont="1" applyAlignment="1">
      <alignment horizontal="center" vertical="center"/>
    </xf>
    <xf numFmtId="0" fontId="17" fillId="0" borderId="0" xfId="239" applyFont="1" applyAlignment="1">
      <alignment vertical="center"/>
    </xf>
    <xf numFmtId="0" fontId="19" fillId="0" borderId="0" xfId="239" applyFont="1" applyAlignment="1">
      <alignment vertical="center"/>
    </xf>
    <xf numFmtId="0" fontId="18" fillId="0" borderId="0" xfId="239" applyFont="1"/>
    <xf numFmtId="210" fontId="17" fillId="0" borderId="0" xfId="239" applyNumberFormat="1" applyFont="1" applyAlignment="1">
      <alignment horizontal="center"/>
    </xf>
    <xf numFmtId="0" fontId="42" fillId="0" borderId="0" xfId="0" applyFont="1"/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44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4" fillId="0" borderId="0" xfId="0" applyFont="1" applyFill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210" fontId="21" fillId="0" borderId="0" xfId="0" applyNumberFormat="1" applyFont="1" applyAlignment="1">
      <alignment vertical="center"/>
    </xf>
    <xf numFmtId="196" fontId="21" fillId="0" borderId="0" xfId="0" applyNumberFormat="1" applyFont="1" applyFill="1" applyAlignment="1">
      <alignment vertical="center"/>
    </xf>
    <xf numFmtId="196" fontId="21" fillId="0" borderId="0" xfId="0" applyNumberFormat="1" applyFont="1" applyFill="1" applyAlignment="1">
      <alignment horizontal="right" vertical="center"/>
    </xf>
    <xf numFmtId="196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210" fontId="16" fillId="0" borderId="0" xfId="0" applyNumberFormat="1" applyFont="1" applyAlignment="1">
      <alignment vertical="center"/>
    </xf>
    <xf numFmtId="196" fontId="16" fillId="0" borderId="0" xfId="0" applyNumberFormat="1" applyFont="1" applyFill="1" applyAlignment="1">
      <alignment vertical="center"/>
    </xf>
    <xf numFmtId="196" fontId="16" fillId="0" borderId="0" xfId="0" applyNumberFormat="1" applyFont="1" applyFill="1" applyAlignment="1">
      <alignment horizontal="right" vertical="center"/>
    </xf>
    <xf numFmtId="196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196" fontId="43" fillId="0" borderId="0" xfId="0" applyNumberFormat="1" applyFont="1" applyAlignment="1">
      <alignment vertical="center"/>
    </xf>
    <xf numFmtId="196" fontId="43" fillId="0" borderId="0" xfId="0" applyNumberFormat="1" applyFont="1" applyAlignment="1">
      <alignment horizontal="right" vertical="center"/>
    </xf>
    <xf numFmtId="0" fontId="21" fillId="0" borderId="0" xfId="240" applyFont="1" applyBorder="1" applyAlignment="1">
      <alignment vertical="center"/>
    </xf>
    <xf numFmtId="210" fontId="21" fillId="0" borderId="0" xfId="240" applyNumberFormat="1" applyFont="1" applyBorder="1" applyAlignment="1">
      <alignment vertical="center"/>
    </xf>
    <xf numFmtId="196" fontId="22" fillId="0" borderId="0" xfId="0" applyNumberFormat="1" applyFont="1" applyFill="1" applyAlignment="1">
      <alignment vertical="center"/>
    </xf>
    <xf numFmtId="2" fontId="21" fillId="0" borderId="0" xfId="0" applyNumberFormat="1" applyFont="1" applyFill="1" applyAlignment="1">
      <alignment vertical="center"/>
    </xf>
    <xf numFmtId="0" fontId="45" fillId="0" borderId="0" xfId="0" applyFont="1" applyFill="1" applyAlignment="1">
      <alignment vertical="center"/>
    </xf>
    <xf numFmtId="0" fontId="21" fillId="0" borderId="0" xfId="0" applyFont="1" applyAlignment="1">
      <alignment horizontal="center" vertical="center"/>
    </xf>
    <xf numFmtId="196" fontId="45" fillId="0" borderId="0" xfId="0" applyNumberFormat="1" applyFont="1" applyFill="1" applyAlignment="1">
      <alignment vertical="center"/>
    </xf>
    <xf numFmtId="0" fontId="46" fillId="0" borderId="0" xfId="0" applyFont="1" applyAlignment="1">
      <alignment vertical="center"/>
    </xf>
    <xf numFmtId="0" fontId="46" fillId="0" borderId="0" xfId="0" applyFont="1" applyAlignment="1">
      <alignment horizontal="right" vertical="center"/>
    </xf>
    <xf numFmtId="210" fontId="46" fillId="0" borderId="0" xfId="0" applyNumberFormat="1" applyFont="1" applyAlignment="1">
      <alignment vertical="center"/>
    </xf>
    <xf numFmtId="0" fontId="46" fillId="0" borderId="0" xfId="0" applyFont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1" fillId="0" borderId="0" xfId="0" applyFont="1"/>
    <xf numFmtId="0" fontId="45" fillId="0" borderId="0" xfId="0" applyFont="1" applyFill="1"/>
    <xf numFmtId="0" fontId="21" fillId="0" borderId="0" xfId="0" applyFont="1" applyAlignment="1">
      <alignment horizontal="center"/>
    </xf>
    <xf numFmtId="0" fontId="17" fillId="0" borderId="0" xfId="239" applyFont="1" applyFill="1"/>
    <xf numFmtId="0" fontId="47" fillId="0" borderId="0" xfId="0" applyFont="1" applyFill="1" applyAlignment="1">
      <alignment horizontal="right" wrapText="1"/>
    </xf>
    <xf numFmtId="0" fontId="48" fillId="22" borderId="13" xfId="0" applyFont="1" applyFill="1" applyBorder="1" applyAlignment="1">
      <alignment horizontal="center" vertical="center" wrapText="1"/>
    </xf>
    <xf numFmtId="0" fontId="48" fillId="22" borderId="14" xfId="0" applyFont="1" applyFill="1" applyBorder="1" applyAlignment="1">
      <alignment horizontal="center" vertical="center" wrapText="1"/>
    </xf>
    <xf numFmtId="210" fontId="48" fillId="0" borderId="13" xfId="0" applyNumberFormat="1" applyFont="1" applyFill="1" applyBorder="1" applyAlignment="1">
      <alignment horizontal="right" vertical="center" wrapText="1"/>
    </xf>
    <xf numFmtId="210" fontId="48" fillId="0" borderId="13" xfId="0" applyNumberFormat="1" applyFont="1" applyFill="1" applyBorder="1" applyAlignment="1">
      <alignment horizontal="center" vertical="center" wrapText="1"/>
    </xf>
    <xf numFmtId="210" fontId="48" fillId="0" borderId="13" xfId="0" applyNumberFormat="1" applyFont="1" applyBorder="1" applyAlignment="1">
      <alignment horizontal="center" vertical="center" wrapText="1"/>
    </xf>
    <xf numFmtId="210" fontId="47" fillId="0" borderId="13" xfId="0" applyNumberFormat="1" applyFont="1" applyFill="1" applyBorder="1" applyAlignment="1">
      <alignment horizontal="right" vertical="center" wrapText="1"/>
    </xf>
    <xf numFmtId="210" fontId="47" fillId="0" borderId="13" xfId="0" applyNumberFormat="1" applyFont="1" applyFill="1" applyBorder="1" applyAlignment="1">
      <alignment horizontal="center" vertical="center" wrapText="1"/>
    </xf>
    <xf numFmtId="210" fontId="47" fillId="0" borderId="13" xfId="0" applyNumberFormat="1" applyFont="1" applyBorder="1" applyAlignment="1">
      <alignment horizontal="center" vertical="center" wrapText="1"/>
    </xf>
    <xf numFmtId="0" fontId="48" fillId="0" borderId="0" xfId="0" applyFont="1" applyAlignment="1">
      <alignment vertical="center"/>
    </xf>
    <xf numFmtId="210" fontId="48" fillId="0" borderId="0" xfId="0" applyNumberFormat="1" applyFont="1" applyFill="1" applyAlignment="1">
      <alignment horizontal="right" vertical="center" wrapText="1"/>
    </xf>
    <xf numFmtId="210" fontId="48" fillId="0" borderId="0" xfId="0" applyNumberFormat="1" applyFont="1" applyFill="1" applyAlignment="1">
      <alignment horizontal="center" vertical="center" wrapText="1"/>
    </xf>
    <xf numFmtId="210" fontId="48" fillId="0" borderId="13" xfId="0" applyNumberFormat="1" applyFont="1" applyFill="1" applyBorder="1" applyAlignment="1">
      <alignment vertical="center" wrapText="1"/>
    </xf>
    <xf numFmtId="210" fontId="47" fillId="0" borderId="0" xfId="241" applyNumberFormat="1" applyFont="1" applyFill="1" applyBorder="1" applyAlignment="1">
      <alignment vertical="center"/>
    </xf>
    <xf numFmtId="0" fontId="47" fillId="0" borderId="0" xfId="0" applyFont="1" applyFill="1" applyAlignment="1">
      <alignment wrapText="1"/>
    </xf>
    <xf numFmtId="0" fontId="52" fillId="0" borderId="0" xfId="0" applyFont="1" applyFill="1" applyAlignment="1">
      <alignment wrapText="1"/>
    </xf>
    <xf numFmtId="196" fontId="53" fillId="0" borderId="0" xfId="0" applyNumberFormat="1" applyFont="1" applyFill="1" applyAlignment="1">
      <alignment wrapText="1"/>
    </xf>
    <xf numFmtId="0" fontId="48" fillId="0" borderId="0" xfId="0" applyFont="1" applyFill="1" applyAlignment="1">
      <alignment wrapText="1"/>
    </xf>
    <xf numFmtId="0" fontId="48" fillId="0" borderId="0" xfId="0" applyFont="1" applyFill="1" applyAlignment="1">
      <alignment vertical="top" wrapText="1"/>
    </xf>
    <xf numFmtId="210" fontId="48" fillId="0" borderId="0" xfId="0" applyNumberFormat="1" applyFont="1" applyFill="1" applyAlignment="1">
      <alignment vertical="center" wrapText="1"/>
    </xf>
    <xf numFmtId="210" fontId="53" fillId="0" borderId="0" xfId="0" applyNumberFormat="1" applyFont="1" applyFill="1" applyAlignment="1">
      <alignment vertical="center" wrapText="1"/>
    </xf>
    <xf numFmtId="210" fontId="55" fillId="0" borderId="0" xfId="0" applyNumberFormat="1" applyFont="1" applyFill="1" applyAlignment="1">
      <alignment vertical="center" wrapText="1"/>
    </xf>
    <xf numFmtId="210" fontId="48" fillId="0" borderId="0" xfId="0" applyNumberFormat="1" applyFont="1" applyAlignment="1">
      <alignment vertical="center" wrapText="1"/>
    </xf>
    <xf numFmtId="0" fontId="48" fillId="0" borderId="0" xfId="0" applyFont="1" applyAlignment="1">
      <alignment vertical="center" wrapText="1"/>
    </xf>
    <xf numFmtId="210" fontId="52" fillId="0" borderId="0" xfId="0" applyNumberFormat="1" applyFont="1" applyAlignment="1">
      <alignment vertical="center" wrapText="1"/>
    </xf>
    <xf numFmtId="210" fontId="51" fillId="0" borderId="0" xfId="0" applyNumberFormat="1" applyFont="1" applyFill="1" applyBorder="1" applyAlignment="1" applyProtection="1">
      <alignment vertical="center"/>
    </xf>
    <xf numFmtId="0" fontId="49" fillId="0" borderId="0" xfId="0" applyFont="1" applyAlignment="1">
      <alignment horizontal="right"/>
    </xf>
    <xf numFmtId="0" fontId="50" fillId="0" borderId="0" xfId="0" applyFont="1" applyAlignment="1">
      <alignment horizontal="center"/>
    </xf>
    <xf numFmtId="0" fontId="50" fillId="0" borderId="0" xfId="0" applyFont="1" applyFill="1" applyAlignment="1">
      <alignment horizontal="center"/>
    </xf>
    <xf numFmtId="0" fontId="50" fillId="0" borderId="0" xfId="0" applyFont="1" applyFill="1"/>
    <xf numFmtId="0" fontId="48" fillId="0" borderId="15" xfId="0" applyFont="1" applyFill="1" applyBorder="1" applyAlignment="1">
      <alignment vertical="center" wrapText="1"/>
    </xf>
    <xf numFmtId="49" fontId="48" fillId="0" borderId="15" xfId="0" applyNumberFormat="1" applyFont="1" applyFill="1" applyBorder="1" applyAlignment="1">
      <alignment vertical="center" wrapText="1"/>
    </xf>
    <xf numFmtId="0" fontId="48" fillId="0" borderId="16" xfId="0" applyFont="1" applyFill="1" applyBorder="1" applyAlignment="1">
      <alignment vertical="center" wrapText="1"/>
    </xf>
    <xf numFmtId="210" fontId="47" fillId="23" borderId="13" xfId="0" applyNumberFormat="1" applyFont="1" applyFill="1" applyBorder="1" applyAlignment="1">
      <alignment horizontal="right" vertical="center" wrapText="1"/>
    </xf>
    <xf numFmtId="210" fontId="48" fillId="23" borderId="13" xfId="0" applyNumberFormat="1" applyFont="1" applyFill="1" applyBorder="1" applyAlignment="1">
      <alignment horizontal="right" vertical="center" wrapText="1"/>
    </xf>
    <xf numFmtId="210" fontId="48" fillId="23" borderId="13" xfId="0" applyNumberFormat="1" applyFont="1" applyFill="1" applyBorder="1" applyAlignment="1">
      <alignment vertical="center" wrapText="1"/>
    </xf>
    <xf numFmtId="210" fontId="47" fillId="0" borderId="13" xfId="0" applyNumberFormat="1" applyFont="1" applyBorder="1" applyAlignment="1">
      <alignment horizontal="right" vertical="center" wrapText="1" indent="1"/>
    </xf>
    <xf numFmtId="210" fontId="48" fillId="0" borderId="13" xfId="0" applyNumberFormat="1" applyFont="1" applyBorder="1" applyAlignment="1">
      <alignment horizontal="right" vertical="center" wrapText="1" indent="1"/>
    </xf>
    <xf numFmtId="210" fontId="48" fillId="0" borderId="0" xfId="0" applyNumberFormat="1" applyFont="1" applyAlignment="1">
      <alignment horizontal="right" vertical="center" wrapText="1" indent="1"/>
    </xf>
    <xf numFmtId="210" fontId="51" fillId="0" borderId="13" xfId="0" applyNumberFormat="1" applyFont="1" applyFill="1" applyBorder="1" applyAlignment="1" applyProtection="1">
      <alignment horizontal="right" vertical="center" indent="1"/>
    </xf>
    <xf numFmtId="0" fontId="48" fillId="0" borderId="16" xfId="0" applyFont="1" applyFill="1" applyBorder="1" applyAlignment="1">
      <alignment horizontal="center" vertical="center" wrapText="1"/>
    </xf>
    <xf numFmtId="0" fontId="48" fillId="0" borderId="15" xfId="0" applyFont="1" applyFill="1" applyBorder="1" applyAlignment="1">
      <alignment horizontal="left" vertical="center" wrapText="1"/>
    </xf>
    <xf numFmtId="210" fontId="57" fillId="0" borderId="13" xfId="0" applyNumberFormat="1" applyFont="1" applyBorder="1" applyAlignment="1">
      <alignment horizontal="right" vertical="center" wrapText="1"/>
    </xf>
    <xf numFmtId="210" fontId="57" fillId="23" borderId="13" xfId="0" applyNumberFormat="1" applyFont="1" applyFill="1" applyBorder="1" applyAlignment="1">
      <alignment horizontal="right" vertical="center" wrapText="1"/>
    </xf>
    <xf numFmtId="210" fontId="57" fillId="0" borderId="13" xfId="0" applyNumberFormat="1" applyFont="1" applyBorder="1" applyAlignment="1">
      <alignment horizontal="center" vertical="center" wrapText="1"/>
    </xf>
    <xf numFmtId="210" fontId="57" fillId="0" borderId="13" xfId="0" applyNumberFormat="1" applyFont="1" applyFill="1" applyBorder="1" applyAlignment="1">
      <alignment horizontal="right" vertical="center" wrapText="1"/>
    </xf>
    <xf numFmtId="210" fontId="57" fillId="0" borderId="13" xfId="0" applyNumberFormat="1" applyFont="1" applyBorder="1" applyAlignment="1">
      <alignment horizontal="right" vertical="center" wrapText="1" indent="1"/>
    </xf>
    <xf numFmtId="210" fontId="57" fillId="0" borderId="13" xfId="0" applyNumberFormat="1" applyFont="1" applyFill="1" applyBorder="1" applyAlignment="1">
      <alignment horizontal="center" vertical="center" wrapText="1"/>
    </xf>
    <xf numFmtId="210" fontId="49" fillId="0" borderId="13" xfId="0" applyNumberFormat="1" applyFont="1" applyBorder="1" applyAlignment="1">
      <alignment horizontal="right" vertical="center" wrapText="1"/>
    </xf>
    <xf numFmtId="210" fontId="49" fillId="23" borderId="13" xfId="0" applyNumberFormat="1" applyFont="1" applyFill="1" applyBorder="1" applyAlignment="1">
      <alignment horizontal="right" vertical="center" wrapText="1"/>
    </xf>
    <xf numFmtId="210" fontId="49" fillId="0" borderId="13" xfId="0" applyNumberFormat="1" applyFont="1" applyBorder="1" applyAlignment="1">
      <alignment horizontal="center" vertical="center" wrapText="1"/>
    </xf>
    <xf numFmtId="210" fontId="49" fillId="0" borderId="13" xfId="0" applyNumberFormat="1" applyFont="1" applyFill="1" applyBorder="1" applyAlignment="1">
      <alignment horizontal="right" vertical="center" wrapText="1"/>
    </xf>
    <xf numFmtId="210" fontId="49" fillId="0" borderId="13" xfId="0" applyNumberFormat="1" applyFont="1" applyBorder="1" applyAlignment="1">
      <alignment horizontal="right" vertical="center" wrapText="1" indent="1"/>
    </xf>
    <xf numFmtId="216" fontId="17" fillId="0" borderId="0" xfId="239" applyNumberFormat="1" applyFont="1"/>
    <xf numFmtId="216" fontId="18" fillId="0" borderId="0" xfId="239" applyNumberFormat="1" applyFont="1"/>
    <xf numFmtId="0" fontId="44" fillId="0" borderId="17" xfId="0" applyFont="1" applyBorder="1" applyAlignment="1">
      <alignment vertical="center"/>
    </xf>
    <xf numFmtId="210" fontId="58" fillId="0" borderId="13" xfId="0" applyNumberFormat="1" applyFont="1" applyFill="1" applyBorder="1" applyAlignment="1">
      <alignment horizontal="center" vertical="center" wrapText="1"/>
    </xf>
    <xf numFmtId="210" fontId="59" fillId="0" borderId="13" xfId="0" applyNumberFormat="1" applyFont="1" applyFill="1" applyBorder="1" applyAlignment="1">
      <alignment horizontal="right" vertical="center" wrapText="1"/>
    </xf>
    <xf numFmtId="210" fontId="55" fillId="0" borderId="13" xfId="0" applyNumberFormat="1" applyFont="1" applyFill="1" applyBorder="1" applyAlignment="1">
      <alignment horizontal="right" vertical="center" wrapText="1"/>
    </xf>
    <xf numFmtId="213" fontId="21" fillId="0" borderId="0" xfId="0" applyNumberFormat="1" applyFont="1" applyFill="1" applyAlignment="1">
      <alignment vertical="center"/>
    </xf>
    <xf numFmtId="0" fontId="49" fillId="0" borderId="18" xfId="241" applyFont="1" applyFill="1" applyBorder="1" applyAlignment="1">
      <alignment vertical="center"/>
    </xf>
    <xf numFmtId="0" fontId="49" fillId="0" borderId="19" xfId="241" applyFont="1" applyFill="1" applyBorder="1" applyAlignment="1">
      <alignment vertical="center"/>
    </xf>
    <xf numFmtId="210" fontId="48" fillId="0" borderId="20" xfId="0" applyNumberFormat="1" applyFont="1" applyBorder="1" applyAlignment="1">
      <alignment vertical="center"/>
    </xf>
    <xf numFmtId="0" fontId="49" fillId="0" borderId="21" xfId="241" applyFont="1" applyFill="1" applyBorder="1" applyAlignment="1">
      <alignment horizontal="center" vertical="center" wrapText="1"/>
    </xf>
    <xf numFmtId="0" fontId="49" fillId="0" borderId="22" xfId="241" applyFont="1" applyFill="1" applyBorder="1" applyAlignment="1">
      <alignment horizontal="center" vertical="center" wrapText="1"/>
    </xf>
    <xf numFmtId="0" fontId="49" fillId="0" borderId="23" xfId="241" applyFont="1" applyFill="1" applyBorder="1" applyAlignment="1">
      <alignment horizontal="center" vertical="center" wrapText="1"/>
    </xf>
    <xf numFmtId="0" fontId="49" fillId="0" borderId="18" xfId="241" applyFont="1" applyFill="1" applyBorder="1" applyAlignment="1">
      <alignment horizontal="center" vertical="center"/>
    </xf>
    <xf numFmtId="210" fontId="49" fillId="0" borderId="24" xfId="241" applyNumberFormat="1" applyFont="1" applyFill="1" applyBorder="1" applyAlignment="1">
      <alignment horizontal="right" vertical="center"/>
    </xf>
    <xf numFmtId="210" fontId="49" fillId="0" borderId="25" xfId="241" applyNumberFormat="1" applyFont="1" applyFill="1" applyBorder="1" applyAlignment="1">
      <alignment horizontal="right" vertical="center"/>
    </xf>
    <xf numFmtId="210" fontId="49" fillId="0" borderId="25" xfId="241" applyNumberFormat="1" applyFont="1" applyFill="1" applyBorder="1" applyAlignment="1">
      <alignment horizontal="center" vertical="center"/>
    </xf>
    <xf numFmtId="210" fontId="49" fillId="0" borderId="26" xfId="241" applyNumberFormat="1" applyFont="1" applyFill="1" applyBorder="1" applyAlignment="1">
      <alignment horizontal="right" vertical="center"/>
    </xf>
    <xf numFmtId="0" fontId="60" fillId="0" borderId="0" xfId="0" applyFont="1" applyAlignment="1">
      <alignment vertical="center"/>
    </xf>
    <xf numFmtId="196" fontId="60" fillId="0" borderId="0" xfId="0" applyNumberFormat="1" applyFont="1" applyAlignment="1">
      <alignment vertical="center"/>
    </xf>
    <xf numFmtId="196" fontId="60" fillId="0" borderId="0" xfId="0" applyNumberFormat="1" applyFont="1" applyAlignment="1">
      <alignment horizontal="right" vertical="center"/>
    </xf>
    <xf numFmtId="0" fontId="50" fillId="0" borderId="27" xfId="241" applyFont="1" applyBorder="1" applyAlignment="1">
      <alignment horizontal="center" vertical="center"/>
    </xf>
    <xf numFmtId="0" fontId="50" fillId="0" borderId="27" xfId="241" applyFont="1" applyBorder="1" applyAlignment="1">
      <alignment horizontal="left" vertical="center"/>
    </xf>
    <xf numFmtId="210" fontId="50" fillId="0" borderId="28" xfId="241" applyNumberFormat="1" applyFont="1" applyBorder="1" applyAlignment="1">
      <alignment horizontal="right" vertical="center"/>
    </xf>
    <xf numFmtId="210" fontId="50" fillId="0" borderId="29" xfId="241" applyNumberFormat="1" applyFont="1" applyBorder="1" applyAlignment="1">
      <alignment horizontal="right" vertical="center"/>
    </xf>
    <xf numFmtId="210" fontId="50" fillId="0" borderId="29" xfId="241" applyNumberFormat="1" applyFont="1" applyBorder="1" applyAlignment="1">
      <alignment horizontal="center" vertical="center"/>
    </xf>
    <xf numFmtId="210" fontId="50" fillId="0" borderId="30" xfId="241" applyNumberFormat="1" applyFont="1" applyBorder="1" applyAlignment="1">
      <alignment horizontal="right" vertical="center"/>
    </xf>
    <xf numFmtId="210" fontId="50" fillId="0" borderId="31" xfId="241" applyNumberFormat="1" applyFont="1" applyFill="1" applyBorder="1" applyAlignment="1">
      <alignment horizontal="right" vertical="center"/>
    </xf>
    <xf numFmtId="210" fontId="50" fillId="0" borderId="31" xfId="241" applyNumberFormat="1" applyFont="1" applyBorder="1" applyAlignment="1">
      <alignment horizontal="center" vertical="center"/>
    </xf>
    <xf numFmtId="210" fontId="50" fillId="0" borderId="32" xfId="241" applyNumberFormat="1" applyFont="1" applyBorder="1" applyAlignment="1">
      <alignment horizontal="right" vertical="center"/>
    </xf>
    <xf numFmtId="0" fontId="50" fillId="0" borderId="33" xfId="241" applyFont="1" applyBorder="1" applyAlignment="1">
      <alignment horizontal="center" vertical="center"/>
    </xf>
    <xf numFmtId="196" fontId="50" fillId="0" borderId="33" xfId="241" applyNumberFormat="1" applyFont="1" applyBorder="1" applyAlignment="1">
      <alignment horizontal="left" vertical="center"/>
    </xf>
    <xf numFmtId="210" fontId="50" fillId="0" borderId="34" xfId="241" applyNumberFormat="1" applyFont="1" applyBorder="1" applyAlignment="1">
      <alignment horizontal="right" vertical="center"/>
    </xf>
    <xf numFmtId="210" fontId="50" fillId="0" borderId="35" xfId="241" applyNumberFormat="1" applyFont="1" applyBorder="1" applyAlignment="1">
      <alignment horizontal="right" vertical="center"/>
    </xf>
    <xf numFmtId="210" fontId="50" fillId="0" borderId="35" xfId="241" applyNumberFormat="1" applyFont="1" applyBorder="1" applyAlignment="1">
      <alignment horizontal="center" vertical="center"/>
    </xf>
    <xf numFmtId="210" fontId="50" fillId="0" borderId="36" xfId="241" applyNumberFormat="1" applyFont="1" applyBorder="1" applyAlignment="1">
      <alignment horizontal="right" vertical="center"/>
    </xf>
    <xf numFmtId="0" fontId="50" fillId="0" borderId="37" xfId="241" applyFont="1" applyBorder="1" applyAlignment="1">
      <alignment horizontal="center" vertical="center"/>
    </xf>
    <xf numFmtId="196" fontId="50" fillId="0" borderId="37" xfId="241" applyNumberFormat="1" applyFont="1" applyBorder="1" applyAlignment="1">
      <alignment horizontal="left" vertical="center"/>
    </xf>
    <xf numFmtId="210" fontId="50" fillId="0" borderId="38" xfId="241" applyNumberFormat="1" applyFont="1" applyBorder="1" applyAlignment="1">
      <alignment horizontal="right" vertical="center"/>
    </xf>
    <xf numFmtId="210" fontId="50" fillId="0" borderId="39" xfId="241" applyNumberFormat="1" applyFont="1" applyBorder="1" applyAlignment="1">
      <alignment horizontal="right" vertical="center"/>
    </xf>
    <xf numFmtId="210" fontId="50" fillId="0" borderId="39" xfId="241" applyNumberFormat="1" applyFont="1" applyBorder="1" applyAlignment="1">
      <alignment horizontal="center" vertical="center"/>
    </xf>
    <xf numFmtId="210" fontId="50" fillId="0" borderId="40" xfId="241" applyNumberFormat="1" applyFont="1" applyBorder="1" applyAlignment="1">
      <alignment horizontal="right" vertical="center"/>
    </xf>
    <xf numFmtId="210" fontId="50" fillId="0" borderId="13" xfId="241" applyNumberFormat="1" applyFont="1" applyBorder="1" applyAlignment="1">
      <alignment horizontal="center" vertical="center"/>
    </xf>
    <xf numFmtId="210" fontId="50" fillId="0" borderId="41" xfId="241" applyNumberFormat="1" applyFont="1" applyBorder="1" applyAlignment="1">
      <alignment horizontal="right" vertical="center"/>
    </xf>
    <xf numFmtId="0" fontId="50" fillId="0" borderId="37" xfId="241" applyFont="1" applyBorder="1" applyAlignment="1">
      <alignment horizontal="left" vertical="center"/>
    </xf>
    <xf numFmtId="0" fontId="50" fillId="0" borderId="42" xfId="241" applyFont="1" applyBorder="1" applyAlignment="1">
      <alignment horizontal="center" vertical="center"/>
    </xf>
    <xf numFmtId="0" fontId="50" fillId="0" borderId="42" xfId="241" applyFont="1" applyBorder="1" applyAlignment="1">
      <alignment horizontal="left" vertical="center"/>
    </xf>
    <xf numFmtId="210" fontId="50" fillId="0" borderId="43" xfId="241" applyNumberFormat="1" applyFont="1" applyBorder="1" applyAlignment="1">
      <alignment horizontal="right" vertical="center"/>
    </xf>
    <xf numFmtId="210" fontId="50" fillId="0" borderId="31" xfId="241" applyNumberFormat="1" applyFont="1" applyBorder="1" applyAlignment="1">
      <alignment horizontal="right" vertical="center"/>
    </xf>
    <xf numFmtId="210" fontId="50" fillId="0" borderId="44" xfId="241" applyNumberFormat="1" applyFont="1" applyBorder="1" applyAlignment="1">
      <alignment horizontal="center" vertical="center"/>
    </xf>
    <xf numFmtId="210" fontId="50" fillId="0" borderId="45" xfId="241" applyNumberFormat="1" applyFont="1" applyBorder="1" applyAlignment="1">
      <alignment horizontal="right" vertical="center"/>
    </xf>
    <xf numFmtId="2" fontId="50" fillId="0" borderId="37" xfId="241" applyNumberFormat="1" applyFont="1" applyBorder="1" applyAlignment="1">
      <alignment horizontal="left" vertical="center"/>
    </xf>
    <xf numFmtId="210" fontId="50" fillId="0" borderId="46" xfId="241" applyNumberFormat="1" applyFont="1" applyBorder="1" applyAlignment="1">
      <alignment horizontal="right" vertical="center"/>
    </xf>
    <xf numFmtId="210" fontId="50" fillId="0" borderId="13" xfId="241" applyNumberFormat="1" applyFont="1" applyBorder="1" applyAlignment="1">
      <alignment horizontal="right" vertical="center"/>
    </xf>
    <xf numFmtId="196" fontId="50" fillId="0" borderId="42" xfId="241" applyNumberFormat="1" applyFont="1" applyBorder="1" applyAlignment="1">
      <alignment horizontal="left" vertical="center"/>
    </xf>
    <xf numFmtId="210" fontId="50" fillId="0" borderId="47" xfId="241" applyNumberFormat="1" applyFont="1" applyBorder="1" applyAlignment="1">
      <alignment horizontal="right" vertical="center"/>
    </xf>
    <xf numFmtId="210" fontId="50" fillId="0" borderId="44" xfId="241" applyNumberFormat="1" applyFont="1" applyBorder="1" applyAlignment="1">
      <alignment horizontal="right" vertical="center"/>
    </xf>
    <xf numFmtId="196" fontId="50" fillId="0" borderId="33" xfId="241" applyNumberFormat="1" applyFont="1" applyFill="1" applyBorder="1" applyAlignment="1">
      <alignment horizontal="left" vertical="center"/>
    </xf>
    <xf numFmtId="196" fontId="50" fillId="0" borderId="37" xfId="241" applyNumberFormat="1" applyFont="1" applyFill="1" applyBorder="1" applyAlignment="1">
      <alignment horizontal="left" vertical="center"/>
    </xf>
    <xf numFmtId="196" fontId="50" fillId="0" borderId="42" xfId="241" applyNumberFormat="1" applyFont="1" applyFill="1" applyBorder="1" applyAlignment="1">
      <alignment horizontal="left" vertical="center"/>
    </xf>
    <xf numFmtId="196" fontId="50" fillId="0" borderId="41" xfId="241" applyNumberFormat="1" applyFont="1" applyFill="1" applyBorder="1" applyAlignment="1">
      <alignment horizontal="left" vertical="center"/>
    </xf>
    <xf numFmtId="210" fontId="50" fillId="0" borderId="15" xfId="241" applyNumberFormat="1" applyFont="1" applyBorder="1" applyAlignment="1">
      <alignment horizontal="right" vertical="center"/>
    </xf>
    <xf numFmtId="0" fontId="50" fillId="0" borderId="16" xfId="241" applyFont="1" applyBorder="1" applyAlignment="1">
      <alignment horizontal="center" vertical="center"/>
    </xf>
    <xf numFmtId="0" fontId="50" fillId="0" borderId="48" xfId="241" applyFont="1" applyBorder="1" applyAlignment="1">
      <alignment horizontal="center" vertical="center"/>
    </xf>
    <xf numFmtId="196" fontId="50" fillId="0" borderId="49" xfId="241" applyNumberFormat="1" applyFont="1" applyFill="1" applyBorder="1" applyAlignment="1">
      <alignment horizontal="left" vertical="center"/>
    </xf>
    <xf numFmtId="210" fontId="50" fillId="0" borderId="50" xfId="241" applyNumberFormat="1" applyFont="1" applyBorder="1" applyAlignment="1">
      <alignment horizontal="right" vertical="center"/>
    </xf>
    <xf numFmtId="210" fontId="50" fillId="0" borderId="21" xfId="241" applyNumberFormat="1" applyFont="1" applyBorder="1" applyAlignment="1">
      <alignment horizontal="right" vertical="center"/>
    </xf>
    <xf numFmtId="210" fontId="50" fillId="0" borderId="25" xfId="241" applyNumberFormat="1" applyFont="1" applyBorder="1" applyAlignment="1">
      <alignment horizontal="center" vertical="center"/>
    </xf>
    <xf numFmtId="210" fontId="50" fillId="0" borderId="23" xfId="241" applyNumberFormat="1" applyFont="1" applyBorder="1" applyAlignment="1">
      <alignment horizontal="right" vertical="center"/>
    </xf>
    <xf numFmtId="210" fontId="50" fillId="0" borderId="21" xfId="241" applyNumberFormat="1" applyFont="1" applyBorder="1" applyAlignment="1">
      <alignment horizontal="center" vertical="center"/>
    </xf>
    <xf numFmtId="210" fontId="50" fillId="0" borderId="29" xfId="241" applyNumberFormat="1" applyFont="1" applyFill="1" applyBorder="1" applyAlignment="1">
      <alignment horizontal="center" vertical="center"/>
    </xf>
    <xf numFmtId="210" fontId="50" fillId="0" borderId="30" xfId="241" applyNumberFormat="1" applyFont="1" applyFill="1" applyBorder="1" applyAlignment="1">
      <alignment horizontal="right" vertical="center" indent="1"/>
    </xf>
    <xf numFmtId="210" fontId="50" fillId="0" borderId="35" xfId="241" applyNumberFormat="1" applyFont="1" applyFill="1" applyBorder="1" applyAlignment="1">
      <alignment horizontal="center" vertical="center"/>
    </xf>
    <xf numFmtId="210" fontId="50" fillId="0" borderId="36" xfId="241" applyNumberFormat="1" applyFont="1" applyFill="1" applyBorder="1" applyAlignment="1">
      <alignment horizontal="right" vertical="center" indent="1"/>
    </xf>
    <xf numFmtId="210" fontId="50" fillId="0" borderId="39" xfId="241" applyNumberFormat="1" applyFont="1" applyFill="1" applyBorder="1" applyAlignment="1">
      <alignment horizontal="right" vertical="center" indent="1"/>
    </xf>
    <xf numFmtId="210" fontId="50" fillId="0" borderId="13" xfId="241" applyNumberFormat="1" applyFont="1" applyFill="1" applyBorder="1" applyAlignment="1">
      <alignment horizontal="right" vertical="center" indent="1"/>
    </xf>
    <xf numFmtId="210" fontId="50" fillId="0" borderId="13" xfId="241" applyNumberFormat="1" applyFont="1" applyFill="1" applyBorder="1" applyAlignment="1">
      <alignment horizontal="center" vertical="center"/>
    </xf>
    <xf numFmtId="210" fontId="50" fillId="0" borderId="41" xfId="241" applyNumberFormat="1" applyFont="1" applyFill="1" applyBorder="1" applyAlignment="1">
      <alignment horizontal="right" vertical="center" indent="1"/>
    </xf>
    <xf numFmtId="0" fontId="50" fillId="0" borderId="37" xfId="241" applyFont="1" applyFill="1" applyBorder="1" applyAlignment="1">
      <alignment horizontal="left" vertical="center"/>
    </xf>
    <xf numFmtId="210" fontId="50" fillId="0" borderId="44" xfId="241" applyNumberFormat="1" applyFont="1" applyFill="1" applyBorder="1" applyAlignment="1">
      <alignment horizontal="center" vertical="center"/>
    </xf>
    <xf numFmtId="210" fontId="50" fillId="0" borderId="45" xfId="241" applyNumberFormat="1" applyFont="1" applyFill="1" applyBorder="1" applyAlignment="1">
      <alignment horizontal="right" vertical="center" indent="1"/>
    </xf>
    <xf numFmtId="0" fontId="50" fillId="0" borderId="49" xfId="241" applyFont="1" applyBorder="1" applyAlignment="1">
      <alignment horizontal="center" vertical="center"/>
    </xf>
    <xf numFmtId="210" fontId="50" fillId="0" borderId="21" xfId="241" applyNumberFormat="1" applyFont="1" applyFill="1" applyBorder="1" applyAlignment="1">
      <alignment horizontal="right" vertical="center" indent="1"/>
    </xf>
    <xf numFmtId="210" fontId="50" fillId="0" borderId="21" xfId="241" applyNumberFormat="1" applyFont="1" applyFill="1" applyBorder="1" applyAlignment="1">
      <alignment horizontal="center" vertical="center"/>
    </xf>
    <xf numFmtId="210" fontId="50" fillId="0" borderId="23" xfId="241" applyNumberFormat="1" applyFont="1" applyFill="1" applyBorder="1" applyAlignment="1">
      <alignment horizontal="right" vertical="center" indent="1"/>
    </xf>
    <xf numFmtId="0" fontId="50" fillId="0" borderId="51" xfId="241" applyFont="1" applyBorder="1" applyAlignment="1">
      <alignment horizontal="center" vertical="center"/>
    </xf>
    <xf numFmtId="0" fontId="50" fillId="0" borderId="52" xfId="241" applyFont="1" applyBorder="1" applyAlignment="1">
      <alignment horizontal="center" vertical="center"/>
    </xf>
    <xf numFmtId="0" fontId="50" fillId="0" borderId="53" xfId="241" applyFont="1" applyBorder="1" applyAlignment="1">
      <alignment horizontal="center" vertical="center"/>
    </xf>
    <xf numFmtId="0" fontId="50" fillId="0" borderId="54" xfId="241" applyFont="1" applyBorder="1" applyAlignment="1">
      <alignment horizontal="center" vertical="center"/>
    </xf>
    <xf numFmtId="0" fontId="49" fillId="0" borderId="55" xfId="241" applyFont="1" applyFill="1" applyBorder="1" applyAlignment="1">
      <alignment horizontal="center" vertical="center"/>
    </xf>
    <xf numFmtId="210" fontId="49" fillId="0" borderId="56" xfId="241" applyNumberFormat="1" applyFont="1" applyFill="1" applyBorder="1" applyAlignment="1">
      <alignment horizontal="right" vertical="center" indent="1"/>
    </xf>
    <xf numFmtId="210" fontId="49" fillId="0" borderId="57" xfId="241" applyNumberFormat="1" applyFont="1" applyFill="1" applyBorder="1" applyAlignment="1">
      <alignment horizontal="right" vertical="center" indent="1"/>
    </xf>
    <xf numFmtId="210" fontId="49" fillId="0" borderId="57" xfId="241" applyNumberFormat="1" applyFont="1" applyFill="1" applyBorder="1" applyAlignment="1">
      <alignment horizontal="center" vertical="center"/>
    </xf>
    <xf numFmtId="210" fontId="49" fillId="0" borderId="58" xfId="241" applyNumberFormat="1" applyFont="1" applyFill="1" applyBorder="1" applyAlignment="1">
      <alignment horizontal="right" vertical="center" indent="1"/>
    </xf>
    <xf numFmtId="210" fontId="61" fillId="0" borderId="13" xfId="0" applyNumberFormat="1" applyFont="1" applyFill="1" applyBorder="1" applyAlignment="1">
      <alignment horizontal="center" vertical="center" wrapText="1"/>
    </xf>
    <xf numFmtId="210" fontId="50" fillId="24" borderId="0" xfId="241" applyNumberFormat="1" applyFont="1" applyFill="1" applyBorder="1" applyAlignment="1">
      <alignment horizontal="right" vertical="center" indent="1"/>
    </xf>
    <xf numFmtId="210" fontId="62" fillId="0" borderId="0" xfId="0" applyNumberFormat="1" applyFont="1" applyAlignment="1">
      <alignment vertical="center"/>
    </xf>
    <xf numFmtId="196" fontId="50" fillId="0" borderId="49" xfId="241" applyNumberFormat="1" applyFont="1" applyBorder="1" applyAlignment="1">
      <alignment horizontal="left" vertical="center"/>
    </xf>
    <xf numFmtId="0" fontId="77" fillId="0" borderId="0" xfId="200"/>
    <xf numFmtId="1" fontId="77" fillId="0" borderId="0" xfId="200" applyNumberFormat="1"/>
    <xf numFmtId="1" fontId="77" fillId="0" borderId="0" xfId="200" applyNumberFormat="1"/>
    <xf numFmtId="0" fontId="77" fillId="0" borderId="0" xfId="200"/>
    <xf numFmtId="210" fontId="49" fillId="0" borderId="35" xfId="241" applyNumberFormat="1" applyFont="1" applyFill="1" applyBorder="1" applyAlignment="1">
      <alignment horizontal="center" vertical="center"/>
    </xf>
    <xf numFmtId="0" fontId="49" fillId="0" borderId="37" xfId="241" applyFont="1" applyBorder="1" applyAlignment="1">
      <alignment horizontal="left" vertical="center"/>
    </xf>
    <xf numFmtId="196" fontId="49" fillId="0" borderId="33" xfId="241" applyNumberFormat="1" applyFont="1" applyFill="1" applyBorder="1" applyAlignment="1">
      <alignment horizontal="left" vertical="center"/>
    </xf>
    <xf numFmtId="210" fontId="49" fillId="0" borderId="44" xfId="241" applyNumberFormat="1" applyFont="1" applyFill="1" applyBorder="1" applyAlignment="1">
      <alignment horizontal="center" vertical="center"/>
    </xf>
    <xf numFmtId="210" fontId="49" fillId="0" borderId="13" xfId="241" applyNumberFormat="1" applyFont="1" applyFill="1" applyBorder="1" applyAlignment="1">
      <alignment horizontal="center" vertical="center"/>
    </xf>
    <xf numFmtId="196" fontId="49" fillId="0" borderId="37" xfId="241" applyNumberFormat="1" applyFont="1" applyFill="1" applyBorder="1" applyAlignment="1">
      <alignment horizontal="left" vertical="center"/>
    </xf>
    <xf numFmtId="196" fontId="49" fillId="0" borderId="37" xfId="241" applyNumberFormat="1" applyFont="1" applyBorder="1" applyAlignment="1">
      <alignment horizontal="left" vertical="center"/>
    </xf>
    <xf numFmtId="196" fontId="49" fillId="0" borderId="42" xfId="241" applyNumberFormat="1" applyFont="1" applyFill="1" applyBorder="1" applyAlignment="1">
      <alignment horizontal="left" vertical="center"/>
    </xf>
    <xf numFmtId="0" fontId="50" fillId="0" borderId="39" xfId="0" applyFont="1" applyFill="1" applyBorder="1" applyAlignment="1">
      <alignment horizontal="center" vertical="center" wrapText="1"/>
    </xf>
    <xf numFmtId="0" fontId="54" fillId="0" borderId="16" xfId="0" applyFont="1" applyFill="1" applyBorder="1" applyAlignment="1">
      <alignment vertical="center" wrapText="1"/>
    </xf>
    <xf numFmtId="0" fontId="54" fillId="0" borderId="15" xfId="0" applyFont="1" applyFill="1" applyBorder="1" applyAlignment="1">
      <alignment vertical="center" wrapText="1"/>
    </xf>
    <xf numFmtId="0" fontId="49" fillId="0" borderId="16" xfId="0" applyFont="1" applyBorder="1" applyAlignment="1">
      <alignment horizontal="left" vertical="center" wrapText="1"/>
    </xf>
    <xf numFmtId="0" fontId="49" fillId="0" borderId="15" xfId="0" applyFont="1" applyBorder="1" applyAlignment="1">
      <alignment horizontal="left" vertical="center" wrapText="1"/>
    </xf>
    <xf numFmtId="0" fontId="50" fillId="0" borderId="54" xfId="0" applyFont="1" applyBorder="1" applyAlignment="1">
      <alignment horizontal="center" vertical="center" wrapText="1"/>
    </xf>
    <xf numFmtId="0" fontId="50" fillId="0" borderId="59" xfId="0" applyFont="1" applyBorder="1" applyAlignment="1">
      <alignment horizontal="center" vertical="center" wrapText="1"/>
    </xf>
    <xf numFmtId="0" fontId="50" fillId="0" borderId="60" xfId="0" applyFont="1" applyBorder="1" applyAlignment="1">
      <alignment horizontal="center" vertical="center" wrapText="1"/>
    </xf>
    <xf numFmtId="0" fontId="50" fillId="0" borderId="61" xfId="0" applyFont="1" applyBorder="1" applyAlignment="1">
      <alignment horizontal="center" vertical="center" wrapText="1"/>
    </xf>
    <xf numFmtId="0" fontId="48" fillId="0" borderId="44" xfId="0" applyFont="1" applyFill="1" applyBorder="1" applyAlignment="1">
      <alignment horizontal="center" vertical="center" wrapText="1"/>
    </xf>
    <xf numFmtId="0" fontId="48" fillId="0" borderId="39" xfId="0" applyFont="1" applyFill="1" applyBorder="1" applyAlignment="1">
      <alignment horizontal="center" vertical="center" wrapText="1"/>
    </xf>
    <xf numFmtId="0" fontId="56" fillId="0" borderId="0" xfId="0" applyFont="1" applyFill="1" applyAlignment="1">
      <alignment horizontal="center" vertical="center" wrapText="1"/>
    </xf>
    <xf numFmtId="0" fontId="50" fillId="23" borderId="44" xfId="0" applyFont="1" applyFill="1" applyBorder="1" applyAlignment="1">
      <alignment horizontal="center" vertical="center" wrapText="1"/>
    </xf>
    <xf numFmtId="0" fontId="50" fillId="23" borderId="39" xfId="0" applyFont="1" applyFill="1" applyBorder="1" applyAlignment="1">
      <alignment horizontal="center" vertical="center" wrapText="1"/>
    </xf>
    <xf numFmtId="0" fontId="48" fillId="22" borderId="16" xfId="0" applyFont="1" applyFill="1" applyBorder="1" applyAlignment="1">
      <alignment horizontal="center" vertical="center" wrapText="1"/>
    </xf>
    <xf numFmtId="0" fontId="48" fillId="22" borderId="15" xfId="0" applyFont="1" applyFill="1" applyBorder="1" applyAlignment="1">
      <alignment horizontal="center" vertical="center" wrapText="1"/>
    </xf>
    <xf numFmtId="0" fontId="56" fillId="0" borderId="0" xfId="0" applyFont="1" applyAlignment="1">
      <alignment horizontal="center" wrapText="1"/>
    </xf>
    <xf numFmtId="0" fontId="49" fillId="0" borderId="29" xfId="241" applyFont="1" applyFill="1" applyBorder="1" applyAlignment="1">
      <alignment horizontal="center" vertical="center" wrapText="1"/>
    </xf>
    <xf numFmtId="0" fontId="49" fillId="0" borderId="25" xfId="241" applyFont="1" applyFill="1" applyBorder="1" applyAlignment="1">
      <alignment horizontal="center" vertical="center" wrapText="1"/>
    </xf>
    <xf numFmtId="0" fontId="49" fillId="0" borderId="62" xfId="241" applyFont="1" applyBorder="1" applyAlignment="1">
      <alignment horizontal="center" vertical="center" wrapText="1"/>
    </xf>
    <xf numFmtId="0" fontId="49" fillId="0" borderId="18" xfId="241" applyFont="1" applyBorder="1" applyAlignment="1">
      <alignment horizontal="center" vertical="center" wrapText="1"/>
    </xf>
    <xf numFmtId="0" fontId="49" fillId="0" borderId="36" xfId="241" applyFont="1" applyFill="1" applyBorder="1" applyAlignment="1">
      <alignment horizontal="center" vertical="center" wrapText="1"/>
    </xf>
    <xf numFmtId="0" fontId="49" fillId="0" borderId="33" xfId="0" applyFont="1" applyBorder="1" applyAlignment="1">
      <alignment horizontal="center" vertical="center" wrapText="1"/>
    </xf>
    <xf numFmtId="0" fontId="49" fillId="0" borderId="25" xfId="0" applyFont="1" applyFill="1" applyBorder="1" applyAlignment="1">
      <alignment horizontal="center" vertical="center" wrapText="1"/>
    </xf>
    <xf numFmtId="0" fontId="49" fillId="0" borderId="35" xfId="241" applyFont="1" applyFill="1" applyBorder="1" applyAlignment="1">
      <alignment horizontal="center" vertical="center" wrapText="1"/>
    </xf>
    <xf numFmtId="0" fontId="49" fillId="0" borderId="28" xfId="241" applyFont="1" applyFill="1" applyBorder="1" applyAlignment="1">
      <alignment horizontal="center" vertical="center" wrapText="1"/>
    </xf>
    <xf numFmtId="0" fontId="49" fillId="0" borderId="24" xfId="241" applyFont="1" applyFill="1" applyBorder="1" applyAlignment="1">
      <alignment horizontal="center" vertical="center" wrapText="1"/>
    </xf>
    <xf numFmtId="0" fontId="49" fillId="0" borderId="19" xfId="0" applyFont="1" applyFill="1" applyBorder="1" applyAlignment="1">
      <alignment horizontal="center" vertical="center" wrapText="1"/>
    </xf>
    <xf numFmtId="0" fontId="49" fillId="0" borderId="63" xfId="0" applyFont="1" applyFill="1" applyBorder="1" applyAlignment="1">
      <alignment horizontal="center" vertical="center" wrapText="1"/>
    </xf>
    <xf numFmtId="0" fontId="49" fillId="0" borderId="64" xfId="0" applyFont="1" applyFill="1" applyBorder="1" applyAlignment="1">
      <alignment horizontal="center" vertical="center" wrapText="1"/>
    </xf>
    <xf numFmtId="0" fontId="49" fillId="0" borderId="27" xfId="241" applyFont="1" applyBorder="1" applyAlignment="1">
      <alignment horizontal="center" vertical="center" wrapText="1"/>
    </xf>
  </cellXfs>
  <cellStyles count="267">
    <cellStyle name="?’ЋѓЋ‚›‰" xfId="1"/>
    <cellStyle name="?’ЋѓЋ‚›‰ 2" xfId="2"/>
    <cellStyle name="_Derg0103_pooblasti2" xfId="3"/>
    <cellStyle name="_Derg0103_poray" xfId="4"/>
    <cellStyle name="_Veresen_derg" xfId="5"/>
    <cellStyle name="_Veresen_derg_Derg0103_pooblasti" xfId="6"/>
    <cellStyle name="_Вик01102002 держ" xfId="7"/>
    <cellStyle name="_Вик01102002 держ_Derg0103_pooblasti" xfId="8"/>
    <cellStyle name="_Книга1" xfId="9"/>
    <cellStyle name="_Книга1_Derg0103_pooblasti" xfId="10"/>
    <cellStyle name="_ПНП" xfId="11"/>
    <cellStyle name="_ПНП_Derg0103_pooblasti" xfId="12"/>
    <cellStyle name="_Прогноз ДМ по районах" xfId="13"/>
    <cellStyle name="_Прогноз ДМ по районах_Derg0103_pooblasti" xfId="14"/>
    <cellStyle name="”?ЌЂЌ‘Ћ‚›‰" xfId="15"/>
    <cellStyle name="”?ЌЂЌ‘Ћ‚›‰ 2" xfId="16"/>
    <cellStyle name="”?Љ‘?ђЋ‚ЂЌЌ›‰" xfId="17"/>
    <cellStyle name="”?Љ‘?ђЋ‚ЂЌЌ›‰ 2" xfId="18"/>
    <cellStyle name="”€ЌЂЌ‘Ћ‚›‰" xfId="19"/>
    <cellStyle name="”€ЌЂЌ‘Ћ‚›‰ 2" xfId="20"/>
    <cellStyle name="”€Љ‘€ђЋ‚ЂЌЌ›‰" xfId="21"/>
    <cellStyle name="”€Љ‘€ђЋ‚ЂЌЌ›‰ 2" xfId="22"/>
    <cellStyle name="”ЌЂЌ‘Ћ‚›‰" xfId="23"/>
    <cellStyle name="”ЌЂЌ‘Ћ‚›‰ 2" xfId="24"/>
    <cellStyle name="”Љ‘ђЋ‚ЂЌЌ›‰" xfId="25"/>
    <cellStyle name="”Љ‘ђЋ‚ЂЌЌ›‰ 2" xfId="26"/>
    <cellStyle name="„…Ќ…†Ќ›‰" xfId="27"/>
    <cellStyle name="„…Ќ…†Ќ›‰ 2" xfId="28"/>
    <cellStyle name="€’ЋѓЋ‚›‰" xfId="29"/>
    <cellStyle name="€’ЋѓЋ‚›‰ 2" xfId="30"/>
    <cellStyle name="‡ЂѓЋ‹Ћ‚ЋЉ1" xfId="31"/>
    <cellStyle name="‡ЂѓЋ‹Ћ‚ЋЉ1 2" xfId="32"/>
    <cellStyle name="‡ЂѓЋ‹Ћ‚ЋЉ2" xfId="33"/>
    <cellStyle name="‡ЂѓЋ‹Ћ‚ЋЉ2 2" xfId="34"/>
    <cellStyle name="’ЋѓЋ‚›‰" xfId="35"/>
    <cellStyle name="’ЋѓЋ‚›‰ 2" xfId="36"/>
    <cellStyle name="" xfId="37"/>
    <cellStyle name="" xfId="38"/>
    <cellStyle name=" 2" xfId="39"/>
    <cellStyle name=" 2" xfId="40"/>
    <cellStyle name="" xfId="41"/>
    <cellStyle name="" xfId="42"/>
    <cellStyle name=" 2" xfId="43"/>
    <cellStyle name=" 2" xfId="44"/>
    <cellStyle name="" xfId="45"/>
    <cellStyle name=" 2" xfId="46"/>
    <cellStyle name="1" xfId="47"/>
    <cellStyle name="1 2" xfId="48"/>
    <cellStyle name="2" xfId="49"/>
    <cellStyle name="2 2" xfId="50"/>
    <cellStyle name="20% - Акцент1" xfId="51"/>
    <cellStyle name="20% - Акцент2" xfId="52"/>
    <cellStyle name="20% - Акцент3" xfId="53"/>
    <cellStyle name="20% - Акцент4" xfId="54"/>
    <cellStyle name="20% - Акцент5" xfId="55"/>
    <cellStyle name="20% - Акцент6" xfId="56"/>
    <cellStyle name="20% – Акцентування1" xfId="57" customBuiltin="1"/>
    <cellStyle name="20% – Акцентування1 2" xfId="58"/>
    <cellStyle name="20% – Акцентування1 3" xfId="59"/>
    <cellStyle name="20% – Акцентування2" xfId="60" customBuiltin="1"/>
    <cellStyle name="20% – Акцентування2 2" xfId="61"/>
    <cellStyle name="20% – Акцентування2 3" xfId="62"/>
    <cellStyle name="20% – Акцентування3" xfId="63" customBuiltin="1"/>
    <cellStyle name="20% – Акцентування3 2" xfId="64"/>
    <cellStyle name="20% – Акцентування3 3" xfId="65"/>
    <cellStyle name="20% – Акцентування4" xfId="66" customBuiltin="1"/>
    <cellStyle name="20% – Акцентування4 2" xfId="67"/>
    <cellStyle name="20% – Акцентування4 3" xfId="68"/>
    <cellStyle name="20% – Акцентування5" xfId="69" customBuiltin="1"/>
    <cellStyle name="20% – Акцентування5 2" xfId="70"/>
    <cellStyle name="20% – Акцентування5 3" xfId="71"/>
    <cellStyle name="20% – Акцентування6" xfId="72" customBuiltin="1"/>
    <cellStyle name="20% – Акцентування6 2" xfId="73"/>
    <cellStyle name="20% – Акцентування6 3" xfId="74"/>
    <cellStyle name="40% - Акцент1" xfId="75"/>
    <cellStyle name="40% - Акцент2" xfId="76"/>
    <cellStyle name="40% - Акцент3" xfId="77"/>
    <cellStyle name="40% - Акцент4" xfId="78"/>
    <cellStyle name="40% - Акцент5" xfId="79"/>
    <cellStyle name="40% - Акцент6" xfId="80"/>
    <cellStyle name="40% – Акцентування1" xfId="81" customBuiltin="1"/>
    <cellStyle name="40% – Акцентування1 2" xfId="82"/>
    <cellStyle name="40% – Акцентування1 3" xfId="83"/>
    <cellStyle name="40% – Акцентування2" xfId="84" customBuiltin="1"/>
    <cellStyle name="40% – Акцентування2 2" xfId="85"/>
    <cellStyle name="40% – Акцентування2 3" xfId="86"/>
    <cellStyle name="40% – Акцентування3" xfId="87" customBuiltin="1"/>
    <cellStyle name="40% – Акцентування3 2" xfId="88"/>
    <cellStyle name="40% – Акцентування3 3" xfId="89"/>
    <cellStyle name="40% – Акцентування4" xfId="90" customBuiltin="1"/>
    <cellStyle name="40% – Акцентування4 2" xfId="91"/>
    <cellStyle name="40% – Акцентування4 3" xfId="92"/>
    <cellStyle name="40% – Акцентування5" xfId="93" customBuiltin="1"/>
    <cellStyle name="40% – Акцентування5 2" xfId="94"/>
    <cellStyle name="40% – Акцентування6" xfId="95" customBuiltin="1"/>
    <cellStyle name="40% – Акцентування6 2" xfId="96"/>
    <cellStyle name="40% – Акцентування6 3" xfId="97"/>
    <cellStyle name="60% - Акцент1" xfId="98"/>
    <cellStyle name="60% - Акцент2" xfId="99"/>
    <cellStyle name="60% - Акцент3" xfId="100"/>
    <cellStyle name="60% - Акцент4" xfId="101"/>
    <cellStyle name="60% - Акцент5" xfId="102"/>
    <cellStyle name="60% - Акцент6" xfId="103"/>
    <cellStyle name="60% – Акцентування1" xfId="104" customBuiltin="1"/>
    <cellStyle name="60% – Акцентування1 2" xfId="105"/>
    <cellStyle name="60% – Акцентування1 3" xfId="106"/>
    <cellStyle name="60% – Акцентування2" xfId="107" customBuiltin="1"/>
    <cellStyle name="60% – Акцентування2 2" xfId="108"/>
    <cellStyle name="60% – Акцентування2 3" xfId="109"/>
    <cellStyle name="60% – Акцентування3" xfId="110" customBuiltin="1"/>
    <cellStyle name="60% – Акцентування3 2" xfId="111"/>
    <cellStyle name="60% – Акцентування3 3" xfId="112"/>
    <cellStyle name="60% – Акцентування4" xfId="113" customBuiltin="1"/>
    <cellStyle name="60% – Акцентування4 2" xfId="114"/>
    <cellStyle name="60% – Акцентування4 3" xfId="115"/>
    <cellStyle name="60% – Акцентування5" xfId="116" customBuiltin="1"/>
    <cellStyle name="60% – Акцентування5 2" xfId="117"/>
    <cellStyle name="60% – Акцентування6" xfId="118" customBuiltin="1"/>
    <cellStyle name="60% – Акцентування6 2" xfId="119"/>
    <cellStyle name="60% – Акцентування6 3" xfId="120"/>
    <cellStyle name="Aaia?iue [0]_laroux" xfId="121"/>
    <cellStyle name="Aaia?iue_laroux" xfId="122"/>
    <cellStyle name="C?O" xfId="123"/>
    <cellStyle name="Cena$" xfId="124"/>
    <cellStyle name="CenaZ?" xfId="125"/>
    <cellStyle name="Ceny$" xfId="126"/>
    <cellStyle name="CenyZ?" xfId="127"/>
    <cellStyle name="Comma [0]_1996-1997-план 10 місяців" xfId="128"/>
    <cellStyle name="Comma_1996-1997-план 10 місяців" xfId="129"/>
    <cellStyle name="Currency [0]_1996-1997-план 10 місяців" xfId="130"/>
    <cellStyle name="Currency_1996-1997-план 10 місяців" xfId="131"/>
    <cellStyle name="Data" xfId="132"/>
    <cellStyle name="Dziesietny [0]_Arkusz1" xfId="133"/>
    <cellStyle name="Dziesietny_Arkusz1" xfId="134"/>
    <cellStyle name="Followed Hyperlink" xfId="135"/>
    <cellStyle name="Headline I" xfId="136"/>
    <cellStyle name="Headline I 2" xfId="137"/>
    <cellStyle name="Headline II" xfId="138"/>
    <cellStyle name="Headline II 2" xfId="139"/>
    <cellStyle name="Headline III" xfId="140"/>
    <cellStyle name="Headline III 2" xfId="141"/>
    <cellStyle name="Hyperlink" xfId="142"/>
    <cellStyle name="Iau?iue_laroux" xfId="143"/>
    <cellStyle name="Marza" xfId="144"/>
    <cellStyle name="Marza%" xfId="145"/>
    <cellStyle name="Marza_Derg0103_pooblasti2" xfId="146"/>
    <cellStyle name="Nazwa" xfId="147"/>
    <cellStyle name="Normal_1996-1997-план 10 місяців" xfId="148"/>
    <cellStyle name="normalni_laroux" xfId="149"/>
    <cellStyle name="Normalny_A-FOUR TECH" xfId="150"/>
    <cellStyle name="Oeiainiaue [0]_laroux" xfId="151"/>
    <cellStyle name="Oeiainiaue_laroux" xfId="152"/>
    <cellStyle name="TrOds" xfId="153"/>
    <cellStyle name="Tytul" xfId="154"/>
    <cellStyle name="Walutowy [0]_Arkusz1" xfId="155"/>
    <cellStyle name="Walutowy_Arkusz1" xfId="156"/>
    <cellStyle name="Акцент1" xfId="157"/>
    <cellStyle name="Акцент2" xfId="158"/>
    <cellStyle name="Акцент3" xfId="159"/>
    <cellStyle name="Акцент4" xfId="160"/>
    <cellStyle name="Акцент5" xfId="161"/>
    <cellStyle name="Акцент6" xfId="162"/>
    <cellStyle name="Акцентування1" xfId="163" customBuiltin="1"/>
    <cellStyle name="Акцентування1 2" xfId="164"/>
    <cellStyle name="Акцентування2" xfId="165" customBuiltin="1"/>
    <cellStyle name="Акцентування2 2" xfId="166"/>
    <cellStyle name="Акцентування2 3" xfId="167"/>
    <cellStyle name="Акцентування3" xfId="168" customBuiltin="1"/>
    <cellStyle name="Акцентування3 2" xfId="169"/>
    <cellStyle name="Акцентування3 3" xfId="170"/>
    <cellStyle name="Акцентування4" xfId="171" customBuiltin="1"/>
    <cellStyle name="Акцентування4 2" xfId="172"/>
    <cellStyle name="Акцентування4 3" xfId="173"/>
    <cellStyle name="Акцентування5" xfId="174" customBuiltin="1"/>
    <cellStyle name="Акцентування5 2" xfId="175"/>
    <cellStyle name="Акцентування5 3" xfId="176"/>
    <cellStyle name="Акцентування6" xfId="177" customBuiltin="1"/>
    <cellStyle name="Акцентування6 2" xfId="178"/>
    <cellStyle name="Акцентування6 3" xfId="179"/>
    <cellStyle name="Ввід 2" xfId="180"/>
    <cellStyle name="Ввід 3" xfId="181"/>
    <cellStyle name="Вывод" xfId="182"/>
    <cellStyle name="Вычисление" xfId="183"/>
    <cellStyle name="Гарний" xfId="184"/>
    <cellStyle name="Добре 2" xfId="185"/>
    <cellStyle name="Заголовок 1" xfId="186" builtinId="16" customBuiltin="1"/>
    <cellStyle name="Заголовок 1 2" xfId="187"/>
    <cellStyle name="Заголовок 1 3" xfId="188"/>
    <cellStyle name="Заголовок 2" xfId="189" builtinId="17" customBuiltin="1"/>
    <cellStyle name="Заголовок 2 2" xfId="190"/>
    <cellStyle name="Заголовок 2 3" xfId="191"/>
    <cellStyle name="Заголовок 3" xfId="192" builtinId="18" customBuiltin="1"/>
    <cellStyle name="Заголовок 3 2" xfId="193"/>
    <cellStyle name="Заголовок 3 3" xfId="194"/>
    <cellStyle name="Заголовок 4" xfId="195" builtinId="19" customBuiltin="1"/>
    <cellStyle name="Заголовок 4 2" xfId="196"/>
    <cellStyle name="Заголовок 4 3" xfId="197"/>
    <cellStyle name="Звичайний 10" xfId="198"/>
    <cellStyle name="Звичайний 11" xfId="199"/>
    <cellStyle name="Звичайний 12" xfId="200"/>
    <cellStyle name="Звичайний 2" xfId="201"/>
    <cellStyle name="Звичайний 2 2" xfId="202"/>
    <cellStyle name="Звичайний 3" xfId="203"/>
    <cellStyle name="Звичайний 3 2" xfId="204"/>
    <cellStyle name="Звичайний 4" xfId="205"/>
    <cellStyle name="Звичайний 5" xfId="206"/>
    <cellStyle name="Звичайний 6" xfId="207"/>
    <cellStyle name="Звичайний 7" xfId="208"/>
    <cellStyle name="Звичайний 8" xfId="209"/>
    <cellStyle name="Звичайний 9" xfId="210"/>
    <cellStyle name="Зв'язана клітинка 2" xfId="211"/>
    <cellStyle name="Итог" xfId="212"/>
    <cellStyle name="Контрольна клітинка 2" xfId="213"/>
    <cellStyle name="Контрольна клітинка 3" xfId="214"/>
    <cellStyle name="Назва 2" xfId="215"/>
    <cellStyle name="Назва 3" xfId="216"/>
    <cellStyle name="Нейтральний" xfId="217"/>
    <cellStyle name="Нейтральный" xfId="218"/>
    <cellStyle name="Обчислення" xfId="219" customBuiltin="1"/>
    <cellStyle name="Обчислення 2" xfId="220"/>
    <cellStyle name="Обчислення 3" xfId="221"/>
    <cellStyle name="Обычный" xfId="0" builtinId="0"/>
    <cellStyle name="Обычный 10" xfId="222"/>
    <cellStyle name="Обычный 11" xfId="223"/>
    <cellStyle name="Обычный 12" xfId="224"/>
    <cellStyle name="Обычный 13" xfId="225"/>
    <cellStyle name="Обычный 14" xfId="226"/>
    <cellStyle name="Обычный 15" xfId="227"/>
    <cellStyle name="Обычный 16" xfId="228"/>
    <cellStyle name="Обычный 17" xfId="229"/>
    <cellStyle name="Обычный 18" xfId="230"/>
    <cellStyle name="Обычный 2" xfId="231"/>
    <cellStyle name="Обычный 3" xfId="232"/>
    <cellStyle name="Обычный 4" xfId="233"/>
    <cellStyle name="Обычный 5" xfId="234"/>
    <cellStyle name="Обычный 6" xfId="235"/>
    <cellStyle name="Обычный 7" xfId="236"/>
    <cellStyle name="Обычный 8" xfId="237"/>
    <cellStyle name="Обычный 9" xfId="238"/>
    <cellStyle name="Обычный_lviv" xfId="239"/>
    <cellStyle name="Обычный_Вл закр на 01032003(затвбюджети)" xfId="240"/>
    <cellStyle name="Обычный_Таблиця" xfId="241"/>
    <cellStyle name="Підсумок" xfId="242" customBuiltin="1"/>
    <cellStyle name="Підсумок 2" xfId="243"/>
    <cellStyle name="Плохой" xfId="244"/>
    <cellStyle name="Поганий" xfId="245" customBuiltin="1"/>
    <cellStyle name="Поганий 2" xfId="246"/>
    <cellStyle name="Пояснение" xfId="247"/>
    <cellStyle name="Примечание" xfId="248"/>
    <cellStyle name="Примітка" xfId="249" customBuiltin="1"/>
    <cellStyle name="Примітка 2" xfId="250"/>
    <cellStyle name="Примітка 2 2" xfId="251"/>
    <cellStyle name="Примітка 3" xfId="252"/>
    <cellStyle name="Результат" xfId="253" customBuiltin="1"/>
    <cellStyle name="Результат 2" xfId="254"/>
    <cellStyle name="Результат 3" xfId="255"/>
    <cellStyle name="Середній" xfId="256" customBuiltin="1"/>
    <cellStyle name="Середній 2" xfId="257"/>
    <cellStyle name="Стиль 1" xfId="258"/>
    <cellStyle name="Текст попередження 2" xfId="259"/>
    <cellStyle name="Текст пояснення" xfId="260" customBuiltin="1"/>
    <cellStyle name="Текст пояснення 2" xfId="261"/>
    <cellStyle name="Тысячи [0]_Розподіл (2)" xfId="262"/>
    <cellStyle name="Тысячи_бюджет 1998 по клас." xfId="263"/>
    <cellStyle name="Фінансовий 2" xfId="264"/>
    <cellStyle name="ЏђЋ–…Ќ’Ќ›‰" xfId="265"/>
    <cellStyle name="ЏђЋ–…Ќ’Ќ›‰ 2" xfId="26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9;&#1090;_&#1086;&#1073;&#1083;_&#1073;_19_06_&#1054;&#105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3;&#1054;&#1047;&#1059;&#1042;&#1040;&#1053;&#1053;&#1071;/2006/MFU2006/&#1060;&#1072;&#1082;&#1090;/EVD_15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152\&#1040;&#1085;&#1072;&#1083;&#1080;&#1079;_&#1055;&#1083;&#1072;&#108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24\ZN_01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2006/minimiz/6m2006/Minimizator_9m_old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kum/My%20dokum/1/&#1059;&#1090;_&#1086;&#1073;&#1083;_&#1073;_19_06_&#1054;&#105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kum/27.0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kum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!\06_02_03\dotatsii\ishod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my%20dokum\Excel\ANA\2003\DPA_derg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myr\My%20dokum\&#1052;&#1086;&#1080;%20&#1076;&#1086;&#1082;&#1091;&#1084;&#1077;&#1085;&#1090;&#1099;\&#1084;&#1086;&#1085;&#1110;&#1090;&#1086;&#1088;&#1080;&#1085;&#1075;\My%20dokum\1\&#1059;&#1090;_&#1086;&#1073;&#1083;_&#1073;_19_06_&#1054;&#105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DOHOD-~1/LOCALS~1/Temp/$wc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3;&#1054;&#1047;&#1059;&#1042;&#1040;&#1053;&#1053;&#1071;/BAZA_MFU_05/&#1060;&#1040;&#1050;&#1058;/EVD_15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6;&#1085;&#1086;&#1084;&#1072;&#1088;&#1100;&#1086;&#1074;&#1072;/INDEX/EVD_15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Д8.3_"/>
      <sheetName val="Лист1"/>
      <sheetName val="Лист2"/>
      <sheetName val="Лист3"/>
      <sheetName val="#ССЫЛКА"/>
      <sheetName val="#REF!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учету"/>
      <sheetName val="MO"/>
      <sheetName val="MO (2)"/>
      <sheetName val="MO (3)"/>
      <sheetName val="лицензии всього держ."/>
      <sheetName val="лицензии ТЮТЮН держ"/>
      <sheetName val="лизензии всього_звед"/>
      <sheetName val="лицензии_ТЮТЮН_звед"/>
      <sheetName val="вода"/>
      <sheetName val="Держмито_держ"/>
      <sheetName val="Держмито_звед"/>
      <sheetName val="Земля"/>
      <sheetName val="Лист3"/>
      <sheetName val="Прибутковий"/>
      <sheetName val="Акцизний збір"/>
      <sheetName val="ПРИБУТОК_звед."/>
      <sheetName val="ПРИБУТОК_держ."/>
      <sheetName val="ПДВ _юрид"/>
      <sheetName val="ПДВ_физ"/>
      <sheetName val="ПДВ"/>
      <sheetName val="Кориг_Зведений"/>
      <sheetName val="кориг. Держ. наростаючим"/>
      <sheetName val="кориг. Держ. ЛИПЕНЬ"/>
      <sheetName val="Від управлінь_Зведений"/>
      <sheetName val="Від  управлінь_Державний"/>
      <sheetName val="Відх. звед. скор. від 181"/>
      <sheetName val="Відх. держ.  скориг. від 181"/>
      <sheetName val="Відх. 3 від 4"/>
      <sheetName val="Відх. дод.3 від 181"/>
      <sheetName val="Відх.дод.4 від 181"/>
      <sheetName val="Z1_D2"/>
      <sheetName val="Z1_(340)"/>
      <sheetName val="D2_(340)"/>
      <sheetName val="Z3_(23)"/>
      <sheetName val="D4_(23)"/>
      <sheetName val="Z3_(23)_bezNadolug"/>
      <sheetName val="D4_(23)_bezNadolug"/>
      <sheetName val="D5_(23)"/>
      <sheetName val="Лист1"/>
      <sheetName val="Лист2"/>
      <sheetName val="#ССЫЛКА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ояснення"/>
      <sheetName val="основная(1)"/>
      <sheetName val="доп_потенциал(2)"/>
      <sheetName val="мини_ДПИ_крупные(3)"/>
      <sheetName val="мини_ДПИ(4)"/>
      <sheetName val="большие_минимизаторы(5)"/>
      <sheetName val="мини_прибыль(6)"/>
      <sheetName val="мини_льготы(7)"/>
      <sheetName val="мини_0-0,1%(8)"/>
      <sheetName val="основная_1_"/>
      <sheetName val="Начни с меня"/>
    </sheetNames>
    <sheetDataSet>
      <sheetData sheetId="0"/>
      <sheetData sheetId="1" refreshError="1">
        <row r="4">
          <cell r="B4" t="str">
            <v>Код підприємства</v>
          </cell>
          <cell r="C4" t="str">
            <v>Назва підприємства</v>
          </cell>
          <cell r="D4" t="str">
            <v>Сума валового доходу за 9 місяців 2005р.</v>
          </cell>
          <cell r="E4" t="str">
            <v>Збір платежів до Державного бюджету станом на 01.10.2005р.</v>
          </cell>
          <cell r="F4" t="str">
            <v>Податкове навантаження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27.05 (2)"/>
      <sheetName val="27.05.зф+дот (3)"/>
      <sheetName val="27.05"/>
      <sheetName val="Форма область (н)"/>
      <sheetName val="шахта"/>
      <sheetName val="сірка"/>
      <sheetName val="доро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kvdod"/>
      <sheetName val="надх. держ."/>
      <sheetName val="надх."/>
      <sheetName val="надх. держ"/>
      <sheetName val="надходження1"/>
      <sheetName val="Держ,бюджет"/>
      <sheetName val="травень"/>
      <sheetName val="планпод(mo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Дод_1"/>
      <sheetName val="Всього"/>
      <sheetName val="Приб"/>
      <sheetName val="ПДВ"/>
      <sheetName val="ПДВвідш"/>
      <sheetName val="Акциз ін"/>
      <sheetName val="Акциз нп"/>
      <sheetName val="Ліс"/>
      <sheetName val="Вода"/>
      <sheetName val="ГРРвсього"/>
      <sheetName val="ГРР заг"/>
      <sheetName val="ГРР сп"/>
      <sheetName val="Надра"/>
      <sheetName val="140609"/>
      <sheetName val="Ліцен"/>
      <sheetName val="Част"/>
      <sheetName val="Нафта"/>
      <sheetName val="Газ"/>
      <sheetName val="Конд"/>
      <sheetName val="Майно"/>
      <sheetName val="Реклама"/>
      <sheetName val="Забр"/>
      <sheetName val="Вино"/>
      <sheetName val="Цілов"/>
      <sheetName val="Інші за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01"/>
  <dimension ref="A1:M58"/>
  <sheetViews>
    <sheetView showZeros="0" zoomScale="82" zoomScaleNormal="82" zoomScaleSheetLayoutView="100" workbookViewId="0">
      <pane ySplit="4" topLeftCell="A5" activePane="bottomLeft" state="frozen"/>
      <selection pane="bottomLeft" activeCell="F15" sqref="F15"/>
    </sheetView>
  </sheetViews>
  <sheetFormatPr defaultColWidth="9.109375" defaultRowHeight="13.2"/>
  <cols>
    <col min="1" max="1" width="6.6640625" style="8" customWidth="1"/>
    <col min="2" max="2" width="48.5546875" style="8" customWidth="1"/>
    <col min="3" max="3" width="18" style="8" customWidth="1"/>
    <col min="4" max="4" width="17.88671875" style="12" customWidth="1"/>
    <col min="5" max="5" width="18" style="9" customWidth="1"/>
    <col min="6" max="6" width="18.33203125" style="13" customWidth="1"/>
    <col min="7" max="7" width="18.44140625" style="7" customWidth="1"/>
    <col min="8" max="8" width="17.6640625" style="8" customWidth="1"/>
    <col min="9" max="9" width="13.6640625" style="8" customWidth="1"/>
    <col min="10" max="10" width="19.88671875" style="8" customWidth="1"/>
    <col min="11" max="11" width="13.109375" style="8" customWidth="1"/>
    <col min="12" max="12" width="13" style="8" customWidth="1"/>
    <col min="13" max="13" width="19" style="8" customWidth="1"/>
    <col min="14" max="16384" width="9.109375" style="8"/>
  </cols>
  <sheetData>
    <row r="1" spans="1:13" ht="18.75" customHeight="1">
      <c r="A1" s="227" t="s">
        <v>121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</row>
    <row r="2" spans="1:13" ht="30" customHeight="1">
      <c r="A2" s="67"/>
      <c r="B2" s="67"/>
      <c r="C2" s="68"/>
      <c r="D2" s="68"/>
      <c r="E2" s="68"/>
      <c r="F2" s="68"/>
      <c r="G2" s="69"/>
      <c r="H2" s="70"/>
      <c r="I2" s="71"/>
      <c r="J2" s="70"/>
      <c r="K2" s="53"/>
      <c r="L2" s="71"/>
      <c r="M2" s="53" t="s">
        <v>57</v>
      </c>
    </row>
    <row r="3" spans="1:13" ht="49.5" customHeight="1">
      <c r="A3" s="221" t="s">
        <v>21</v>
      </c>
      <c r="B3" s="222"/>
      <c r="C3" s="1" t="s">
        <v>89</v>
      </c>
      <c r="D3" s="228" t="s">
        <v>65</v>
      </c>
      <c r="E3" s="225" t="s">
        <v>90</v>
      </c>
      <c r="F3" s="1" t="s">
        <v>114</v>
      </c>
      <c r="G3" s="1" t="s">
        <v>119</v>
      </c>
      <c r="H3" s="228" t="s">
        <v>91</v>
      </c>
      <c r="I3" s="230" t="s">
        <v>92</v>
      </c>
      <c r="J3" s="231"/>
      <c r="K3" s="225" t="s">
        <v>93</v>
      </c>
      <c r="L3" s="230" t="s">
        <v>120</v>
      </c>
      <c r="M3" s="231"/>
    </row>
    <row r="4" spans="1:13" s="10" customFormat="1" ht="39" customHeight="1">
      <c r="A4" s="223"/>
      <c r="B4" s="224"/>
      <c r="C4" s="216"/>
      <c r="D4" s="229"/>
      <c r="E4" s="226"/>
      <c r="F4" s="216"/>
      <c r="G4" s="216"/>
      <c r="H4" s="229"/>
      <c r="I4" s="54" t="s">
        <v>0</v>
      </c>
      <c r="J4" s="55" t="s">
        <v>1</v>
      </c>
      <c r="K4" s="226"/>
      <c r="L4" s="54" t="s">
        <v>0</v>
      </c>
      <c r="M4" s="54" t="s">
        <v>1</v>
      </c>
    </row>
    <row r="5" spans="1:13" s="11" customFormat="1" ht="30" customHeight="1">
      <c r="A5" s="219" t="s">
        <v>22</v>
      </c>
      <c r="B5" s="220"/>
      <c r="C5" s="101">
        <f>C6+C23</f>
        <v>37720826.054930001</v>
      </c>
      <c r="D5" s="102">
        <f>D6+D23</f>
        <v>14094525.806950001</v>
      </c>
      <c r="E5" s="103">
        <f t="shared" ref="E5:E31" si="0">D5/C5*100</f>
        <v>37.365368898404299</v>
      </c>
      <c r="F5" s="101"/>
      <c r="G5" s="104"/>
      <c r="H5" s="102">
        <f>H6+H23</f>
        <v>17055615.09386</v>
      </c>
      <c r="I5" s="103">
        <f t="shared" ref="I5:I12" si="1">H5/D5*100</f>
        <v>121.00878970649647</v>
      </c>
      <c r="J5" s="105">
        <f>H5-D5</f>
        <v>2961089.2869099993</v>
      </c>
      <c r="K5" s="103"/>
      <c r="L5" s="103"/>
      <c r="M5" s="105"/>
    </row>
    <row r="6" spans="1:13" s="11" customFormat="1" ht="30" customHeight="1">
      <c r="A6" s="5" t="s">
        <v>23</v>
      </c>
      <c r="B6" s="4"/>
      <c r="C6" s="95">
        <f>C7+C16</f>
        <v>13309958.82601</v>
      </c>
      <c r="D6" s="96">
        <f>D7+D16</f>
        <v>4789517.8040500004</v>
      </c>
      <c r="E6" s="97">
        <f t="shared" si="0"/>
        <v>35.98446747025573</v>
      </c>
      <c r="F6" s="95">
        <f>F7+F16</f>
        <v>14923639.888170002</v>
      </c>
      <c r="G6" s="200"/>
      <c r="H6" s="96">
        <f>H7+H16</f>
        <v>5705149.4640700007</v>
      </c>
      <c r="I6" s="97">
        <f t="shared" si="1"/>
        <v>119.11740800390689</v>
      </c>
      <c r="J6" s="99">
        <f>H6-D6</f>
        <v>915631.6600200003</v>
      </c>
      <c r="K6" s="97">
        <f t="shared" ref="K6:K22" si="2">H6/F6*100</f>
        <v>38.228940840313918</v>
      </c>
      <c r="L6" s="97"/>
      <c r="M6" s="99"/>
    </row>
    <row r="7" spans="1:13" s="10" customFormat="1" ht="27" customHeight="1">
      <c r="A7" s="217" t="s">
        <v>2</v>
      </c>
      <c r="B7" s="218"/>
      <c r="C7" s="59">
        <v>10909305.25794</v>
      </c>
      <c r="D7" s="86">
        <v>4106501.0332300002</v>
      </c>
      <c r="E7" s="60">
        <f t="shared" si="0"/>
        <v>37.642186520000536</v>
      </c>
      <c r="F7" s="59">
        <v>12212722.751160001</v>
      </c>
      <c r="G7" s="59">
        <v>4790062.9566700002</v>
      </c>
      <c r="H7" s="86">
        <v>5207075.3828100003</v>
      </c>
      <c r="I7" s="61">
        <f t="shared" si="1"/>
        <v>126.8007810219479</v>
      </c>
      <c r="J7" s="89">
        <f t="shared" ref="J7:J31" si="3">H7-D7</f>
        <v>1100574.3495800002</v>
      </c>
      <c r="K7" s="61">
        <f t="shared" si="2"/>
        <v>42.636482370939085</v>
      </c>
      <c r="L7" s="61">
        <f t="shared" ref="L7:L22" si="4">H7/G7*100</f>
        <v>108.70578173840752</v>
      </c>
      <c r="M7" s="89">
        <f t="shared" ref="M7:M22" si="5">H7-G7</f>
        <v>417012.42614000011</v>
      </c>
    </row>
    <row r="8" spans="1:13" s="10" customFormat="1" ht="24" customHeight="1">
      <c r="A8" s="93" t="s">
        <v>15</v>
      </c>
      <c r="B8" s="84" t="s">
        <v>18</v>
      </c>
      <c r="C8" s="56">
        <v>6642290.3919299999</v>
      </c>
      <c r="D8" s="87">
        <v>2403078.26664</v>
      </c>
      <c r="E8" s="57">
        <f t="shared" si="0"/>
        <v>36.178458405847501</v>
      </c>
      <c r="F8" s="56">
        <v>7817358.0829999996</v>
      </c>
      <c r="G8" s="56">
        <v>2939925.48269</v>
      </c>
      <c r="H8" s="87">
        <v>3120239.0566699998</v>
      </c>
      <c r="I8" s="58">
        <f t="shared" si="1"/>
        <v>129.84342208016133</v>
      </c>
      <c r="J8" s="90">
        <f t="shared" si="3"/>
        <v>717160.7900299998</v>
      </c>
      <c r="K8" s="58">
        <f t="shared" si="2"/>
        <v>39.914239869034795</v>
      </c>
      <c r="L8" s="58">
        <f t="shared" si="4"/>
        <v>106.1332702152374</v>
      </c>
      <c r="M8" s="90">
        <f t="shared" si="5"/>
        <v>180313.57397999987</v>
      </c>
    </row>
    <row r="9" spans="1:13" s="10" customFormat="1" ht="24" customHeight="1">
      <c r="A9" s="85"/>
      <c r="B9" s="84" t="s">
        <v>19</v>
      </c>
      <c r="C9" s="56">
        <v>166354.10204999999</v>
      </c>
      <c r="D9" s="87">
        <v>83009.791540000006</v>
      </c>
      <c r="E9" s="57">
        <f t="shared" si="0"/>
        <v>49.899455749549404</v>
      </c>
      <c r="F9" s="56">
        <v>166336.568</v>
      </c>
      <c r="G9" s="56">
        <v>84254.18</v>
      </c>
      <c r="H9" s="87">
        <v>120197.73192999999</v>
      </c>
      <c r="I9" s="58">
        <f t="shared" si="1"/>
        <v>144.79946244905361</v>
      </c>
      <c r="J9" s="90">
        <f t="shared" si="3"/>
        <v>37187.940389999989</v>
      </c>
      <c r="K9" s="58">
        <f t="shared" si="2"/>
        <v>72.261760222202014</v>
      </c>
      <c r="L9" s="58">
        <f t="shared" si="4"/>
        <v>142.66085306390735</v>
      </c>
      <c r="M9" s="90">
        <f t="shared" si="5"/>
        <v>35943.551930000001</v>
      </c>
    </row>
    <row r="10" spans="1:13" s="10" customFormat="1" ht="27.6">
      <c r="A10" s="85"/>
      <c r="B10" s="84" t="s">
        <v>25</v>
      </c>
      <c r="C10" s="56">
        <v>94313.83395</v>
      </c>
      <c r="D10" s="87">
        <v>40395.550569999999</v>
      </c>
      <c r="E10" s="57">
        <f t="shared" si="0"/>
        <v>42.830991889711001</v>
      </c>
      <c r="F10" s="56">
        <v>151723.69500000001</v>
      </c>
      <c r="G10" s="56">
        <v>63999.430999999997</v>
      </c>
      <c r="H10" s="87">
        <v>77606.180070000002</v>
      </c>
      <c r="I10" s="58">
        <f t="shared" si="1"/>
        <v>192.11566366825238</v>
      </c>
      <c r="J10" s="90">
        <f t="shared" si="3"/>
        <v>37210.629500000003</v>
      </c>
      <c r="K10" s="58">
        <f t="shared" si="2"/>
        <v>51.149677095591429</v>
      </c>
      <c r="L10" s="58">
        <f t="shared" si="4"/>
        <v>121.26073444309218</v>
      </c>
      <c r="M10" s="90">
        <f t="shared" si="5"/>
        <v>13606.749070000005</v>
      </c>
    </row>
    <row r="11" spans="1:13" s="10" customFormat="1" ht="24" customHeight="1">
      <c r="A11" s="85"/>
      <c r="B11" s="84" t="s">
        <v>88</v>
      </c>
      <c r="C11" s="56">
        <v>957867.91434000002</v>
      </c>
      <c r="D11" s="87">
        <v>370341.86177000002</v>
      </c>
      <c r="E11" s="57">
        <f t="shared" si="0"/>
        <v>38.663145119040422</v>
      </c>
      <c r="F11" s="56">
        <v>899777.75798999995</v>
      </c>
      <c r="G11" s="56">
        <v>354412.99223000003</v>
      </c>
      <c r="H11" s="87">
        <v>363857.89643000002</v>
      </c>
      <c r="I11" s="58">
        <f t="shared" si="1"/>
        <v>98.249194593068495</v>
      </c>
      <c r="J11" s="90">
        <f t="shared" si="3"/>
        <v>-6483.9653399999952</v>
      </c>
      <c r="K11" s="58">
        <f t="shared" si="2"/>
        <v>40.438640897594169</v>
      </c>
      <c r="L11" s="58">
        <f t="shared" si="4"/>
        <v>102.66494299223395</v>
      </c>
      <c r="M11" s="90">
        <f t="shared" si="5"/>
        <v>9444.9041999999899</v>
      </c>
    </row>
    <row r="12" spans="1:13" s="10" customFormat="1" ht="24" customHeight="1">
      <c r="A12" s="85"/>
      <c r="B12" s="84" t="s">
        <v>26</v>
      </c>
      <c r="C12" s="56">
        <v>168797.02559999999</v>
      </c>
      <c r="D12" s="87">
        <v>52687.862970000002</v>
      </c>
      <c r="E12" s="57">
        <f t="shared" si="0"/>
        <v>31.213738975978732</v>
      </c>
      <c r="F12" s="56">
        <v>197430.46100000001</v>
      </c>
      <c r="G12" s="56">
        <v>66672.349000000002</v>
      </c>
      <c r="H12" s="87">
        <v>99318.763250000004</v>
      </c>
      <c r="I12" s="58">
        <f t="shared" si="1"/>
        <v>188.50406460127491</v>
      </c>
      <c r="J12" s="90">
        <f t="shared" si="3"/>
        <v>46630.900280000002</v>
      </c>
      <c r="K12" s="58">
        <f t="shared" si="2"/>
        <v>50.305693836170498</v>
      </c>
      <c r="L12" s="58">
        <f t="shared" si="4"/>
        <v>148.96544780505633</v>
      </c>
      <c r="M12" s="90">
        <f t="shared" si="5"/>
        <v>32646.414250000002</v>
      </c>
    </row>
    <row r="13" spans="1:13" s="10" customFormat="1" ht="24" customHeight="1">
      <c r="A13" s="85"/>
      <c r="B13" s="84" t="s">
        <v>27</v>
      </c>
      <c r="C13" s="56">
        <v>970671.78125999996</v>
      </c>
      <c r="D13" s="87">
        <v>381393.84281</v>
      </c>
      <c r="E13" s="57">
        <f t="shared" si="0"/>
        <v>39.291741057407073</v>
      </c>
      <c r="F13" s="115">
        <v>994135.79334000009</v>
      </c>
      <c r="G13" s="56">
        <v>398325.27034000005</v>
      </c>
      <c r="H13" s="87">
        <v>401595.88390000002</v>
      </c>
      <c r="I13" s="58">
        <f t="shared" ref="I13:I31" si="6">H13/D13*100</f>
        <v>105.29689754327369</v>
      </c>
      <c r="J13" s="90">
        <f t="shared" si="3"/>
        <v>20202.041090000013</v>
      </c>
      <c r="K13" s="58">
        <f t="shared" si="2"/>
        <v>40.396481707067153</v>
      </c>
      <c r="L13" s="58">
        <f t="shared" si="4"/>
        <v>100.82109115427407</v>
      </c>
      <c r="M13" s="90">
        <f t="shared" si="5"/>
        <v>3270.6135599999689</v>
      </c>
    </row>
    <row r="14" spans="1:13" s="10" customFormat="1" ht="24" customHeight="1">
      <c r="A14" s="85"/>
      <c r="B14" s="84" t="s">
        <v>16</v>
      </c>
      <c r="C14" s="56">
        <v>1418774.79959</v>
      </c>
      <c r="D14" s="87">
        <v>613566.41538999998</v>
      </c>
      <c r="E14" s="57">
        <f t="shared" si="0"/>
        <v>43.246216070888025</v>
      </c>
      <c r="F14" s="56">
        <v>1533311.31183</v>
      </c>
      <c r="G14" s="56">
        <v>709114.09291000001</v>
      </c>
      <c r="H14" s="87">
        <v>798540.98901999998</v>
      </c>
      <c r="I14" s="58">
        <f t="shared" si="6"/>
        <v>130.14744109037079</v>
      </c>
      <c r="J14" s="90">
        <f t="shared" si="3"/>
        <v>184974.57363</v>
      </c>
      <c r="K14" s="58">
        <f t="shared" si="2"/>
        <v>52.079508111561836</v>
      </c>
      <c r="L14" s="58">
        <f t="shared" si="4"/>
        <v>112.61107302818051</v>
      </c>
      <c r="M14" s="90">
        <f t="shared" si="5"/>
        <v>89426.896109999972</v>
      </c>
    </row>
    <row r="15" spans="1:13" s="10" customFormat="1" ht="24" customHeight="1">
      <c r="A15" s="85"/>
      <c r="B15" s="84" t="s">
        <v>17</v>
      </c>
      <c r="C15" s="56">
        <v>209774.09526999999</v>
      </c>
      <c r="D15" s="87">
        <v>69041.21385</v>
      </c>
      <c r="E15" s="57">
        <f t="shared" si="0"/>
        <v>32.912173336339329</v>
      </c>
      <c r="F15" s="56">
        <v>219296.356</v>
      </c>
      <c r="G15" s="56">
        <v>79777.563999999998</v>
      </c>
      <c r="H15" s="87">
        <v>114585.89595999999</v>
      </c>
      <c r="I15" s="58">
        <f t="shared" si="6"/>
        <v>165.96738320527081</v>
      </c>
      <c r="J15" s="90">
        <f t="shared" si="3"/>
        <v>45544.682109999994</v>
      </c>
      <c r="K15" s="58">
        <f t="shared" si="2"/>
        <v>52.251618791148537</v>
      </c>
      <c r="L15" s="58">
        <f t="shared" si="4"/>
        <v>143.63173079589143</v>
      </c>
      <c r="M15" s="90">
        <f t="shared" si="5"/>
        <v>34808.331959999996</v>
      </c>
    </row>
    <row r="16" spans="1:13" s="10" customFormat="1" ht="27" customHeight="1">
      <c r="A16" s="217" t="s">
        <v>53</v>
      </c>
      <c r="B16" s="218"/>
      <c r="C16" s="59">
        <v>2400653.568070001</v>
      </c>
      <c r="D16" s="86">
        <v>683016.77081999998</v>
      </c>
      <c r="E16" s="60">
        <f t="shared" si="0"/>
        <v>28.451284262939673</v>
      </c>
      <c r="F16" s="110">
        <v>2710917.1370100002</v>
      </c>
      <c r="G16" s="109"/>
      <c r="H16" s="86">
        <v>498074.08126000001</v>
      </c>
      <c r="I16" s="61">
        <f t="shared" si="6"/>
        <v>72.922672259135609</v>
      </c>
      <c r="J16" s="89">
        <f t="shared" si="3"/>
        <v>-184942.68955999997</v>
      </c>
      <c r="K16" s="61">
        <f t="shared" si="2"/>
        <v>18.372899505491695</v>
      </c>
      <c r="L16" s="61"/>
      <c r="M16" s="89"/>
    </row>
    <row r="17" spans="1:13" s="10" customFormat="1" ht="24" customHeight="1">
      <c r="A17" s="93" t="s">
        <v>15</v>
      </c>
      <c r="B17" s="83" t="s">
        <v>56</v>
      </c>
      <c r="C17" s="56">
        <v>101459.52643</v>
      </c>
      <c r="D17" s="87">
        <v>49522.380819999998</v>
      </c>
      <c r="E17" s="57">
        <f t="shared" si="0"/>
        <v>48.809986171349806</v>
      </c>
      <c r="F17" s="56">
        <v>84110.485000000001</v>
      </c>
      <c r="G17" s="56">
        <v>43023.57</v>
      </c>
      <c r="H17" s="87">
        <v>39380.542099999999</v>
      </c>
      <c r="I17" s="58">
        <f t="shared" si="6"/>
        <v>79.520696396114829</v>
      </c>
      <c r="J17" s="90">
        <f>H17-D17</f>
        <v>-10141.83872</v>
      </c>
      <c r="K17" s="58">
        <f t="shared" si="2"/>
        <v>46.820015483206404</v>
      </c>
      <c r="L17" s="58">
        <f t="shared" si="4"/>
        <v>91.532483473593658</v>
      </c>
      <c r="M17" s="90">
        <f t="shared" si="5"/>
        <v>-3643.027900000001</v>
      </c>
    </row>
    <row r="18" spans="1:13" s="10" customFormat="1" ht="24" customHeight="1">
      <c r="A18" s="93"/>
      <c r="B18" s="83" t="s">
        <v>115</v>
      </c>
      <c r="C18" s="56">
        <v>1115619.8358700001</v>
      </c>
      <c r="D18" s="87">
        <v>206522.76874</v>
      </c>
      <c r="E18" s="57">
        <f t="shared" si="0"/>
        <v>18.511930507128909</v>
      </c>
      <c r="F18" s="56">
        <v>1500000</v>
      </c>
      <c r="G18" s="56">
        <v>450000</v>
      </c>
      <c r="H18" s="87">
        <v>30087.549360000001</v>
      </c>
      <c r="I18" s="58">
        <f>H18/D18*100</f>
        <v>14.568635479547757</v>
      </c>
      <c r="J18" s="90">
        <f>H18-D18</f>
        <v>-176435.21937999999</v>
      </c>
      <c r="K18" s="58">
        <f>H18/F18*100</f>
        <v>2.0058366240000001</v>
      </c>
      <c r="L18" s="58">
        <f t="shared" si="4"/>
        <v>6.6861220799999996</v>
      </c>
      <c r="M18" s="90">
        <f>H18-G18</f>
        <v>-419912.45064</v>
      </c>
    </row>
    <row r="19" spans="1:13" s="10" customFormat="1" ht="33" customHeight="1">
      <c r="A19" s="93"/>
      <c r="B19" s="83" t="s">
        <v>29</v>
      </c>
      <c r="C19" s="56">
        <v>182163.85341000001</v>
      </c>
      <c r="D19" s="87">
        <v>69857.032389999993</v>
      </c>
      <c r="E19" s="57">
        <f t="shared" si="0"/>
        <v>38.348459961906549</v>
      </c>
      <c r="F19" s="56">
        <v>167457.45400999999</v>
      </c>
      <c r="G19" s="56">
        <v>58963.661009999996</v>
      </c>
      <c r="H19" s="87">
        <v>65285.890010000003</v>
      </c>
      <c r="I19" s="58">
        <f t="shared" si="6"/>
        <v>93.456432053282654</v>
      </c>
      <c r="J19" s="90">
        <f t="shared" si="3"/>
        <v>-4571.1423799999902</v>
      </c>
      <c r="K19" s="58">
        <f t="shared" si="2"/>
        <v>38.986553567272885</v>
      </c>
      <c r="L19" s="58">
        <f t="shared" si="4"/>
        <v>110.72224636616063</v>
      </c>
      <c r="M19" s="90">
        <f t="shared" si="5"/>
        <v>6322.2290000000066</v>
      </c>
    </row>
    <row r="20" spans="1:13" s="10" customFormat="1" ht="24" customHeight="1">
      <c r="A20" s="93"/>
      <c r="B20" s="83" t="s">
        <v>87</v>
      </c>
      <c r="C20" s="56">
        <v>644188.83955000003</v>
      </c>
      <c r="D20" s="87">
        <v>236367.10125000001</v>
      </c>
      <c r="E20" s="57">
        <f t="shared" si="0"/>
        <v>36.692206809282027</v>
      </c>
      <c r="F20" s="111">
        <v>506388.89500000002</v>
      </c>
      <c r="G20" s="56"/>
      <c r="H20" s="87">
        <v>234370.31341999999</v>
      </c>
      <c r="I20" s="58">
        <f t="shared" si="6"/>
        <v>99.155217532626068</v>
      </c>
      <c r="J20" s="90">
        <f t="shared" si="3"/>
        <v>-1996.7878300000157</v>
      </c>
      <c r="K20" s="58">
        <f t="shared" si="2"/>
        <v>46.282672415239276</v>
      </c>
      <c r="L20" s="58"/>
      <c r="M20" s="90"/>
    </row>
    <row r="21" spans="1:13" s="10" customFormat="1" ht="24" customHeight="1">
      <c r="A21" s="93"/>
      <c r="B21" s="83" t="s">
        <v>112</v>
      </c>
      <c r="C21" s="56">
        <v>168710.82273000001</v>
      </c>
      <c r="D21" s="87">
        <v>45578.014069999997</v>
      </c>
      <c r="E21" s="57">
        <f t="shared" si="0"/>
        <v>27.015465476652761</v>
      </c>
      <c r="F21" s="56">
        <v>281521.56800000003</v>
      </c>
      <c r="G21" s="56">
        <v>108565.325</v>
      </c>
      <c r="H21" s="87">
        <v>36754.404170000002</v>
      </c>
      <c r="I21" s="58">
        <f t="shared" si="6"/>
        <v>80.640644222785909</v>
      </c>
      <c r="J21" s="90">
        <f>H21-D21</f>
        <v>-8823.6098999999958</v>
      </c>
      <c r="K21" s="58">
        <f>H21/F21*100</f>
        <v>13.055626405860313</v>
      </c>
      <c r="L21" s="58">
        <f>H21/G21*100</f>
        <v>33.854643892974117</v>
      </c>
      <c r="M21" s="90">
        <f>H21-G21</f>
        <v>-71810.920829999988</v>
      </c>
    </row>
    <row r="22" spans="1:13" s="10" customFormat="1" ht="24" customHeight="1">
      <c r="A22" s="93"/>
      <c r="B22" s="84" t="s">
        <v>20</v>
      </c>
      <c r="C22" s="56">
        <v>170159.98412000001</v>
      </c>
      <c r="D22" s="87">
        <v>69501.019530000005</v>
      </c>
      <c r="E22" s="57">
        <f t="shared" si="0"/>
        <v>40.844514583985024</v>
      </c>
      <c r="F22" s="56">
        <v>164588.73499999999</v>
      </c>
      <c r="G22" s="56">
        <v>89036.119000000006</v>
      </c>
      <c r="H22" s="87">
        <v>83351.708759999994</v>
      </c>
      <c r="I22" s="58">
        <f t="shared" si="6"/>
        <v>119.92875690697078</v>
      </c>
      <c r="J22" s="90">
        <f t="shared" si="3"/>
        <v>13850.689229999989</v>
      </c>
      <c r="K22" s="58">
        <f t="shared" si="2"/>
        <v>50.642414111755585</v>
      </c>
      <c r="L22" s="58">
        <f t="shared" si="4"/>
        <v>93.615613187272899</v>
      </c>
      <c r="M22" s="90">
        <f t="shared" si="5"/>
        <v>-5684.410240000012</v>
      </c>
    </row>
    <row r="23" spans="1:13" s="10" customFormat="1" ht="30" customHeight="1">
      <c r="A23" s="5" t="s">
        <v>24</v>
      </c>
      <c r="B23" s="4"/>
      <c r="C23" s="98">
        <v>24410867.228920002</v>
      </c>
      <c r="D23" s="96">
        <v>9305008.0029000007</v>
      </c>
      <c r="E23" s="100">
        <f t="shared" si="0"/>
        <v>38.118301638526745</v>
      </c>
      <c r="F23" s="98"/>
      <c r="G23" s="98"/>
      <c r="H23" s="96">
        <v>11350465.629789999</v>
      </c>
      <c r="I23" s="97">
        <f t="shared" si="6"/>
        <v>121.98233065734614</v>
      </c>
      <c r="J23" s="99">
        <f>H23-D23</f>
        <v>2045457.6268899981</v>
      </c>
      <c r="K23" s="97"/>
      <c r="L23" s="97"/>
      <c r="M23" s="99"/>
    </row>
    <row r="24" spans="1:13" s="10" customFormat="1" ht="24" customHeight="1">
      <c r="A24" s="93" t="s">
        <v>15</v>
      </c>
      <c r="B24" s="83" t="s">
        <v>28</v>
      </c>
      <c r="C24" s="56">
        <v>3221031.9296599999</v>
      </c>
      <c r="D24" s="87">
        <v>1175929.56327</v>
      </c>
      <c r="E24" s="57">
        <f t="shared" si="0"/>
        <v>36.507851798728574</v>
      </c>
      <c r="F24" s="56"/>
      <c r="G24" s="56"/>
      <c r="H24" s="87">
        <v>1510890.50557</v>
      </c>
      <c r="I24" s="58">
        <f t="shared" si="6"/>
        <v>128.4847794257802</v>
      </c>
      <c r="J24" s="90">
        <f t="shared" si="3"/>
        <v>334960.9423</v>
      </c>
      <c r="K24" s="58"/>
      <c r="L24" s="58"/>
      <c r="M24" s="90"/>
    </row>
    <row r="25" spans="1:13" s="10" customFormat="1" ht="24" customHeight="1">
      <c r="A25" s="93"/>
      <c r="B25" s="94" t="s">
        <v>19</v>
      </c>
      <c r="C25" s="56">
        <v>1563696.46481</v>
      </c>
      <c r="D25" s="87">
        <v>786462.16896000004</v>
      </c>
      <c r="E25" s="57">
        <f t="shared" si="0"/>
        <v>50.295065996427937</v>
      </c>
      <c r="F25" s="56"/>
      <c r="G25" s="56"/>
      <c r="H25" s="87">
        <v>1058457.2291699999</v>
      </c>
      <c r="I25" s="58">
        <f t="shared" si="6"/>
        <v>134.58463368551855</v>
      </c>
      <c r="J25" s="90">
        <f t="shared" si="3"/>
        <v>271995.06020999991</v>
      </c>
      <c r="K25" s="58"/>
      <c r="L25" s="58"/>
      <c r="M25" s="90"/>
    </row>
    <row r="26" spans="1:13" s="10" customFormat="1" ht="33" customHeight="1">
      <c r="A26" s="93"/>
      <c r="B26" s="94" t="s">
        <v>25</v>
      </c>
      <c r="C26" s="56">
        <v>1733004.43854</v>
      </c>
      <c r="D26" s="87">
        <v>896252.96429000003</v>
      </c>
      <c r="E26" s="57">
        <f t="shared" si="0"/>
        <v>51.716714877260451</v>
      </c>
      <c r="F26" s="56"/>
      <c r="G26" s="205"/>
      <c r="H26" s="87">
        <v>589278.29201000009</v>
      </c>
      <c r="I26" s="58">
        <f t="shared" si="6"/>
        <v>65.74910382325136</v>
      </c>
      <c r="J26" s="90">
        <f t="shared" si="3"/>
        <v>-306974.67227999994</v>
      </c>
      <c r="K26" s="58"/>
      <c r="L26" s="58"/>
      <c r="M26" s="90"/>
    </row>
    <row r="27" spans="1:13" s="10" customFormat="1" ht="24" customHeight="1">
      <c r="A27" s="93"/>
      <c r="B27" s="94" t="s">
        <v>32</v>
      </c>
      <c r="C27" s="56">
        <v>2704325.8488700003</v>
      </c>
      <c r="D27" s="87">
        <v>898043.3175</v>
      </c>
      <c r="E27" s="57">
        <f t="shared" si="0"/>
        <v>33.207659420008376</v>
      </c>
      <c r="F27" s="56"/>
      <c r="G27" s="56"/>
      <c r="H27" s="87">
        <v>1363432.1652599999</v>
      </c>
      <c r="I27" s="58">
        <f t="shared" si="6"/>
        <v>151.82253892335208</v>
      </c>
      <c r="J27" s="90">
        <f>H27-D27</f>
        <v>465388.84775999992</v>
      </c>
      <c r="K27" s="58"/>
      <c r="L27" s="58"/>
      <c r="M27" s="90"/>
    </row>
    <row r="28" spans="1:13" s="10" customFormat="1" ht="24" customHeight="1">
      <c r="A28" s="93"/>
      <c r="B28" s="94" t="s">
        <v>30</v>
      </c>
      <c r="C28" s="56">
        <v>6809553.4558199998</v>
      </c>
      <c r="D28" s="87">
        <v>2598612.0605700002</v>
      </c>
      <c r="E28" s="57">
        <f t="shared" si="0"/>
        <v>38.161269713640536</v>
      </c>
      <c r="F28" s="56"/>
      <c r="G28" s="56"/>
      <c r="H28" s="87">
        <v>2600067.9426799999</v>
      </c>
      <c r="I28" s="58">
        <f t="shared" si="6"/>
        <v>100.05602537339415</v>
      </c>
      <c r="J28" s="90">
        <f t="shared" si="3"/>
        <v>1455.8821099996567</v>
      </c>
      <c r="K28" s="58"/>
      <c r="L28" s="58"/>
      <c r="M28" s="90"/>
    </row>
    <row r="29" spans="1:13" s="10" customFormat="1" ht="24" customHeight="1">
      <c r="A29" s="93"/>
      <c r="B29" s="94" t="s">
        <v>31</v>
      </c>
      <c r="C29" s="56">
        <v>-5472009.2067900002</v>
      </c>
      <c r="D29" s="87">
        <v>-2140330.8944999999</v>
      </c>
      <c r="E29" s="57">
        <f t="shared" si="0"/>
        <v>39.114168372453541</v>
      </c>
      <c r="F29" s="56"/>
      <c r="G29" s="56"/>
      <c r="H29" s="87">
        <v>-2281207.8726400002</v>
      </c>
      <c r="I29" s="58">
        <f t="shared" si="6"/>
        <v>106.58201862627929</v>
      </c>
      <c r="J29" s="90">
        <f t="shared" si="3"/>
        <v>-140876.97814000025</v>
      </c>
      <c r="K29" s="58"/>
      <c r="L29" s="58"/>
      <c r="M29" s="90"/>
    </row>
    <row r="30" spans="1:13" s="10" customFormat="1" ht="24" customHeight="1">
      <c r="A30" s="93"/>
      <c r="B30" s="94" t="s">
        <v>33</v>
      </c>
      <c r="C30" s="56">
        <v>12201882.683390001</v>
      </c>
      <c r="D30" s="87">
        <v>4333705.9476600001</v>
      </c>
      <c r="E30" s="57">
        <f t="shared" si="0"/>
        <v>35.516699021859338</v>
      </c>
      <c r="F30" s="56"/>
      <c r="G30" s="56"/>
      <c r="H30" s="87">
        <v>5236008.8407199997</v>
      </c>
      <c r="I30" s="58">
        <f t="shared" si="6"/>
        <v>120.82058413647565</v>
      </c>
      <c r="J30" s="90">
        <f t="shared" si="3"/>
        <v>902302.89305999968</v>
      </c>
      <c r="K30" s="58"/>
      <c r="L30" s="58"/>
      <c r="M30" s="90"/>
    </row>
    <row r="31" spans="1:13" s="10" customFormat="1" ht="24" customHeight="1">
      <c r="A31" s="93"/>
      <c r="B31" s="94" t="s">
        <v>34</v>
      </c>
      <c r="C31" s="56">
        <v>1485575.0022700001</v>
      </c>
      <c r="D31" s="87">
        <v>508657.95618000004</v>
      </c>
      <c r="E31" s="57">
        <f t="shared" si="0"/>
        <v>34.239803133652394</v>
      </c>
      <c r="F31" s="56"/>
      <c r="G31" s="56"/>
      <c r="H31" s="87">
        <v>623411.14312000002</v>
      </c>
      <c r="I31" s="58">
        <f t="shared" si="6"/>
        <v>122.55999056847386</v>
      </c>
      <c r="J31" s="90">
        <f t="shared" si="3"/>
        <v>114753.18693999999</v>
      </c>
      <c r="K31" s="58"/>
      <c r="L31" s="58"/>
      <c r="M31" s="90"/>
    </row>
    <row r="32" spans="1:13" ht="15" customHeight="1">
      <c r="A32" s="62"/>
      <c r="B32" s="62"/>
      <c r="C32" s="72"/>
      <c r="D32" s="63"/>
      <c r="E32" s="64"/>
      <c r="F32" s="72"/>
      <c r="G32" s="73"/>
      <c r="H32" s="74"/>
      <c r="I32" s="75"/>
      <c r="J32" s="91"/>
      <c r="K32" s="75"/>
      <c r="L32" s="75"/>
      <c r="M32" s="91"/>
    </row>
    <row r="33" spans="1:13" ht="27" customHeight="1">
      <c r="A33" s="3" t="s">
        <v>36</v>
      </c>
      <c r="B33" s="3"/>
      <c r="C33" s="56">
        <v>442093.1</v>
      </c>
      <c r="D33" s="87">
        <v>184206.8</v>
      </c>
      <c r="E33" s="57">
        <f>D33/C33*100</f>
        <v>41.666970147238217</v>
      </c>
      <c r="F33" s="56">
        <v>559873.4</v>
      </c>
      <c r="G33" s="65">
        <f>'дотац по АТО'!D71</f>
        <v>233277</v>
      </c>
      <c r="H33" s="88">
        <f>'дотац по АТО'!E71</f>
        <v>233277</v>
      </c>
      <c r="I33" s="58">
        <f>H33/D33*100</f>
        <v>126.63864743321093</v>
      </c>
      <c r="J33" s="90">
        <f>H33-D33</f>
        <v>49070.200000000012</v>
      </c>
      <c r="K33" s="58">
        <f>H33/F33*100</f>
        <v>41.666026641022775</v>
      </c>
      <c r="L33" s="58">
        <f>H33/G33*100</f>
        <v>100</v>
      </c>
      <c r="M33" s="92">
        <f>H33-G33</f>
        <v>0</v>
      </c>
    </row>
    <row r="34" spans="1:13" ht="27" customHeight="1">
      <c r="A34" s="2" t="s">
        <v>35</v>
      </c>
      <c r="B34" s="6"/>
      <c r="C34" s="56">
        <v>233742.7</v>
      </c>
      <c r="D34" s="87">
        <v>97392.5</v>
      </c>
      <c r="E34" s="57">
        <f>D34/C34*100</f>
        <v>41.666541885586156</v>
      </c>
      <c r="F34" s="56">
        <v>365119</v>
      </c>
      <c r="G34" s="65">
        <f>'дотац по АТО'!J71</f>
        <v>152132.4</v>
      </c>
      <c r="H34" s="88">
        <f>'дотац по АТО'!K71</f>
        <v>152132.4</v>
      </c>
      <c r="I34" s="58">
        <f>H34/D34*100</f>
        <v>156.20545729907334</v>
      </c>
      <c r="J34" s="90">
        <f>H34-D34</f>
        <v>54739.899999999994</v>
      </c>
      <c r="K34" s="58">
        <f>H34/F34*100</f>
        <v>41.666525160290206</v>
      </c>
      <c r="L34" s="58">
        <f>H34/G34*100</f>
        <v>100</v>
      </c>
      <c r="M34" s="92">
        <f>H34-G34</f>
        <v>0</v>
      </c>
    </row>
    <row r="35" spans="1:13" ht="15" customHeight="1">
      <c r="A35" s="76"/>
      <c r="B35" s="76"/>
      <c r="C35" s="77"/>
      <c r="D35" s="77"/>
      <c r="E35" s="77"/>
      <c r="F35" s="77"/>
      <c r="G35" s="72"/>
      <c r="H35" s="72"/>
      <c r="I35" s="75"/>
      <c r="J35" s="75"/>
      <c r="K35" s="75"/>
      <c r="L35" s="75"/>
      <c r="M35" s="78"/>
    </row>
    <row r="36" spans="1:13" ht="14.4">
      <c r="A36" s="62"/>
      <c r="B36" s="62"/>
      <c r="C36" s="66"/>
      <c r="D36" s="66"/>
      <c r="E36" s="66"/>
      <c r="F36" s="66"/>
      <c r="G36" s="206"/>
      <c r="H36" s="72"/>
      <c r="I36" s="75"/>
      <c r="J36" s="75"/>
      <c r="K36" s="75"/>
      <c r="L36" s="75"/>
      <c r="M36" s="75"/>
    </row>
    <row r="37" spans="1:13" ht="12.75" customHeight="1">
      <c r="C37" s="52"/>
      <c r="I37" s="7"/>
    </row>
    <row r="38" spans="1:13">
      <c r="C38" s="106"/>
      <c r="D38" s="107"/>
    </row>
    <row r="50" spans="7:7" ht="14.4">
      <c r="G50" s="204"/>
    </row>
    <row r="51" spans="7:7" ht="14.4">
      <c r="G51" s="207"/>
    </row>
    <row r="52" spans="7:7" ht="14.4">
      <c r="G52" s="207"/>
    </row>
    <row r="53" spans="7:7" ht="14.4">
      <c r="G53" s="207"/>
    </row>
    <row r="54" spans="7:7" ht="14.4">
      <c r="G54" s="207"/>
    </row>
    <row r="55" spans="7:7" ht="14.4">
      <c r="G55" s="207"/>
    </row>
    <row r="56" spans="7:7" ht="14.4">
      <c r="G56" s="207"/>
    </row>
    <row r="57" spans="7:7" ht="14.4">
      <c r="G57" s="207"/>
    </row>
    <row r="58" spans="7:7" ht="14.4">
      <c r="G58" s="207"/>
    </row>
  </sheetData>
  <mergeCells count="18">
    <mergeCell ref="E3:E4"/>
    <mergeCell ref="A1:M1"/>
    <mergeCell ref="F3:F4"/>
    <mergeCell ref="G3:G4"/>
    <mergeCell ref="H3:H4"/>
    <mergeCell ref="I3:J3"/>
    <mergeCell ref="K3:K4"/>
    <mergeCell ref="L3:M3"/>
    <mergeCell ref="D3:D4"/>
    <mergeCell ref="A34:B34"/>
    <mergeCell ref="A33:B33"/>
    <mergeCell ref="A23:B23"/>
    <mergeCell ref="C3:C4"/>
    <mergeCell ref="A7:B7"/>
    <mergeCell ref="A16:B16"/>
    <mergeCell ref="A5:B5"/>
    <mergeCell ref="A3:B4"/>
    <mergeCell ref="A6:B6"/>
  </mergeCells>
  <phoneticPr fontId="1" type="noConversion"/>
  <printOptions horizontalCentered="1"/>
  <pageMargins left="0.39370078740157483" right="0.19685039370078741" top="0.4" bottom="0.43307086614173229" header="0.42" footer="0"/>
  <pageSetup paperSize="9" scale="5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95"/>
  <dimension ref="A1:M113"/>
  <sheetViews>
    <sheetView tabSelected="1" view="pageBreakPreview" zoomScale="75" zoomScaleSheetLayoutView="100" workbookViewId="0">
      <pane ySplit="4" topLeftCell="A47" activePane="bottomLeft" state="frozen"/>
      <selection pane="bottomLeft" activeCell="B68" sqref="B68"/>
    </sheetView>
  </sheetViews>
  <sheetFormatPr defaultColWidth="9.109375" defaultRowHeight="13.2"/>
  <cols>
    <col min="1" max="1" width="5.6640625" style="49" customWidth="1"/>
    <col min="2" max="2" width="32.44140625" style="49" customWidth="1"/>
    <col min="3" max="3" width="22.44140625" style="49" customWidth="1"/>
    <col min="4" max="4" width="21.5546875" style="49" customWidth="1"/>
    <col min="5" max="5" width="29" style="50" customWidth="1"/>
    <col min="6" max="6" width="17" style="50" customWidth="1"/>
    <col min="7" max="7" width="10.88671875" style="50" customWidth="1"/>
    <col min="8" max="8" width="22.6640625" style="50" customWidth="1"/>
    <col min="9" max="9" width="12.5546875" style="49" customWidth="1"/>
    <col min="10" max="10" width="20.88671875" style="49" customWidth="1"/>
    <col min="11" max="11" width="12.33203125" style="51" customWidth="1"/>
    <col min="12" max="12" width="15.33203125" style="49" customWidth="1"/>
    <col min="13" max="14" width="12.33203125" style="49" customWidth="1"/>
    <col min="15" max="16384" width="9.109375" style="49"/>
  </cols>
  <sheetData>
    <row r="1" spans="1:13" s="14" customFormat="1" ht="39" customHeight="1">
      <c r="A1" s="232" t="s">
        <v>122</v>
      </c>
      <c r="B1" s="232"/>
      <c r="C1" s="232"/>
      <c r="D1" s="232"/>
      <c r="E1" s="232"/>
      <c r="F1" s="232"/>
      <c r="G1" s="232"/>
      <c r="H1" s="232"/>
      <c r="K1" s="15"/>
    </row>
    <row r="2" spans="1:13" s="17" customFormat="1" ht="22.5" customHeight="1" thickBot="1">
      <c r="A2" s="80"/>
      <c r="B2" s="80"/>
      <c r="C2" s="80"/>
      <c r="D2" s="80"/>
      <c r="E2" s="81"/>
      <c r="F2" s="79"/>
      <c r="G2" s="81"/>
      <c r="H2" s="79" t="s">
        <v>57</v>
      </c>
      <c r="K2" s="16"/>
    </row>
    <row r="3" spans="1:13" s="18" customFormat="1" ht="31.5" customHeight="1">
      <c r="A3" s="235" t="s">
        <v>3</v>
      </c>
      <c r="B3" s="235" t="s">
        <v>66</v>
      </c>
      <c r="C3" s="233" t="s">
        <v>113</v>
      </c>
      <c r="D3" s="233" t="s">
        <v>118</v>
      </c>
      <c r="E3" s="233" t="s">
        <v>108</v>
      </c>
      <c r="F3" s="233" t="s">
        <v>109</v>
      </c>
      <c r="G3" s="237" t="s">
        <v>117</v>
      </c>
      <c r="H3" s="238"/>
      <c r="I3" s="108"/>
      <c r="K3" s="21"/>
    </row>
    <row r="4" spans="1:13" s="18" customFormat="1" ht="32.25" customHeight="1" thickBot="1">
      <c r="A4" s="236"/>
      <c r="B4" s="236"/>
      <c r="C4" s="239"/>
      <c r="D4" s="234"/>
      <c r="E4" s="234"/>
      <c r="F4" s="234"/>
      <c r="G4" s="116" t="s">
        <v>55</v>
      </c>
      <c r="H4" s="117" t="s">
        <v>1</v>
      </c>
      <c r="I4" s="108"/>
      <c r="J4" s="22"/>
      <c r="K4" s="22"/>
      <c r="L4" s="23"/>
      <c r="M4" s="23"/>
    </row>
    <row r="5" spans="1:13" s="28" customFormat="1" ht="25.2" customHeight="1" thickBot="1">
      <c r="A5" s="127">
        <v>1</v>
      </c>
      <c r="B5" s="128" t="s">
        <v>4</v>
      </c>
      <c r="C5" s="188">
        <v>1994000.6440000001</v>
      </c>
      <c r="D5" s="188">
        <v>751578</v>
      </c>
      <c r="E5" s="188">
        <v>816592.43209999998</v>
      </c>
      <c r="F5" s="176">
        <f>E5/C5*100</f>
        <v>40.952465815753264</v>
      </c>
      <c r="G5" s="176">
        <f>E5/D5*100</f>
        <v>108.65039052500205</v>
      </c>
      <c r="H5" s="177">
        <f>E5-D5</f>
        <v>65014.432099999976</v>
      </c>
      <c r="I5" s="24"/>
      <c r="J5" s="25"/>
      <c r="K5" s="26"/>
      <c r="L5" s="27"/>
      <c r="M5" s="27"/>
    </row>
    <row r="6" spans="1:13" s="28" customFormat="1" ht="24.9" customHeight="1">
      <c r="A6" s="136">
        <v>2</v>
      </c>
      <c r="B6" s="137" t="s">
        <v>5</v>
      </c>
      <c r="C6" s="180">
        <v>5255012.5</v>
      </c>
      <c r="D6" s="180">
        <v>1993967.7</v>
      </c>
      <c r="E6" s="180">
        <v>2227331.97193</v>
      </c>
      <c r="F6" s="178">
        <f t="shared" ref="F6:F70" si="0">E6/C6*100</f>
        <v>42.384903402798756</v>
      </c>
      <c r="G6" s="178">
        <f t="shared" ref="G6:G70" si="1">E6/D6*100</f>
        <v>111.70351314768038</v>
      </c>
      <c r="H6" s="179">
        <f t="shared" ref="H6:H70" si="2">E6-D6</f>
        <v>233364.27193000005</v>
      </c>
      <c r="I6" s="202"/>
      <c r="J6" s="201"/>
      <c r="K6" s="26"/>
      <c r="L6" s="27"/>
      <c r="M6" s="27"/>
    </row>
    <row r="7" spans="1:13" s="33" customFormat="1" ht="24.9" customHeight="1">
      <c r="A7" s="142">
        <v>3</v>
      </c>
      <c r="B7" s="143" t="s">
        <v>6</v>
      </c>
      <c r="C7" s="181">
        <v>131077.31200000001</v>
      </c>
      <c r="D7" s="181">
        <v>51058.167999999998</v>
      </c>
      <c r="E7" s="181">
        <v>52583.561849999998</v>
      </c>
      <c r="F7" s="182">
        <f t="shared" si="0"/>
        <v>40.116448108121105</v>
      </c>
      <c r="G7" s="182">
        <f t="shared" si="1"/>
        <v>102.98756087370782</v>
      </c>
      <c r="H7" s="183">
        <f t="shared" si="2"/>
        <v>1525.3938500000004</v>
      </c>
      <c r="I7" s="29"/>
      <c r="J7" s="30"/>
      <c r="K7" s="31"/>
      <c r="L7" s="32"/>
      <c r="M7" s="32"/>
    </row>
    <row r="8" spans="1:13" s="28" customFormat="1" ht="24.9" customHeight="1">
      <c r="A8" s="142">
        <v>4</v>
      </c>
      <c r="B8" s="143" t="s">
        <v>7</v>
      </c>
      <c r="C8" s="181">
        <v>272093.32</v>
      </c>
      <c r="D8" s="181">
        <v>113938.52</v>
      </c>
      <c r="E8" s="181">
        <v>114914.13420999999</v>
      </c>
      <c r="F8" s="182">
        <f t="shared" si="0"/>
        <v>42.233353692769818</v>
      </c>
      <c r="G8" s="182">
        <f t="shared" si="1"/>
        <v>100.85626372011851</v>
      </c>
      <c r="H8" s="183">
        <f t="shared" si="2"/>
        <v>975.61420999998518</v>
      </c>
      <c r="I8" s="24"/>
      <c r="J8" s="25"/>
      <c r="K8" s="26"/>
      <c r="L8" s="27"/>
      <c r="M8" s="27"/>
    </row>
    <row r="9" spans="1:13" s="28" customFormat="1" ht="24.9" customHeight="1">
      <c r="A9" s="142">
        <v>5</v>
      </c>
      <c r="B9" s="184" t="s">
        <v>8</v>
      </c>
      <c r="C9" s="181">
        <v>50477.044000000002</v>
      </c>
      <c r="D9" s="181">
        <v>21570.13</v>
      </c>
      <c r="E9" s="181">
        <v>22207.206460000001</v>
      </c>
      <c r="F9" s="182">
        <f t="shared" si="0"/>
        <v>43.994665099644109</v>
      </c>
      <c r="G9" s="182">
        <f t="shared" si="1"/>
        <v>102.95351238031483</v>
      </c>
      <c r="H9" s="183">
        <f t="shared" si="2"/>
        <v>637.07646000000022</v>
      </c>
      <c r="I9" s="24"/>
      <c r="J9" s="25"/>
      <c r="K9" s="26"/>
      <c r="L9" s="27"/>
      <c r="M9" s="27"/>
    </row>
    <row r="10" spans="1:13" s="28" customFormat="1" ht="24.9" customHeight="1">
      <c r="A10" s="142">
        <v>6</v>
      </c>
      <c r="B10" s="150" t="s">
        <v>9</v>
      </c>
      <c r="C10" s="181">
        <v>57148.7</v>
      </c>
      <c r="D10" s="181">
        <v>23934.7</v>
      </c>
      <c r="E10" s="181">
        <v>27260.573690000001</v>
      </c>
      <c r="F10" s="182">
        <f t="shared" si="0"/>
        <v>47.701126517313611</v>
      </c>
      <c r="G10" s="182">
        <f t="shared" si="1"/>
        <v>113.89561469331137</v>
      </c>
      <c r="H10" s="183">
        <f t="shared" si="2"/>
        <v>3325.8736900000004</v>
      </c>
      <c r="I10" s="24"/>
      <c r="J10" s="25"/>
      <c r="K10" s="26"/>
      <c r="L10" s="27"/>
      <c r="M10" s="27"/>
    </row>
    <row r="11" spans="1:13" s="28" customFormat="1" ht="24.9" customHeight="1">
      <c r="A11" s="142">
        <v>7</v>
      </c>
      <c r="B11" s="214" t="s">
        <v>10</v>
      </c>
      <c r="C11" s="181">
        <v>130000</v>
      </c>
      <c r="D11" s="181">
        <v>48540.699500000002</v>
      </c>
      <c r="E11" s="181">
        <v>47633.884770000004</v>
      </c>
      <c r="F11" s="182">
        <f t="shared" si="0"/>
        <v>36.641449823076925</v>
      </c>
      <c r="G11" s="212">
        <f t="shared" si="1"/>
        <v>98.131846596071412</v>
      </c>
      <c r="H11" s="183">
        <f t="shared" si="2"/>
        <v>-906.81472999999824</v>
      </c>
      <c r="I11" s="24"/>
      <c r="J11" s="25"/>
      <c r="K11" s="26"/>
      <c r="L11" s="27"/>
      <c r="M11" s="27"/>
    </row>
    <row r="12" spans="1:13" s="28" customFormat="1" ht="24.9" customHeight="1">
      <c r="A12" s="142">
        <v>8</v>
      </c>
      <c r="B12" s="143" t="s">
        <v>11</v>
      </c>
      <c r="C12" s="181">
        <v>266250</v>
      </c>
      <c r="D12" s="181">
        <v>106380.5</v>
      </c>
      <c r="E12" s="181">
        <v>109224.76015999999</v>
      </c>
      <c r="F12" s="182">
        <f t="shared" si="0"/>
        <v>41.023384097652574</v>
      </c>
      <c r="G12" s="182">
        <f t="shared" si="1"/>
        <v>102.67366684683752</v>
      </c>
      <c r="H12" s="183">
        <f t="shared" si="2"/>
        <v>2844.2601599999907</v>
      </c>
      <c r="I12" s="24"/>
      <c r="J12" s="25"/>
      <c r="K12" s="26"/>
      <c r="L12" s="27"/>
      <c r="M12" s="27"/>
    </row>
    <row r="13" spans="1:13" s="28" customFormat="1" ht="24.9" customHeight="1">
      <c r="A13" s="142">
        <v>9</v>
      </c>
      <c r="B13" s="150" t="s">
        <v>12</v>
      </c>
      <c r="C13" s="181">
        <v>151065.70000000001</v>
      </c>
      <c r="D13" s="181">
        <v>60051</v>
      </c>
      <c r="E13" s="181">
        <v>69312.55481999999</v>
      </c>
      <c r="F13" s="182">
        <f t="shared" si="0"/>
        <v>45.882390787584463</v>
      </c>
      <c r="G13" s="182">
        <f t="shared" si="1"/>
        <v>115.42281530698904</v>
      </c>
      <c r="H13" s="183">
        <f t="shared" si="2"/>
        <v>9261.5548199999903</v>
      </c>
      <c r="I13" s="24"/>
      <c r="J13" s="25"/>
      <c r="K13" s="26"/>
      <c r="L13" s="27"/>
      <c r="M13" s="27"/>
    </row>
    <row r="14" spans="1:13" s="28" customFormat="1" ht="24.9" customHeight="1" thickBot="1">
      <c r="A14" s="151">
        <v>10</v>
      </c>
      <c r="B14" s="152" t="s">
        <v>13</v>
      </c>
      <c r="C14" s="188">
        <v>223347.3</v>
      </c>
      <c r="D14" s="188">
        <v>103235.834</v>
      </c>
      <c r="E14" s="188">
        <v>107649.48398999999</v>
      </c>
      <c r="F14" s="185">
        <f t="shared" si="0"/>
        <v>48.198247299161437</v>
      </c>
      <c r="G14" s="185">
        <f t="shared" si="1"/>
        <v>104.27530811636588</v>
      </c>
      <c r="H14" s="186">
        <f t="shared" si="2"/>
        <v>4413.6499899999908</v>
      </c>
      <c r="I14" s="24"/>
      <c r="J14" s="25"/>
      <c r="K14" s="26"/>
      <c r="L14" s="27"/>
      <c r="M14" s="27"/>
    </row>
    <row r="15" spans="1:13" s="28" customFormat="1" ht="24.9" customHeight="1">
      <c r="A15" s="136">
        <v>11</v>
      </c>
      <c r="B15" s="137" t="s">
        <v>67</v>
      </c>
      <c r="C15" s="180">
        <v>177377.8</v>
      </c>
      <c r="D15" s="180">
        <v>71939</v>
      </c>
      <c r="E15" s="180">
        <v>76093.652650000004</v>
      </c>
      <c r="F15" s="178">
        <f t="shared" si="0"/>
        <v>42.899197447482159</v>
      </c>
      <c r="G15" s="178">
        <f t="shared" si="1"/>
        <v>105.77524381767887</v>
      </c>
      <c r="H15" s="179">
        <f t="shared" si="2"/>
        <v>4154.6526500000036</v>
      </c>
      <c r="I15" s="24"/>
      <c r="J15" s="25"/>
      <c r="K15" s="26"/>
      <c r="L15" s="27"/>
      <c r="M15" s="27"/>
    </row>
    <row r="16" spans="1:13" s="28" customFormat="1" ht="24.9" customHeight="1">
      <c r="A16" s="142">
        <v>12</v>
      </c>
      <c r="B16" s="143" t="s">
        <v>68</v>
      </c>
      <c r="C16" s="181">
        <v>108540.9</v>
      </c>
      <c r="D16" s="181">
        <v>44157.468000000001</v>
      </c>
      <c r="E16" s="181">
        <v>46364.231509999998</v>
      </c>
      <c r="F16" s="182">
        <f t="shared" si="0"/>
        <v>42.715908482424595</v>
      </c>
      <c r="G16" s="182">
        <f t="shared" si="1"/>
        <v>104.99748651802227</v>
      </c>
      <c r="H16" s="183">
        <f t="shared" si="2"/>
        <v>2206.763509999997</v>
      </c>
      <c r="I16" s="24"/>
      <c r="J16" s="25"/>
      <c r="K16" s="26"/>
      <c r="L16" s="27"/>
      <c r="M16" s="27"/>
    </row>
    <row r="17" spans="1:13" s="28" customFormat="1" ht="24.9" customHeight="1">
      <c r="A17" s="142">
        <v>13</v>
      </c>
      <c r="B17" s="150" t="s">
        <v>69</v>
      </c>
      <c r="C17" s="181">
        <v>166099.80799999999</v>
      </c>
      <c r="D17" s="181">
        <v>68514.923999999999</v>
      </c>
      <c r="E17" s="181">
        <v>72336.868159999998</v>
      </c>
      <c r="F17" s="182">
        <f t="shared" si="0"/>
        <v>43.550241888298871</v>
      </c>
      <c r="G17" s="182">
        <f t="shared" si="1"/>
        <v>105.57826519664533</v>
      </c>
      <c r="H17" s="183">
        <f t="shared" si="2"/>
        <v>3821.9441599999991</v>
      </c>
      <c r="I17" s="24"/>
      <c r="J17" s="25"/>
      <c r="K17" s="26"/>
      <c r="L17" s="27"/>
      <c r="M17" s="27"/>
    </row>
    <row r="18" spans="1:13" s="28" customFormat="1" ht="24.9" customHeight="1">
      <c r="A18" s="142">
        <v>14</v>
      </c>
      <c r="B18" s="150" t="s">
        <v>70</v>
      </c>
      <c r="C18" s="181">
        <v>77214.920400000003</v>
      </c>
      <c r="D18" s="181">
        <v>33618.304400000001</v>
      </c>
      <c r="E18" s="181">
        <v>40558.925759999998</v>
      </c>
      <c r="F18" s="182">
        <f t="shared" si="0"/>
        <v>52.527316676480055</v>
      </c>
      <c r="G18" s="182">
        <f t="shared" si="1"/>
        <v>120.64536413680638</v>
      </c>
      <c r="H18" s="183">
        <f t="shared" si="2"/>
        <v>6940.6213599999974</v>
      </c>
      <c r="I18" s="24"/>
      <c r="J18" s="25"/>
      <c r="K18" s="26"/>
      <c r="L18" s="27"/>
      <c r="M18" s="27"/>
    </row>
    <row r="19" spans="1:13" s="28" customFormat="1" ht="24.9" customHeight="1">
      <c r="A19" s="142">
        <v>15</v>
      </c>
      <c r="B19" s="143" t="s">
        <v>71</v>
      </c>
      <c r="C19" s="181">
        <v>78874.353000000003</v>
      </c>
      <c r="D19" s="181">
        <v>31102.248</v>
      </c>
      <c r="E19" s="181">
        <v>34668.498229999997</v>
      </c>
      <c r="F19" s="182">
        <f t="shared" si="0"/>
        <v>43.954082552030563</v>
      </c>
      <c r="G19" s="182">
        <f t="shared" si="1"/>
        <v>111.46621372834528</v>
      </c>
      <c r="H19" s="183">
        <f t="shared" si="2"/>
        <v>3566.2502299999978</v>
      </c>
      <c r="I19" s="24"/>
      <c r="J19" s="25"/>
      <c r="K19" s="26"/>
      <c r="L19" s="27"/>
      <c r="M19" s="27"/>
    </row>
    <row r="20" spans="1:13" s="28" customFormat="1" ht="24.9" customHeight="1">
      <c r="A20" s="142">
        <v>16</v>
      </c>
      <c r="B20" s="143" t="s">
        <v>72</v>
      </c>
      <c r="C20" s="181">
        <v>242454.057</v>
      </c>
      <c r="D20" s="181">
        <v>104365.20419</v>
      </c>
      <c r="E20" s="181">
        <v>107733.66061000001</v>
      </c>
      <c r="F20" s="182">
        <f t="shared" si="0"/>
        <v>44.434670198156354</v>
      </c>
      <c r="G20" s="182">
        <f t="shared" si="1"/>
        <v>103.22756654973588</v>
      </c>
      <c r="H20" s="183">
        <f t="shared" si="2"/>
        <v>3368.4564200000023</v>
      </c>
      <c r="I20" s="24"/>
      <c r="J20" s="25"/>
      <c r="K20" s="26"/>
      <c r="L20" s="27"/>
      <c r="M20" s="27"/>
    </row>
    <row r="21" spans="1:13" s="28" customFormat="1" ht="24.9" customHeight="1">
      <c r="A21" s="142">
        <v>17</v>
      </c>
      <c r="B21" s="150" t="s">
        <v>73</v>
      </c>
      <c r="C21" s="181">
        <v>175553.33</v>
      </c>
      <c r="D21" s="181">
        <v>70434.535999999993</v>
      </c>
      <c r="E21" s="181">
        <v>76436.60961</v>
      </c>
      <c r="F21" s="182">
        <f t="shared" si="0"/>
        <v>43.540392888018701</v>
      </c>
      <c r="G21" s="182">
        <f t="shared" si="1"/>
        <v>108.52149236845972</v>
      </c>
      <c r="H21" s="183">
        <f t="shared" si="2"/>
        <v>6002.0736100000067</v>
      </c>
      <c r="I21" s="24"/>
      <c r="J21" s="25"/>
      <c r="K21" s="26"/>
      <c r="L21" s="27"/>
      <c r="M21" s="27"/>
    </row>
    <row r="22" spans="1:13" s="28" customFormat="1" ht="24.9" customHeight="1">
      <c r="A22" s="142">
        <v>18</v>
      </c>
      <c r="B22" s="143" t="s">
        <v>74</v>
      </c>
      <c r="C22" s="181">
        <v>90645.849000000002</v>
      </c>
      <c r="D22" s="181">
        <v>37587.712500000001</v>
      </c>
      <c r="E22" s="181">
        <v>40679.182030000004</v>
      </c>
      <c r="F22" s="182">
        <f t="shared" si="0"/>
        <v>44.877048953449602</v>
      </c>
      <c r="G22" s="182">
        <f t="shared" si="1"/>
        <v>108.22468121729941</v>
      </c>
      <c r="H22" s="183">
        <f t="shared" si="2"/>
        <v>3091.4695300000021</v>
      </c>
      <c r="I22" s="24"/>
      <c r="J22" s="25"/>
      <c r="K22" s="26"/>
      <c r="L22" s="27"/>
      <c r="M22" s="27"/>
    </row>
    <row r="23" spans="1:13" s="28" customFormat="1" ht="24.9" customHeight="1">
      <c r="A23" s="142">
        <v>19</v>
      </c>
      <c r="B23" s="150" t="s">
        <v>75</v>
      </c>
      <c r="C23" s="181">
        <v>106260.24</v>
      </c>
      <c r="D23" s="181">
        <v>43953.142</v>
      </c>
      <c r="E23" s="181">
        <v>45660.367890000001</v>
      </c>
      <c r="F23" s="182">
        <f t="shared" si="0"/>
        <v>42.970322568441404</v>
      </c>
      <c r="G23" s="182">
        <f t="shared" si="1"/>
        <v>103.88419533238375</v>
      </c>
      <c r="H23" s="183">
        <f t="shared" si="2"/>
        <v>1707.2258900000015</v>
      </c>
      <c r="I23" s="24"/>
      <c r="J23" s="25"/>
      <c r="K23" s="26"/>
      <c r="L23" s="27"/>
      <c r="M23" s="27"/>
    </row>
    <row r="24" spans="1:13" s="28" customFormat="1" ht="24.9" customHeight="1">
      <c r="A24" s="142">
        <v>20</v>
      </c>
      <c r="B24" s="209" t="s">
        <v>76</v>
      </c>
      <c r="C24" s="181">
        <v>32947.33</v>
      </c>
      <c r="D24" s="181">
        <v>16507.520499999999</v>
      </c>
      <c r="E24" s="181">
        <v>8063.8816500000003</v>
      </c>
      <c r="F24" s="182">
        <f t="shared" si="0"/>
        <v>24.475068692971476</v>
      </c>
      <c r="G24" s="212">
        <f t="shared" si="1"/>
        <v>48.849744878402554</v>
      </c>
      <c r="H24" s="183">
        <f t="shared" si="2"/>
        <v>-8443.6388499999994</v>
      </c>
      <c r="I24" s="24"/>
      <c r="J24" s="25"/>
      <c r="K24" s="26"/>
      <c r="L24" s="27"/>
      <c r="M24" s="27"/>
    </row>
    <row r="25" spans="1:13" s="28" customFormat="1" ht="24.9" customHeight="1">
      <c r="A25" s="142">
        <v>21</v>
      </c>
      <c r="B25" s="143" t="s">
        <v>77</v>
      </c>
      <c r="C25" s="181">
        <v>97228.008000000002</v>
      </c>
      <c r="D25" s="181">
        <v>37249.421499999997</v>
      </c>
      <c r="E25" s="181">
        <v>38940.506249999999</v>
      </c>
      <c r="F25" s="182">
        <f t="shared" si="0"/>
        <v>40.050708690853767</v>
      </c>
      <c r="G25" s="182">
        <f t="shared" si="1"/>
        <v>104.53989533770344</v>
      </c>
      <c r="H25" s="183">
        <f t="shared" si="2"/>
        <v>1691.0847500000018</v>
      </c>
      <c r="I25" s="24"/>
      <c r="J25" s="25"/>
      <c r="K25" s="26"/>
      <c r="L25" s="27"/>
      <c r="M25" s="27"/>
    </row>
    <row r="26" spans="1:13" s="28" customFormat="1" ht="24.9" customHeight="1">
      <c r="A26" s="142">
        <v>22</v>
      </c>
      <c r="B26" s="150" t="s">
        <v>78</v>
      </c>
      <c r="C26" s="181">
        <v>250844.39694000001</v>
      </c>
      <c r="D26" s="181">
        <v>109732.56393999999</v>
      </c>
      <c r="E26" s="181">
        <v>122971.05115</v>
      </c>
      <c r="F26" s="182">
        <f t="shared" si="0"/>
        <v>49.022841510553533</v>
      </c>
      <c r="G26" s="182">
        <f t="shared" si="1"/>
        <v>112.06431959180195</v>
      </c>
      <c r="H26" s="183">
        <f t="shared" si="2"/>
        <v>13238.487210000007</v>
      </c>
      <c r="I26" s="24"/>
      <c r="J26" s="25"/>
      <c r="K26" s="26"/>
      <c r="L26" s="27"/>
      <c r="M26" s="27"/>
    </row>
    <row r="27" spans="1:13" s="28" customFormat="1" ht="24.9" customHeight="1">
      <c r="A27" s="142">
        <v>23</v>
      </c>
      <c r="B27" s="150" t="s">
        <v>79</v>
      </c>
      <c r="C27" s="181">
        <v>112468.765</v>
      </c>
      <c r="D27" s="181">
        <v>48786.090499999998</v>
      </c>
      <c r="E27" s="181">
        <v>57880.80472</v>
      </c>
      <c r="F27" s="182">
        <f t="shared" si="0"/>
        <v>51.463892859497484</v>
      </c>
      <c r="G27" s="182">
        <f t="shared" si="1"/>
        <v>118.6420230167859</v>
      </c>
      <c r="H27" s="183">
        <f t="shared" si="2"/>
        <v>9094.7142200000017</v>
      </c>
      <c r="I27" s="24"/>
      <c r="J27" s="25"/>
      <c r="K27" s="26"/>
      <c r="L27" s="27"/>
      <c r="M27" s="27"/>
    </row>
    <row r="28" spans="1:13" s="28" customFormat="1" ht="24.9" customHeight="1">
      <c r="A28" s="142">
        <v>24</v>
      </c>
      <c r="B28" s="143" t="s">
        <v>80</v>
      </c>
      <c r="C28" s="181">
        <v>32549.133999999998</v>
      </c>
      <c r="D28" s="181">
        <v>11527.694</v>
      </c>
      <c r="E28" s="181">
        <v>12129.446810000001</v>
      </c>
      <c r="F28" s="182">
        <f t="shared" si="0"/>
        <v>37.265036943840045</v>
      </c>
      <c r="G28" s="182">
        <f t="shared" si="1"/>
        <v>105.22006231254926</v>
      </c>
      <c r="H28" s="183">
        <f t="shared" si="2"/>
        <v>601.75281000000177</v>
      </c>
      <c r="I28" s="24"/>
      <c r="J28" s="25"/>
      <c r="K28" s="26"/>
      <c r="L28" s="27"/>
      <c r="M28" s="27"/>
    </row>
    <row r="29" spans="1:13" s="28" customFormat="1" ht="24.9" customHeight="1">
      <c r="A29" s="142">
        <v>25</v>
      </c>
      <c r="B29" s="143" t="s">
        <v>81</v>
      </c>
      <c r="C29" s="181">
        <v>107630.099</v>
      </c>
      <c r="D29" s="181">
        <v>36920.222000000002</v>
      </c>
      <c r="E29" s="181">
        <v>39976.786780000002</v>
      </c>
      <c r="F29" s="182">
        <f t="shared" si="0"/>
        <v>37.142757603521297</v>
      </c>
      <c r="G29" s="182">
        <f t="shared" si="1"/>
        <v>108.27883640569658</v>
      </c>
      <c r="H29" s="183">
        <f t="shared" si="2"/>
        <v>3056.5647800000006</v>
      </c>
      <c r="I29" s="24"/>
      <c r="J29" s="25"/>
      <c r="K29" s="26"/>
      <c r="L29" s="27"/>
      <c r="M29" s="27"/>
    </row>
    <row r="30" spans="1:13" s="28" customFormat="1" ht="24.9" customHeight="1">
      <c r="A30" s="142">
        <v>26</v>
      </c>
      <c r="B30" s="150" t="s">
        <v>82</v>
      </c>
      <c r="C30" s="181">
        <v>214253.52</v>
      </c>
      <c r="D30" s="181">
        <v>94186.04</v>
      </c>
      <c r="E30" s="181">
        <v>111246.29519</v>
      </c>
      <c r="F30" s="182">
        <f t="shared" si="0"/>
        <v>51.922738627584742</v>
      </c>
      <c r="G30" s="182">
        <f t="shared" si="1"/>
        <v>118.11335861450382</v>
      </c>
      <c r="H30" s="183">
        <f t="shared" si="2"/>
        <v>17060.255190000011</v>
      </c>
      <c r="I30" s="24"/>
      <c r="J30" s="25"/>
      <c r="K30" s="26"/>
      <c r="L30" s="27"/>
      <c r="M30" s="27"/>
    </row>
    <row r="31" spans="1:13" s="28" customFormat="1" ht="24.9" customHeight="1">
      <c r="A31" s="142">
        <v>27</v>
      </c>
      <c r="B31" s="157" t="s">
        <v>83</v>
      </c>
      <c r="C31" s="181">
        <v>95136.535000000003</v>
      </c>
      <c r="D31" s="181">
        <v>36951.175000000003</v>
      </c>
      <c r="E31" s="181">
        <v>39628.699200000003</v>
      </c>
      <c r="F31" s="182">
        <f t="shared" si="0"/>
        <v>41.654553847268033</v>
      </c>
      <c r="G31" s="182">
        <f t="shared" si="1"/>
        <v>107.24611382452656</v>
      </c>
      <c r="H31" s="183">
        <f t="shared" si="2"/>
        <v>2677.5241999999998</v>
      </c>
      <c r="I31" s="24"/>
      <c r="J31" s="25"/>
      <c r="K31" s="26"/>
      <c r="L31" s="27"/>
      <c r="M31" s="27"/>
    </row>
    <row r="32" spans="1:13" s="28" customFormat="1" ht="24.9" customHeight="1">
      <c r="A32" s="142">
        <v>28</v>
      </c>
      <c r="B32" s="143" t="s">
        <v>84</v>
      </c>
      <c r="C32" s="181">
        <v>259653.31400000001</v>
      </c>
      <c r="D32" s="181">
        <v>97003.601079999993</v>
      </c>
      <c r="E32" s="181">
        <v>103568.98704000001</v>
      </c>
      <c r="F32" s="182">
        <f t="shared" si="0"/>
        <v>39.887411966557842</v>
      </c>
      <c r="G32" s="182">
        <f t="shared" si="1"/>
        <v>106.76818786818592</v>
      </c>
      <c r="H32" s="183">
        <f t="shared" si="2"/>
        <v>6565.3859600000142</v>
      </c>
      <c r="I32" s="24"/>
      <c r="J32" s="25"/>
      <c r="K32" s="26"/>
      <c r="L32" s="27"/>
      <c r="M32" s="27"/>
    </row>
    <row r="33" spans="1:13" s="28" customFormat="1" ht="24.9" customHeight="1">
      <c r="A33" s="142">
        <v>29</v>
      </c>
      <c r="B33" s="143" t="s">
        <v>85</v>
      </c>
      <c r="C33" s="181">
        <v>59208.098829999995</v>
      </c>
      <c r="D33" s="181">
        <v>22785.184829999998</v>
      </c>
      <c r="E33" s="181">
        <v>24761.77865</v>
      </c>
      <c r="F33" s="182">
        <f t="shared" si="0"/>
        <v>41.821607414041004</v>
      </c>
      <c r="G33" s="182">
        <f t="shared" si="1"/>
        <v>108.67490799283546</v>
      </c>
      <c r="H33" s="183">
        <f t="shared" si="2"/>
        <v>1976.5938200000019</v>
      </c>
      <c r="I33" s="24"/>
      <c r="J33" s="25"/>
      <c r="K33" s="26"/>
      <c r="L33" s="27"/>
      <c r="M33" s="27"/>
    </row>
    <row r="34" spans="1:13" s="28" customFormat="1" ht="24.9" customHeight="1" thickBot="1">
      <c r="A34" s="187">
        <v>30</v>
      </c>
      <c r="B34" s="203" t="s">
        <v>86</v>
      </c>
      <c r="C34" s="188">
        <v>410466.54</v>
      </c>
      <c r="D34" s="188">
        <v>181415.05600000001</v>
      </c>
      <c r="E34" s="188">
        <v>193955.12802</v>
      </c>
      <c r="F34" s="189">
        <f t="shared" si="0"/>
        <v>47.252360209433888</v>
      </c>
      <c r="G34" s="189">
        <f t="shared" si="1"/>
        <v>106.91236565282651</v>
      </c>
      <c r="H34" s="190">
        <f t="shared" si="2"/>
        <v>12540.072019999992</v>
      </c>
      <c r="I34" s="24"/>
      <c r="J34" s="25"/>
      <c r="K34" s="26"/>
      <c r="L34" s="27"/>
      <c r="M34" s="27"/>
    </row>
    <row r="35" spans="1:13" s="28" customFormat="1" ht="24.9" customHeight="1">
      <c r="A35" s="191">
        <v>31</v>
      </c>
      <c r="B35" s="210" t="s">
        <v>41</v>
      </c>
      <c r="C35" s="180">
        <v>12635.19499</v>
      </c>
      <c r="D35" s="180">
        <v>5398.8099900000007</v>
      </c>
      <c r="E35" s="180">
        <v>4807.7538199999999</v>
      </c>
      <c r="F35" s="178">
        <f t="shared" si="0"/>
        <v>38.050491692491086</v>
      </c>
      <c r="G35" s="208">
        <f t="shared" si="1"/>
        <v>89.052102757926463</v>
      </c>
      <c r="H35" s="179">
        <f t="shared" si="2"/>
        <v>-591.05617000000075</v>
      </c>
      <c r="I35" s="24"/>
      <c r="J35" s="25"/>
      <c r="K35" s="26"/>
      <c r="L35" s="27"/>
      <c r="M35" s="27"/>
    </row>
    <row r="36" spans="1:13" s="28" customFormat="1" ht="24.9" customHeight="1">
      <c r="A36" s="192">
        <v>32</v>
      </c>
      <c r="B36" s="213" t="s">
        <v>42</v>
      </c>
      <c r="C36" s="181">
        <v>9033.6</v>
      </c>
      <c r="D36" s="181">
        <v>3527.8</v>
      </c>
      <c r="E36" s="181">
        <v>3500.09</v>
      </c>
      <c r="F36" s="182">
        <f t="shared" si="0"/>
        <v>38.745239992915337</v>
      </c>
      <c r="G36" s="212">
        <f t="shared" si="1"/>
        <v>99.214524632915698</v>
      </c>
      <c r="H36" s="183">
        <f t="shared" si="2"/>
        <v>-27.710000000000036</v>
      </c>
      <c r="I36" s="24"/>
      <c r="J36" s="25"/>
      <c r="K36" s="26"/>
      <c r="L36" s="27"/>
      <c r="M36" s="27"/>
    </row>
    <row r="37" spans="1:13" s="28" customFormat="1" ht="24.9" customHeight="1">
      <c r="A37" s="192">
        <v>33</v>
      </c>
      <c r="B37" s="164" t="s">
        <v>43</v>
      </c>
      <c r="C37" s="181">
        <v>2000</v>
      </c>
      <c r="D37" s="181">
        <v>731.2</v>
      </c>
      <c r="E37" s="181">
        <v>1043.2029600000001</v>
      </c>
      <c r="F37" s="182">
        <f t="shared" si="0"/>
        <v>52.160148000000007</v>
      </c>
      <c r="G37" s="182">
        <f t="shared" si="1"/>
        <v>142.66998905908096</v>
      </c>
      <c r="H37" s="183">
        <f t="shared" si="2"/>
        <v>312.00296000000003</v>
      </c>
      <c r="I37" s="24"/>
      <c r="J37" s="25"/>
      <c r="K37" s="26"/>
      <c r="L37" s="27"/>
      <c r="M37" s="27"/>
    </row>
    <row r="38" spans="1:13" s="28" customFormat="1" ht="24.9" customHeight="1">
      <c r="A38" s="192">
        <v>34</v>
      </c>
      <c r="B38" s="164" t="s">
        <v>44</v>
      </c>
      <c r="C38" s="181">
        <v>3505</v>
      </c>
      <c r="D38" s="181">
        <v>1260.45</v>
      </c>
      <c r="E38" s="181">
        <v>1394.2460900000001</v>
      </c>
      <c r="F38" s="182">
        <f t="shared" si="0"/>
        <v>39.778775748930101</v>
      </c>
      <c r="G38" s="182">
        <f t="shared" si="1"/>
        <v>110.6149462493554</v>
      </c>
      <c r="H38" s="183">
        <f t="shared" si="2"/>
        <v>133.79609000000005</v>
      </c>
      <c r="I38" s="24"/>
      <c r="J38" s="25"/>
      <c r="K38" s="26"/>
      <c r="L38" s="27"/>
      <c r="M38" s="27"/>
    </row>
    <row r="39" spans="1:13" s="28" customFormat="1" ht="24.9" customHeight="1">
      <c r="A39" s="192">
        <v>35</v>
      </c>
      <c r="B39" s="213" t="s">
        <v>38</v>
      </c>
      <c r="C39" s="181">
        <v>12640.4</v>
      </c>
      <c r="D39" s="181">
        <v>5144.268</v>
      </c>
      <c r="E39" s="181">
        <v>4953.8257999999996</v>
      </c>
      <c r="F39" s="182">
        <f t="shared" si="0"/>
        <v>39.190419606974466</v>
      </c>
      <c r="G39" s="212">
        <f t="shared" si="1"/>
        <v>96.297972811680879</v>
      </c>
      <c r="H39" s="183">
        <f t="shared" si="2"/>
        <v>-190.44220000000041</v>
      </c>
      <c r="I39" s="24"/>
      <c r="J39" s="25"/>
      <c r="K39" s="26"/>
      <c r="L39" s="27"/>
      <c r="M39" s="27"/>
    </row>
    <row r="40" spans="1:13" s="28" customFormat="1" ht="24.9" customHeight="1">
      <c r="A40" s="192">
        <v>36</v>
      </c>
      <c r="B40" s="164" t="s">
        <v>51</v>
      </c>
      <c r="C40" s="181">
        <v>8441.0470000000005</v>
      </c>
      <c r="D40" s="181">
        <v>2843.5219999999999</v>
      </c>
      <c r="E40" s="181">
        <v>2854.2788300000002</v>
      </c>
      <c r="F40" s="182">
        <f t="shared" si="0"/>
        <v>33.814274816856248</v>
      </c>
      <c r="G40" s="182">
        <f t="shared" si="1"/>
        <v>100.37829248375783</v>
      </c>
      <c r="H40" s="183">
        <f t="shared" si="2"/>
        <v>10.756830000000264</v>
      </c>
      <c r="I40" s="24"/>
      <c r="J40" s="25"/>
      <c r="K40" s="26"/>
      <c r="L40" s="27"/>
      <c r="M40" s="27"/>
    </row>
    <row r="41" spans="1:13" s="28" customFormat="1" ht="24.9" customHeight="1">
      <c r="A41" s="192">
        <v>37</v>
      </c>
      <c r="B41" s="213" t="s">
        <v>45</v>
      </c>
      <c r="C41" s="181">
        <v>5942.9</v>
      </c>
      <c r="D41" s="181">
        <v>2456.9</v>
      </c>
      <c r="E41" s="181">
        <v>2305.9200799999999</v>
      </c>
      <c r="F41" s="182">
        <f t="shared" si="0"/>
        <v>38.801259990913529</v>
      </c>
      <c r="G41" s="212">
        <f t="shared" si="1"/>
        <v>93.854861003703846</v>
      </c>
      <c r="H41" s="183">
        <f t="shared" si="2"/>
        <v>-150.97992000000022</v>
      </c>
      <c r="I41" s="24"/>
      <c r="J41" s="25"/>
      <c r="K41" s="26"/>
      <c r="L41" s="27"/>
      <c r="M41" s="27"/>
    </row>
    <row r="42" spans="1:13" s="28" customFormat="1" ht="24.9" customHeight="1">
      <c r="A42" s="192">
        <v>38</v>
      </c>
      <c r="B42" s="213" t="s">
        <v>37</v>
      </c>
      <c r="C42" s="181">
        <v>7165.0050000000001</v>
      </c>
      <c r="D42" s="181">
        <v>3140.9050000000002</v>
      </c>
      <c r="E42" s="181">
        <v>2729.933</v>
      </c>
      <c r="F42" s="182">
        <f t="shared" si="0"/>
        <v>38.100922469698205</v>
      </c>
      <c r="G42" s="212">
        <f t="shared" si="1"/>
        <v>86.915490917426666</v>
      </c>
      <c r="H42" s="183">
        <f t="shared" si="2"/>
        <v>-410.97200000000021</v>
      </c>
      <c r="I42" s="24"/>
      <c r="J42" s="25"/>
      <c r="K42" s="26"/>
      <c r="L42" s="27"/>
      <c r="M42" s="27"/>
    </row>
    <row r="43" spans="1:13" s="28" customFormat="1" ht="24.9" customHeight="1">
      <c r="A43" s="192">
        <v>39</v>
      </c>
      <c r="B43" s="164" t="s">
        <v>46</v>
      </c>
      <c r="C43" s="181">
        <v>2884</v>
      </c>
      <c r="D43" s="181">
        <v>1021.7015</v>
      </c>
      <c r="E43" s="181">
        <v>1032.29665</v>
      </c>
      <c r="F43" s="182">
        <f t="shared" si="0"/>
        <v>35.79391990291262</v>
      </c>
      <c r="G43" s="182">
        <f t="shared" si="1"/>
        <v>101.03701032052903</v>
      </c>
      <c r="H43" s="183">
        <f t="shared" si="2"/>
        <v>10.59514999999999</v>
      </c>
      <c r="I43" s="24"/>
      <c r="J43" s="25"/>
      <c r="K43" s="26"/>
      <c r="L43" s="27"/>
      <c r="M43" s="27"/>
    </row>
    <row r="44" spans="1:13" s="28" customFormat="1" ht="24.9" customHeight="1">
      <c r="A44" s="192">
        <v>40</v>
      </c>
      <c r="B44" s="164" t="s">
        <v>49</v>
      </c>
      <c r="C44" s="181">
        <v>2797.4</v>
      </c>
      <c r="D44" s="181">
        <v>1065.4010000000001</v>
      </c>
      <c r="E44" s="181">
        <v>1066.03629</v>
      </c>
      <c r="F44" s="182">
        <f t="shared" si="0"/>
        <v>38.108110745692429</v>
      </c>
      <c r="G44" s="182">
        <f t="shared" si="1"/>
        <v>100.05962919126226</v>
      </c>
      <c r="H44" s="183">
        <f t="shared" si="2"/>
        <v>0.63528999999994085</v>
      </c>
      <c r="I44" s="24"/>
      <c r="J44" s="25"/>
      <c r="K44" s="26"/>
      <c r="L44" s="27"/>
      <c r="M44" s="27"/>
    </row>
    <row r="45" spans="1:13" s="28" customFormat="1" ht="24.9" customHeight="1">
      <c r="A45" s="192">
        <v>41</v>
      </c>
      <c r="B45" s="213" t="s">
        <v>47</v>
      </c>
      <c r="C45" s="181">
        <v>23841.200000000001</v>
      </c>
      <c r="D45" s="181">
        <v>9177.2000000000007</v>
      </c>
      <c r="E45" s="181">
        <v>8470.5616899999986</v>
      </c>
      <c r="F45" s="182">
        <f t="shared" si="0"/>
        <v>35.529091195074066</v>
      </c>
      <c r="G45" s="212">
        <f t="shared" si="1"/>
        <v>92.30006636010981</v>
      </c>
      <c r="H45" s="183">
        <f t="shared" si="2"/>
        <v>-706.63831000000209</v>
      </c>
      <c r="I45" s="24"/>
      <c r="J45" s="25"/>
      <c r="K45" s="26"/>
      <c r="L45" s="27"/>
      <c r="M45" s="27"/>
    </row>
    <row r="46" spans="1:13" s="28" customFormat="1" ht="24.9" customHeight="1">
      <c r="A46" s="192">
        <v>42</v>
      </c>
      <c r="B46" s="213" t="s">
        <v>50</v>
      </c>
      <c r="C46" s="181">
        <v>4285</v>
      </c>
      <c r="D46" s="181">
        <v>1710.4949999999999</v>
      </c>
      <c r="E46" s="181">
        <v>1607.28853</v>
      </c>
      <c r="F46" s="182">
        <f t="shared" si="0"/>
        <v>37.509650641773632</v>
      </c>
      <c r="G46" s="212">
        <f t="shared" si="1"/>
        <v>93.966280521135701</v>
      </c>
      <c r="H46" s="183">
        <f t="shared" si="2"/>
        <v>-103.20646999999985</v>
      </c>
      <c r="I46" s="24"/>
      <c r="J46" s="25"/>
      <c r="K46" s="26"/>
      <c r="L46" s="27"/>
      <c r="M46" s="27"/>
    </row>
    <row r="47" spans="1:13" s="28" customFormat="1" ht="24.9" customHeight="1">
      <c r="A47" s="192">
        <v>43</v>
      </c>
      <c r="B47" s="164" t="s">
        <v>39</v>
      </c>
      <c r="C47" s="181">
        <v>6327.4</v>
      </c>
      <c r="D47" s="181">
        <v>2477.5259999999998</v>
      </c>
      <c r="E47" s="181">
        <v>2485.41264</v>
      </c>
      <c r="F47" s="182">
        <f t="shared" si="0"/>
        <v>39.280156778455613</v>
      </c>
      <c r="G47" s="182">
        <f t="shared" si="1"/>
        <v>100.31832723450734</v>
      </c>
      <c r="H47" s="183">
        <f t="shared" si="2"/>
        <v>7.8866400000001704</v>
      </c>
      <c r="I47" s="24"/>
      <c r="J47" s="25"/>
      <c r="K47" s="26"/>
      <c r="L47" s="27"/>
      <c r="M47" s="27"/>
    </row>
    <row r="48" spans="1:13" s="28" customFormat="1" ht="24.9" customHeight="1">
      <c r="A48" s="192">
        <v>44</v>
      </c>
      <c r="B48" s="164" t="s">
        <v>40</v>
      </c>
      <c r="C48" s="181">
        <v>34838</v>
      </c>
      <c r="D48" s="181">
        <v>13194.47</v>
      </c>
      <c r="E48" s="181">
        <v>13273.824119999999</v>
      </c>
      <c r="F48" s="182">
        <f t="shared" si="0"/>
        <v>38.101567598599232</v>
      </c>
      <c r="G48" s="182">
        <f t="shared" si="1"/>
        <v>100.6014195340927</v>
      </c>
      <c r="H48" s="183">
        <f t="shared" si="2"/>
        <v>79.354119999999966</v>
      </c>
      <c r="I48" s="24"/>
      <c r="J48" s="25"/>
      <c r="K48" s="26"/>
      <c r="L48" s="27"/>
      <c r="M48" s="27"/>
    </row>
    <row r="49" spans="1:13" s="28" customFormat="1" ht="24.9" customHeight="1">
      <c r="A49" s="192">
        <v>45</v>
      </c>
      <c r="B49" s="165" t="s">
        <v>48</v>
      </c>
      <c r="C49" s="181">
        <v>3444</v>
      </c>
      <c r="D49" s="181">
        <v>1497.41</v>
      </c>
      <c r="E49" s="181">
        <v>1540.6687199999999</v>
      </c>
      <c r="F49" s="185">
        <f t="shared" si="0"/>
        <v>44.734864111498254</v>
      </c>
      <c r="G49" s="182">
        <f t="shared" si="1"/>
        <v>102.88890283890181</v>
      </c>
      <c r="H49" s="183">
        <f t="shared" si="2"/>
        <v>43.258719999999812</v>
      </c>
      <c r="I49" s="24"/>
      <c r="J49" s="25"/>
      <c r="K49" s="26"/>
      <c r="L49" s="27"/>
      <c r="M49" s="27"/>
    </row>
    <row r="50" spans="1:13" s="28" customFormat="1" ht="24.9" customHeight="1">
      <c r="A50" s="192">
        <v>46</v>
      </c>
      <c r="B50" s="215" t="s">
        <v>58</v>
      </c>
      <c r="C50" s="181">
        <v>58818.1</v>
      </c>
      <c r="D50" s="181">
        <v>24819.666499999999</v>
      </c>
      <c r="E50" s="181">
        <v>21105.522739999997</v>
      </c>
      <c r="F50" s="185">
        <f t="shared" si="0"/>
        <v>35.882700631268264</v>
      </c>
      <c r="G50" s="212">
        <f t="shared" si="1"/>
        <v>85.035480795038069</v>
      </c>
      <c r="H50" s="183">
        <f t="shared" si="2"/>
        <v>-3714.1437600000027</v>
      </c>
      <c r="I50" s="24"/>
      <c r="J50" s="25"/>
      <c r="K50" s="26"/>
      <c r="L50" s="27"/>
      <c r="M50" s="27"/>
    </row>
    <row r="51" spans="1:13" s="28" customFormat="1" ht="24.9" customHeight="1">
      <c r="A51" s="192">
        <v>47</v>
      </c>
      <c r="B51" s="215" t="s">
        <v>59</v>
      </c>
      <c r="C51" s="181">
        <v>60486.400000000001</v>
      </c>
      <c r="D51" s="181">
        <v>23920.239000000001</v>
      </c>
      <c r="E51" s="181">
        <v>21463.471149999998</v>
      </c>
      <c r="F51" s="185">
        <f t="shared" si="0"/>
        <v>35.484788564040834</v>
      </c>
      <c r="G51" s="212">
        <f t="shared" si="1"/>
        <v>89.729334017105757</v>
      </c>
      <c r="H51" s="183">
        <f t="shared" si="2"/>
        <v>-2456.7678500000038</v>
      </c>
      <c r="I51" s="24"/>
      <c r="J51" s="25"/>
      <c r="K51" s="26"/>
      <c r="L51" s="27"/>
      <c r="M51" s="27"/>
    </row>
    <row r="52" spans="1:13" s="28" customFormat="1" ht="24.9" customHeight="1">
      <c r="A52" s="192">
        <v>48</v>
      </c>
      <c r="B52" s="165" t="s">
        <v>60</v>
      </c>
      <c r="C52" s="181">
        <v>16815.600999999999</v>
      </c>
      <c r="D52" s="181">
        <v>6857.5060000000003</v>
      </c>
      <c r="E52" s="181">
        <v>7614.26955</v>
      </c>
      <c r="F52" s="185">
        <f t="shared" si="0"/>
        <v>45.280983712684431</v>
      </c>
      <c r="G52" s="182">
        <f t="shared" si="1"/>
        <v>111.03555067979525</v>
      </c>
      <c r="H52" s="183">
        <f t="shared" si="2"/>
        <v>756.76354999999967</v>
      </c>
      <c r="I52" s="24"/>
      <c r="J52" s="25"/>
      <c r="K52" s="26"/>
      <c r="L52" s="27"/>
      <c r="M52" s="27"/>
    </row>
    <row r="53" spans="1:13" s="28" customFormat="1" ht="24.9" customHeight="1">
      <c r="A53" s="192">
        <v>49</v>
      </c>
      <c r="B53" s="165" t="s">
        <v>61</v>
      </c>
      <c r="C53" s="181">
        <v>4221.8999999999996</v>
      </c>
      <c r="D53" s="181">
        <v>1509.5360000000001</v>
      </c>
      <c r="E53" s="181">
        <v>1615.55123</v>
      </c>
      <c r="F53" s="185">
        <f t="shared" si="0"/>
        <v>38.26597574551743</v>
      </c>
      <c r="G53" s="182">
        <f t="shared" si="1"/>
        <v>107.02303423038602</v>
      </c>
      <c r="H53" s="183">
        <f t="shared" si="2"/>
        <v>106.01522999999997</v>
      </c>
      <c r="I53" s="24"/>
      <c r="J53" s="25"/>
      <c r="K53" s="26"/>
      <c r="L53" s="27"/>
      <c r="M53" s="27"/>
    </row>
    <row r="54" spans="1:13" s="28" customFormat="1" ht="24.9" customHeight="1">
      <c r="A54" s="192">
        <v>50</v>
      </c>
      <c r="B54" s="165" t="s">
        <v>62</v>
      </c>
      <c r="C54" s="181">
        <v>43436.7</v>
      </c>
      <c r="D54" s="181">
        <v>18450.094000000001</v>
      </c>
      <c r="E54" s="181">
        <v>19015.666430000001</v>
      </c>
      <c r="F54" s="185">
        <f t="shared" si="0"/>
        <v>43.777880064553713</v>
      </c>
      <c r="G54" s="182">
        <f t="shared" si="1"/>
        <v>103.06541760708645</v>
      </c>
      <c r="H54" s="183">
        <f t="shared" si="2"/>
        <v>565.57243000000017</v>
      </c>
      <c r="I54" s="24"/>
      <c r="J54" s="25"/>
      <c r="K54" s="26"/>
      <c r="L54" s="27"/>
      <c r="M54" s="27"/>
    </row>
    <row r="55" spans="1:13" s="28" customFormat="1" ht="24.9" customHeight="1">
      <c r="A55" s="192">
        <v>51</v>
      </c>
      <c r="B55" s="165" t="s">
        <v>63</v>
      </c>
      <c r="C55" s="181">
        <v>23687.057000000001</v>
      </c>
      <c r="D55" s="181">
        <v>10197.972</v>
      </c>
      <c r="E55" s="181">
        <v>11026.65611</v>
      </c>
      <c r="F55" s="185">
        <f t="shared" si="0"/>
        <v>46.551397710572488</v>
      </c>
      <c r="G55" s="182">
        <f t="shared" si="1"/>
        <v>108.12596965357426</v>
      </c>
      <c r="H55" s="183">
        <f t="shared" si="2"/>
        <v>828.68411000000015</v>
      </c>
      <c r="I55" s="24"/>
      <c r="J55" s="25"/>
      <c r="K55" s="26"/>
      <c r="L55" s="27"/>
      <c r="M55" s="27"/>
    </row>
    <row r="56" spans="1:13" s="28" customFormat="1" ht="24.9" customHeight="1">
      <c r="A56" s="193">
        <v>52</v>
      </c>
      <c r="B56" s="165" t="s">
        <v>64</v>
      </c>
      <c r="C56" s="181">
        <v>18299.5</v>
      </c>
      <c r="D56" s="181">
        <v>7894.3429999999998</v>
      </c>
      <c r="E56" s="181">
        <v>8446.6984000000011</v>
      </c>
      <c r="F56" s="185">
        <f t="shared" si="0"/>
        <v>46.158083007732458</v>
      </c>
      <c r="G56" s="185">
        <f t="shared" si="1"/>
        <v>106.99685078289608</v>
      </c>
      <c r="H56" s="186">
        <f t="shared" si="2"/>
        <v>552.35540000000128</v>
      </c>
      <c r="I56" s="24"/>
      <c r="J56" s="25"/>
      <c r="K56" s="26"/>
      <c r="L56" s="27"/>
      <c r="M56" s="27"/>
    </row>
    <row r="57" spans="1:13" s="28" customFormat="1" ht="24.9" customHeight="1">
      <c r="A57" s="168">
        <v>53</v>
      </c>
      <c r="B57" s="164" t="s">
        <v>94</v>
      </c>
      <c r="C57" s="181">
        <v>15800.2</v>
      </c>
      <c r="D57" s="181">
        <v>6115.1880000000001</v>
      </c>
      <c r="E57" s="181">
        <v>6215.2534100000003</v>
      </c>
      <c r="F57" s="185">
        <f t="shared" ref="F57:F69" si="3">E57/C57*100</f>
        <v>39.336548967734586</v>
      </c>
      <c r="G57" s="185">
        <f t="shared" ref="G57:G69" si="4">E57/D57*100</f>
        <v>101.63634233322017</v>
      </c>
      <c r="H57" s="186">
        <f t="shared" ref="H57:H69" si="5">E57-D57</f>
        <v>100.06541000000016</v>
      </c>
      <c r="I57" s="24"/>
      <c r="J57" s="25"/>
      <c r="K57" s="26"/>
      <c r="L57" s="27"/>
      <c r="M57" s="27"/>
    </row>
    <row r="58" spans="1:13" s="28" customFormat="1" ht="24.9" customHeight="1">
      <c r="A58" s="168">
        <v>54</v>
      </c>
      <c r="B58" s="213" t="s">
        <v>95</v>
      </c>
      <c r="C58" s="181">
        <v>6558.3</v>
      </c>
      <c r="D58" s="181">
        <v>2816.7530000000002</v>
      </c>
      <c r="E58" s="181">
        <v>2657.8803399999997</v>
      </c>
      <c r="F58" s="185">
        <f t="shared" si="3"/>
        <v>40.526971013829801</v>
      </c>
      <c r="G58" s="211">
        <f t="shared" si="4"/>
        <v>94.359723412027947</v>
      </c>
      <c r="H58" s="186">
        <f t="shared" si="5"/>
        <v>-158.87266000000045</v>
      </c>
      <c r="I58" s="24"/>
      <c r="J58" s="25"/>
      <c r="K58" s="26"/>
      <c r="L58" s="27"/>
      <c r="M58" s="27"/>
    </row>
    <row r="59" spans="1:13" s="28" customFormat="1" ht="24.9" customHeight="1">
      <c r="A59" s="168">
        <v>55</v>
      </c>
      <c r="B59" s="164" t="s">
        <v>96</v>
      </c>
      <c r="C59" s="181">
        <v>16623.3</v>
      </c>
      <c r="D59" s="181">
        <v>6384.85</v>
      </c>
      <c r="E59" s="181">
        <v>6522.3152599999994</v>
      </c>
      <c r="F59" s="185">
        <f t="shared" si="3"/>
        <v>39.235983589299359</v>
      </c>
      <c r="G59" s="185">
        <f t="shared" si="4"/>
        <v>102.15299122140691</v>
      </c>
      <c r="H59" s="186">
        <f t="shared" si="5"/>
        <v>137.46525999999903</v>
      </c>
      <c r="I59" s="24"/>
      <c r="J59" s="25"/>
      <c r="K59" s="26"/>
      <c r="L59" s="27"/>
      <c r="M59" s="27"/>
    </row>
    <row r="60" spans="1:13" s="28" customFormat="1" ht="24.9" customHeight="1">
      <c r="A60" s="168">
        <v>56</v>
      </c>
      <c r="B60" s="164" t="s">
        <v>97</v>
      </c>
      <c r="C60" s="181">
        <v>13122.4</v>
      </c>
      <c r="D60" s="181">
        <v>4661.53</v>
      </c>
      <c r="E60" s="181">
        <v>4769.6921900000007</v>
      </c>
      <c r="F60" s="185">
        <f t="shared" si="3"/>
        <v>36.347712232518447</v>
      </c>
      <c r="G60" s="185">
        <f t="shared" si="4"/>
        <v>102.32031521839397</v>
      </c>
      <c r="H60" s="186">
        <f t="shared" si="5"/>
        <v>108.16219000000092</v>
      </c>
      <c r="I60" s="24"/>
      <c r="J60" s="25"/>
      <c r="K60" s="26"/>
      <c r="L60" s="27"/>
      <c r="M60" s="27"/>
    </row>
    <row r="61" spans="1:13" s="28" customFormat="1" ht="24.9" customHeight="1">
      <c r="A61" s="168">
        <v>57</v>
      </c>
      <c r="B61" s="164" t="s">
        <v>98</v>
      </c>
      <c r="C61" s="181">
        <v>20000</v>
      </c>
      <c r="D61" s="181">
        <v>7369.57924</v>
      </c>
      <c r="E61" s="181">
        <v>8527.8737000000001</v>
      </c>
      <c r="F61" s="185">
        <f t="shared" si="3"/>
        <v>42.639368500000003</v>
      </c>
      <c r="G61" s="185">
        <f t="shared" si="4"/>
        <v>115.71724005236423</v>
      </c>
      <c r="H61" s="186">
        <f t="shared" si="5"/>
        <v>1158.2944600000001</v>
      </c>
      <c r="I61" s="24"/>
      <c r="J61" s="25"/>
      <c r="K61" s="26"/>
      <c r="L61" s="27"/>
      <c r="M61" s="27"/>
    </row>
    <row r="62" spans="1:13" s="28" customFormat="1" ht="24.9" customHeight="1">
      <c r="A62" s="168">
        <v>58</v>
      </c>
      <c r="B62" s="164" t="s">
        <v>99</v>
      </c>
      <c r="C62" s="181">
        <v>66440.3</v>
      </c>
      <c r="D62" s="181">
        <v>28749.952000000001</v>
      </c>
      <c r="E62" s="181">
        <v>31330.813829999999</v>
      </c>
      <c r="F62" s="185">
        <f t="shared" si="3"/>
        <v>47.156340097802087</v>
      </c>
      <c r="G62" s="185">
        <f t="shared" si="4"/>
        <v>108.97692570060637</v>
      </c>
      <c r="H62" s="186">
        <f t="shared" si="5"/>
        <v>2580.861829999998</v>
      </c>
      <c r="I62" s="24"/>
      <c r="J62" s="25"/>
      <c r="K62" s="26"/>
      <c r="L62" s="27"/>
      <c r="M62" s="27"/>
    </row>
    <row r="63" spans="1:13" s="28" customFormat="1" ht="24.9" customHeight="1">
      <c r="A63" s="168">
        <v>59</v>
      </c>
      <c r="B63" s="164" t="s">
        <v>100</v>
      </c>
      <c r="C63" s="181">
        <v>20453.900000000001</v>
      </c>
      <c r="D63" s="181">
        <v>6649.5140000000001</v>
      </c>
      <c r="E63" s="181">
        <v>6817.2958399999998</v>
      </c>
      <c r="F63" s="185">
        <f t="shared" si="3"/>
        <v>33.330053632803519</v>
      </c>
      <c r="G63" s="185">
        <f t="shared" si="4"/>
        <v>102.52321959168744</v>
      </c>
      <c r="H63" s="186">
        <f t="shared" si="5"/>
        <v>167.78183999999965</v>
      </c>
      <c r="I63" s="24"/>
      <c r="J63" s="25"/>
      <c r="K63" s="26"/>
      <c r="L63" s="27"/>
      <c r="M63" s="27"/>
    </row>
    <row r="64" spans="1:13" s="28" customFormat="1" ht="24.9" customHeight="1">
      <c r="A64" s="168">
        <v>60</v>
      </c>
      <c r="B64" s="213" t="s">
        <v>101</v>
      </c>
      <c r="C64" s="181">
        <v>22430</v>
      </c>
      <c r="D64" s="181">
        <v>8776.7000000000007</v>
      </c>
      <c r="E64" s="181">
        <v>6951.4372899999998</v>
      </c>
      <c r="F64" s="185">
        <f t="shared" si="3"/>
        <v>30.991695452518947</v>
      </c>
      <c r="G64" s="211">
        <f t="shared" si="4"/>
        <v>79.203314343659912</v>
      </c>
      <c r="H64" s="186">
        <f t="shared" si="5"/>
        <v>-1825.2627100000009</v>
      </c>
      <c r="I64" s="24"/>
      <c r="J64" s="25"/>
      <c r="K64" s="26"/>
      <c r="L64" s="27"/>
      <c r="M64" s="27"/>
    </row>
    <row r="65" spans="1:13" s="28" customFormat="1" ht="24.9" customHeight="1">
      <c r="A65" s="168">
        <v>61</v>
      </c>
      <c r="B65" s="164" t="s">
        <v>102</v>
      </c>
      <c r="C65" s="181">
        <v>86353.721999999994</v>
      </c>
      <c r="D65" s="181">
        <v>35117.466</v>
      </c>
      <c r="E65" s="181">
        <v>38647.56321</v>
      </c>
      <c r="F65" s="185">
        <f t="shared" si="3"/>
        <v>44.754947806418812</v>
      </c>
      <c r="G65" s="185">
        <f t="shared" si="4"/>
        <v>110.05225493775662</v>
      </c>
      <c r="H65" s="186">
        <f t="shared" si="5"/>
        <v>3530.0972099999999</v>
      </c>
      <c r="I65" s="24"/>
      <c r="J65" s="25"/>
      <c r="K65" s="26"/>
      <c r="L65" s="27"/>
      <c r="M65" s="27"/>
    </row>
    <row r="66" spans="1:13" s="28" customFormat="1" ht="24.9" customHeight="1">
      <c r="A66" s="168">
        <v>62</v>
      </c>
      <c r="B66" s="164" t="s">
        <v>103</v>
      </c>
      <c r="C66" s="181">
        <v>28083.33</v>
      </c>
      <c r="D66" s="181">
        <v>12578.191500000001</v>
      </c>
      <c r="E66" s="181">
        <v>13292.014140000001</v>
      </c>
      <c r="F66" s="185">
        <f t="shared" si="3"/>
        <v>47.330619766245668</v>
      </c>
      <c r="G66" s="185">
        <f t="shared" si="4"/>
        <v>105.67508166813965</v>
      </c>
      <c r="H66" s="186">
        <f t="shared" si="5"/>
        <v>713.82264000000032</v>
      </c>
      <c r="I66" s="24"/>
      <c r="J66" s="25"/>
      <c r="K66" s="26"/>
      <c r="L66" s="27"/>
      <c r="M66" s="27"/>
    </row>
    <row r="67" spans="1:13" s="28" customFormat="1" ht="24.9" customHeight="1">
      <c r="A67" s="168">
        <v>63</v>
      </c>
      <c r="B67" s="164" t="s">
        <v>104</v>
      </c>
      <c r="C67" s="181">
        <v>7292</v>
      </c>
      <c r="D67" s="181">
        <v>3123.8</v>
      </c>
      <c r="E67" s="181">
        <v>3387.9922000000001</v>
      </c>
      <c r="F67" s="185">
        <f t="shared" si="3"/>
        <v>46.461769061985741</v>
      </c>
      <c r="G67" s="185">
        <f t="shared" si="4"/>
        <v>108.45739804084769</v>
      </c>
      <c r="H67" s="186">
        <f t="shared" si="5"/>
        <v>264.19219999999996</v>
      </c>
      <c r="I67" s="24"/>
      <c r="J67" s="25"/>
      <c r="K67" s="26"/>
      <c r="L67" s="27"/>
      <c r="M67" s="27"/>
    </row>
    <row r="68" spans="1:13" s="28" customFormat="1" ht="24.9" customHeight="1">
      <c r="A68" s="168">
        <v>64</v>
      </c>
      <c r="B68" s="213" t="s">
        <v>106</v>
      </c>
      <c r="C68" s="181">
        <v>78170.376000000004</v>
      </c>
      <c r="D68" s="181">
        <v>31269.308000000001</v>
      </c>
      <c r="E68" s="181">
        <v>30586.621190000002</v>
      </c>
      <c r="F68" s="185">
        <f t="shared" si="3"/>
        <v>39.128148993424311</v>
      </c>
      <c r="G68" s="211">
        <f t="shared" si="4"/>
        <v>97.816751141406783</v>
      </c>
      <c r="H68" s="186">
        <f t="shared" si="5"/>
        <v>-682.68680999999924</v>
      </c>
      <c r="I68" s="24"/>
      <c r="J68" s="25"/>
      <c r="K68" s="26"/>
      <c r="L68" s="27"/>
      <c r="M68" s="27"/>
    </row>
    <row r="69" spans="1:13" s="28" customFormat="1" ht="24.9" customHeight="1" thickBot="1">
      <c r="A69" s="194">
        <v>65</v>
      </c>
      <c r="B69" s="165" t="s">
        <v>105</v>
      </c>
      <c r="C69" s="181">
        <v>39970</v>
      </c>
      <c r="D69" s="181">
        <v>15160.35</v>
      </c>
      <c r="E69" s="181">
        <v>15649.529490000001</v>
      </c>
      <c r="F69" s="185">
        <f t="shared" si="3"/>
        <v>39.153188616462344</v>
      </c>
      <c r="G69" s="185">
        <f t="shared" si="4"/>
        <v>103.22670314339707</v>
      </c>
      <c r="H69" s="186">
        <f t="shared" si="5"/>
        <v>489.17949000000044</v>
      </c>
      <c r="I69" s="24"/>
      <c r="J69" s="25"/>
      <c r="K69" s="26"/>
      <c r="L69" s="27"/>
      <c r="M69" s="27"/>
    </row>
    <row r="70" spans="1:13" s="34" customFormat="1" ht="30" customHeight="1" thickBot="1">
      <c r="A70" s="114"/>
      <c r="B70" s="195" t="s">
        <v>52</v>
      </c>
      <c r="C70" s="196">
        <f>SUM(C5:C69)</f>
        <v>12212722.751160001</v>
      </c>
      <c r="D70" s="197">
        <f>SUM(D5:D69)</f>
        <v>4790062.9566700002</v>
      </c>
      <c r="E70" s="197">
        <f>SUM(E5:E69)</f>
        <v>5207075.3828099985</v>
      </c>
      <c r="F70" s="198">
        <f t="shared" si="0"/>
        <v>42.636482370939063</v>
      </c>
      <c r="G70" s="198">
        <f t="shared" si="1"/>
        <v>108.70578173840748</v>
      </c>
      <c r="H70" s="199">
        <f t="shared" si="2"/>
        <v>417012.42613999825</v>
      </c>
      <c r="J70" s="35"/>
      <c r="K70" s="36"/>
      <c r="L70" s="35"/>
      <c r="M70" s="35"/>
    </row>
    <row r="71" spans="1:13" s="28" customFormat="1" ht="24" customHeight="1">
      <c r="A71" s="37"/>
      <c r="B71" s="37"/>
      <c r="C71" s="37"/>
      <c r="D71" s="38"/>
      <c r="E71" s="39"/>
      <c r="F71" s="39"/>
      <c r="G71" s="39"/>
      <c r="H71" s="39"/>
      <c r="K71" s="42"/>
    </row>
    <row r="72" spans="1:13" s="44" customFormat="1">
      <c r="B72" s="45"/>
      <c r="C72" s="45"/>
      <c r="D72" s="46"/>
      <c r="E72" s="41"/>
      <c r="F72" s="41"/>
      <c r="G72" s="41"/>
      <c r="H72" s="41"/>
      <c r="K72" s="47"/>
    </row>
    <row r="73" spans="1:13" s="28" customFormat="1" ht="13.8">
      <c r="D73" s="27"/>
      <c r="E73" s="48"/>
      <c r="F73" s="48"/>
      <c r="G73" s="48"/>
      <c r="H73" s="48"/>
      <c r="K73" s="42"/>
    </row>
    <row r="74" spans="1:13" s="28" customFormat="1">
      <c r="E74" s="112"/>
      <c r="F74" s="41"/>
      <c r="G74" s="41"/>
      <c r="H74" s="41"/>
      <c r="K74" s="42"/>
    </row>
    <row r="75" spans="1:13" s="28" customFormat="1">
      <c r="E75" s="41"/>
      <c r="F75" s="41"/>
      <c r="G75" s="41"/>
      <c r="H75" s="41"/>
      <c r="K75" s="42"/>
    </row>
    <row r="76" spans="1:13" s="28" customFormat="1">
      <c r="E76" s="41"/>
      <c r="F76" s="41"/>
      <c r="G76" s="41"/>
      <c r="H76" s="41"/>
      <c r="K76" s="42"/>
    </row>
    <row r="77" spans="1:13" s="28" customFormat="1">
      <c r="E77" s="41"/>
      <c r="F77" s="41"/>
      <c r="G77" s="41"/>
      <c r="H77" s="41"/>
      <c r="K77" s="42"/>
    </row>
    <row r="78" spans="1:13" s="28" customFormat="1">
      <c r="E78" s="41"/>
      <c r="F78" s="41"/>
      <c r="G78" s="41"/>
      <c r="H78" s="41"/>
      <c r="K78" s="42"/>
    </row>
    <row r="79" spans="1:13" s="28" customFormat="1">
      <c r="E79" s="41"/>
      <c r="F79" s="41"/>
      <c r="G79" s="41"/>
      <c r="H79" s="41"/>
      <c r="K79" s="42"/>
    </row>
    <row r="80" spans="1:13" s="28" customFormat="1" ht="12" customHeight="1">
      <c r="E80" s="41"/>
      <c r="F80" s="41"/>
      <c r="G80" s="41"/>
      <c r="H80" s="41"/>
      <c r="K80" s="42"/>
    </row>
    <row r="81" spans="5:11" s="28" customFormat="1">
      <c r="E81" s="41"/>
      <c r="F81" s="41"/>
      <c r="G81" s="41"/>
      <c r="H81" s="41"/>
      <c r="K81" s="42"/>
    </row>
    <row r="82" spans="5:11" s="28" customFormat="1">
      <c r="E82" s="41"/>
      <c r="F82" s="41"/>
      <c r="G82" s="41"/>
      <c r="H82" s="41"/>
      <c r="K82" s="42"/>
    </row>
    <row r="83" spans="5:11" s="28" customFormat="1">
      <c r="E83" s="41"/>
      <c r="F83" s="41"/>
      <c r="G83" s="41"/>
      <c r="H83" s="41"/>
      <c r="K83" s="42"/>
    </row>
    <row r="84" spans="5:11" s="28" customFormat="1">
      <c r="E84" s="41"/>
      <c r="F84" s="41"/>
      <c r="G84" s="41"/>
      <c r="H84" s="41"/>
      <c r="K84" s="42"/>
    </row>
    <row r="85" spans="5:11" s="28" customFormat="1">
      <c r="E85" s="41"/>
      <c r="F85" s="41"/>
      <c r="G85" s="41"/>
      <c r="H85" s="41"/>
      <c r="K85" s="42"/>
    </row>
    <row r="86" spans="5:11" s="28" customFormat="1">
      <c r="E86" s="41"/>
      <c r="F86" s="41"/>
      <c r="G86" s="41"/>
      <c r="H86" s="41"/>
      <c r="K86" s="42"/>
    </row>
    <row r="87" spans="5:11" s="28" customFormat="1">
      <c r="E87" s="41"/>
      <c r="F87" s="41"/>
      <c r="G87" s="41"/>
      <c r="H87" s="41"/>
      <c r="K87" s="42"/>
    </row>
    <row r="88" spans="5:11" s="28" customFormat="1">
      <c r="E88" s="41"/>
      <c r="F88" s="41"/>
      <c r="G88" s="41"/>
      <c r="H88" s="41"/>
      <c r="K88" s="42"/>
    </row>
    <row r="89" spans="5:11" s="28" customFormat="1">
      <c r="E89" s="41"/>
      <c r="F89" s="41"/>
      <c r="G89" s="41"/>
      <c r="H89" s="41"/>
      <c r="K89" s="42"/>
    </row>
    <row r="90" spans="5:11" s="28" customFormat="1">
      <c r="E90" s="41"/>
      <c r="F90" s="41"/>
      <c r="G90" s="41"/>
      <c r="H90" s="41"/>
      <c r="K90" s="42"/>
    </row>
    <row r="91" spans="5:11" s="28" customFormat="1">
      <c r="E91" s="41"/>
      <c r="F91" s="41"/>
      <c r="G91" s="41"/>
      <c r="H91" s="41"/>
      <c r="K91" s="42"/>
    </row>
    <row r="92" spans="5:11" s="28" customFormat="1">
      <c r="E92" s="41"/>
      <c r="F92" s="41"/>
      <c r="G92" s="41"/>
      <c r="H92" s="41"/>
      <c r="K92" s="42"/>
    </row>
    <row r="93" spans="5:11" s="28" customFormat="1">
      <c r="E93" s="41"/>
      <c r="F93" s="41"/>
      <c r="G93" s="41"/>
      <c r="H93" s="41"/>
      <c r="K93" s="42"/>
    </row>
    <row r="94" spans="5:11" s="28" customFormat="1">
      <c r="E94" s="41"/>
      <c r="F94" s="41"/>
      <c r="G94" s="41"/>
      <c r="H94" s="41"/>
      <c r="K94" s="42"/>
    </row>
    <row r="95" spans="5:11" s="28" customFormat="1">
      <c r="E95" s="41"/>
      <c r="F95" s="41"/>
      <c r="G95" s="41"/>
      <c r="H95" s="41"/>
      <c r="K95" s="42"/>
    </row>
    <row r="96" spans="5:11" s="28" customFormat="1">
      <c r="E96" s="41"/>
      <c r="F96" s="41"/>
      <c r="G96" s="41"/>
      <c r="H96" s="41"/>
      <c r="K96" s="42"/>
    </row>
    <row r="97" spans="5:11" s="28" customFormat="1">
      <c r="E97" s="41"/>
      <c r="F97" s="41"/>
      <c r="G97" s="41"/>
      <c r="H97" s="41"/>
      <c r="K97" s="42"/>
    </row>
    <row r="98" spans="5:11" s="28" customFormat="1">
      <c r="E98" s="41"/>
      <c r="F98" s="41"/>
      <c r="G98" s="41"/>
      <c r="H98" s="41"/>
      <c r="K98" s="42"/>
    </row>
    <row r="99" spans="5:11" s="28" customFormat="1">
      <c r="E99" s="41"/>
      <c r="F99" s="41"/>
      <c r="G99" s="41"/>
      <c r="H99" s="41"/>
      <c r="K99" s="42"/>
    </row>
    <row r="100" spans="5:11" s="28" customFormat="1">
      <c r="E100" s="41"/>
      <c r="F100" s="41"/>
      <c r="G100" s="41"/>
      <c r="H100" s="41"/>
      <c r="K100" s="42"/>
    </row>
    <row r="101" spans="5:11" s="28" customFormat="1">
      <c r="E101" s="41"/>
      <c r="F101" s="41"/>
      <c r="G101" s="41"/>
      <c r="H101" s="41"/>
      <c r="K101" s="42"/>
    </row>
    <row r="102" spans="5:11" s="28" customFormat="1">
      <c r="E102" s="41"/>
      <c r="F102" s="41"/>
      <c r="G102" s="41"/>
      <c r="H102" s="41"/>
      <c r="K102" s="42"/>
    </row>
    <row r="103" spans="5:11" s="28" customFormat="1">
      <c r="E103" s="41"/>
      <c r="F103" s="41"/>
      <c r="G103" s="41"/>
      <c r="H103" s="41"/>
      <c r="K103" s="42"/>
    </row>
    <row r="104" spans="5:11" s="28" customFormat="1">
      <c r="E104" s="41"/>
      <c r="F104" s="41"/>
      <c r="G104" s="41"/>
      <c r="H104" s="41"/>
      <c r="K104" s="42"/>
    </row>
    <row r="105" spans="5:11" s="28" customFormat="1">
      <c r="E105" s="41"/>
      <c r="F105" s="41"/>
      <c r="G105" s="41"/>
      <c r="H105" s="41"/>
      <c r="K105" s="42"/>
    </row>
    <row r="106" spans="5:11" s="28" customFormat="1">
      <c r="E106" s="41"/>
      <c r="F106" s="41"/>
      <c r="G106" s="41"/>
      <c r="H106" s="41"/>
      <c r="K106" s="42"/>
    </row>
    <row r="107" spans="5:11" s="28" customFormat="1">
      <c r="E107" s="41"/>
      <c r="F107" s="41"/>
      <c r="G107" s="41"/>
      <c r="H107" s="41"/>
      <c r="K107" s="42"/>
    </row>
    <row r="108" spans="5:11" s="28" customFormat="1">
      <c r="E108" s="41"/>
      <c r="F108" s="41"/>
      <c r="G108" s="41"/>
      <c r="H108" s="41"/>
      <c r="K108" s="42"/>
    </row>
    <row r="109" spans="5:11" s="28" customFormat="1">
      <c r="E109" s="41"/>
      <c r="F109" s="41"/>
      <c r="G109" s="41"/>
      <c r="H109" s="41"/>
      <c r="K109" s="42"/>
    </row>
    <row r="110" spans="5:11" s="28" customFormat="1">
      <c r="E110" s="41"/>
      <c r="F110" s="41"/>
      <c r="G110" s="41"/>
      <c r="H110" s="41"/>
      <c r="K110" s="42"/>
    </row>
    <row r="111" spans="5:11" s="28" customFormat="1">
      <c r="E111" s="41"/>
      <c r="F111" s="41"/>
      <c r="G111" s="41"/>
      <c r="H111" s="41"/>
      <c r="K111" s="42"/>
    </row>
    <row r="112" spans="5:11" s="28" customFormat="1">
      <c r="E112" s="41"/>
      <c r="F112" s="41"/>
      <c r="G112" s="41"/>
      <c r="H112" s="41"/>
      <c r="K112" s="42"/>
    </row>
    <row r="113" spans="5:11" s="28" customFormat="1">
      <c r="E113" s="41"/>
      <c r="F113" s="41"/>
      <c r="G113" s="41"/>
      <c r="H113" s="41"/>
      <c r="K113" s="42"/>
    </row>
  </sheetData>
  <mergeCells count="8">
    <mergeCell ref="A1:H1"/>
    <mergeCell ref="E3:E4"/>
    <mergeCell ref="D3:D4"/>
    <mergeCell ref="A3:A4"/>
    <mergeCell ref="B3:B4"/>
    <mergeCell ref="G3:H3"/>
    <mergeCell ref="C3:C4"/>
    <mergeCell ref="F3:F4"/>
  </mergeCells>
  <phoneticPr fontId="41" type="noConversion"/>
  <printOptions horizontalCentered="1"/>
  <pageMargins left="0.31496062992125984" right="0.19685039370078741" top="0.26" bottom="0.19685039370078741" header="0" footer="0"/>
  <pageSetup paperSize="9" scale="47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97">
    <pageSetUpPr fitToPage="1"/>
  </sheetPr>
  <dimension ref="A1:S114"/>
  <sheetViews>
    <sheetView showZeros="0" zoomScale="75" zoomScaleSheetLayoutView="100" workbookViewId="0">
      <pane ySplit="5" topLeftCell="A6" activePane="bottomLeft" state="frozen"/>
      <selection pane="bottomLeft" activeCell="P68" sqref="P68"/>
    </sheetView>
  </sheetViews>
  <sheetFormatPr defaultColWidth="9.109375" defaultRowHeight="13.2"/>
  <cols>
    <col min="1" max="1" width="6.33203125" style="49" customWidth="1"/>
    <col min="2" max="2" width="32.6640625" style="49" customWidth="1"/>
    <col min="3" max="3" width="15.109375" style="49" customWidth="1"/>
    <col min="4" max="4" width="15.88671875" style="49" customWidth="1"/>
    <col min="5" max="5" width="15.6640625" style="49" customWidth="1"/>
    <col min="6" max="6" width="12.109375" style="49" customWidth="1"/>
    <col min="7" max="7" width="10.109375" style="49" customWidth="1"/>
    <col min="8" max="8" width="16" style="49" customWidth="1"/>
    <col min="9" max="9" width="15.109375" style="49" customWidth="1"/>
    <col min="10" max="10" width="15.5546875" style="49" customWidth="1"/>
    <col min="11" max="11" width="15.5546875" style="50" customWidth="1"/>
    <col min="12" max="12" width="12.109375" style="50" customWidth="1"/>
    <col min="13" max="13" width="9.88671875" style="50" customWidth="1"/>
    <col min="14" max="14" width="15.44140625" style="50" customWidth="1"/>
    <col min="15" max="15" width="12.5546875" style="49" customWidth="1"/>
    <col min="16" max="16" width="20.88671875" style="49" customWidth="1"/>
    <col min="17" max="17" width="12.33203125" style="51" customWidth="1"/>
    <col min="18" max="18" width="15.33203125" style="49" customWidth="1"/>
    <col min="19" max="20" width="12.33203125" style="49" customWidth="1"/>
    <col min="21" max="16384" width="9.109375" style="49"/>
  </cols>
  <sheetData>
    <row r="1" spans="1:19" s="14" customFormat="1" ht="21.75" customHeight="1">
      <c r="A1" s="232" t="s">
        <v>123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Q1" s="15"/>
    </row>
    <row r="2" spans="1:19" s="17" customFormat="1" ht="21.75" customHeight="1" thickBot="1">
      <c r="A2" s="80"/>
      <c r="B2" s="80"/>
      <c r="C2" s="80"/>
      <c r="D2" s="80"/>
      <c r="E2" s="80"/>
      <c r="F2" s="80"/>
      <c r="G2" s="80"/>
      <c r="H2" s="80"/>
      <c r="I2" s="80"/>
      <c r="J2" s="80"/>
      <c r="K2" s="82"/>
      <c r="L2" s="82"/>
      <c r="M2" s="82"/>
      <c r="N2" s="79" t="s">
        <v>57</v>
      </c>
      <c r="Q2" s="16"/>
    </row>
    <row r="3" spans="1:19" s="18" customFormat="1" ht="24" customHeight="1" thickBot="1">
      <c r="A3" s="235" t="s">
        <v>3</v>
      </c>
      <c r="B3" s="235" t="s">
        <v>14</v>
      </c>
      <c r="C3" s="243" t="s">
        <v>36</v>
      </c>
      <c r="D3" s="244"/>
      <c r="E3" s="244"/>
      <c r="F3" s="244"/>
      <c r="G3" s="244"/>
      <c r="H3" s="245"/>
      <c r="I3" s="243" t="s">
        <v>35</v>
      </c>
      <c r="J3" s="244"/>
      <c r="K3" s="244"/>
      <c r="L3" s="244"/>
      <c r="M3" s="244"/>
      <c r="N3" s="245"/>
      <c r="P3" s="19"/>
      <c r="Q3" s="19"/>
      <c r="R3" s="20"/>
    </row>
    <row r="4" spans="1:19" s="18" customFormat="1" ht="52.5" customHeight="1">
      <c r="A4" s="246"/>
      <c r="B4" s="246"/>
      <c r="C4" s="241" t="s">
        <v>107</v>
      </c>
      <c r="D4" s="233" t="s">
        <v>116</v>
      </c>
      <c r="E4" s="233" t="s">
        <v>110</v>
      </c>
      <c r="F4" s="233" t="s">
        <v>111</v>
      </c>
      <c r="G4" s="240" t="s">
        <v>117</v>
      </c>
      <c r="H4" s="237"/>
      <c r="I4" s="241" t="s">
        <v>107</v>
      </c>
      <c r="J4" s="233" t="s">
        <v>116</v>
      </c>
      <c r="K4" s="233" t="s">
        <v>110</v>
      </c>
      <c r="L4" s="233" t="s">
        <v>111</v>
      </c>
      <c r="M4" s="240" t="s">
        <v>117</v>
      </c>
      <c r="N4" s="237"/>
      <c r="Q4" s="21"/>
    </row>
    <row r="5" spans="1:19" s="18" customFormat="1" ht="49.5" customHeight="1" thickBot="1">
      <c r="A5" s="236"/>
      <c r="B5" s="236"/>
      <c r="C5" s="242"/>
      <c r="D5" s="234"/>
      <c r="E5" s="234"/>
      <c r="F5" s="234"/>
      <c r="G5" s="116" t="s">
        <v>55</v>
      </c>
      <c r="H5" s="118" t="s">
        <v>54</v>
      </c>
      <c r="I5" s="242"/>
      <c r="J5" s="234"/>
      <c r="K5" s="234"/>
      <c r="L5" s="234"/>
      <c r="M5" s="116" t="s">
        <v>55</v>
      </c>
      <c r="N5" s="118" t="s">
        <v>54</v>
      </c>
      <c r="P5" s="22"/>
      <c r="Q5" s="22"/>
      <c r="R5" s="23"/>
      <c r="S5" s="23"/>
    </row>
    <row r="6" spans="1:19" s="28" customFormat="1" ht="25.2" customHeight="1" thickBot="1">
      <c r="A6" s="127">
        <v>1</v>
      </c>
      <c r="B6" s="128" t="s">
        <v>4</v>
      </c>
      <c r="C6" s="129"/>
      <c r="D6" s="130"/>
      <c r="E6" s="130"/>
      <c r="F6" s="131"/>
      <c r="G6" s="131"/>
      <c r="H6" s="132">
        <f>E6-D6</f>
        <v>0</v>
      </c>
      <c r="I6" s="129"/>
      <c r="J6" s="130"/>
      <c r="K6" s="133"/>
      <c r="L6" s="134"/>
      <c r="M6" s="134"/>
      <c r="N6" s="135"/>
      <c r="O6" s="24"/>
      <c r="P6" s="25"/>
      <c r="Q6" s="26"/>
      <c r="R6" s="27"/>
      <c r="S6" s="27"/>
    </row>
    <row r="7" spans="1:19" s="28" customFormat="1" ht="24.9" customHeight="1">
      <c r="A7" s="136">
        <v>2</v>
      </c>
      <c r="B7" s="137" t="s">
        <v>5</v>
      </c>
      <c r="C7" s="138"/>
      <c r="D7" s="139"/>
      <c r="E7" s="139"/>
      <c r="F7" s="140"/>
      <c r="G7" s="140"/>
      <c r="H7" s="141"/>
      <c r="I7" s="138">
        <v>336087.5</v>
      </c>
      <c r="J7" s="139">
        <v>140036.5</v>
      </c>
      <c r="K7" s="139">
        <v>140036.5</v>
      </c>
      <c r="L7" s="140">
        <f>K7/I7*100</f>
        <v>41.666679064231786</v>
      </c>
      <c r="M7" s="140">
        <f>K7/J7*100</f>
        <v>100</v>
      </c>
      <c r="N7" s="141">
        <f>K7-J7</f>
        <v>0</v>
      </c>
      <c r="O7" s="24"/>
      <c r="P7" s="25"/>
      <c r="Q7" s="26"/>
      <c r="R7" s="27"/>
      <c r="S7" s="27"/>
    </row>
    <row r="8" spans="1:19" s="33" customFormat="1" ht="24.9" customHeight="1">
      <c r="A8" s="142">
        <v>3</v>
      </c>
      <c r="B8" s="143" t="s">
        <v>6</v>
      </c>
      <c r="C8" s="144">
        <v>1915.2</v>
      </c>
      <c r="D8" s="145">
        <f>159.6*5</f>
        <v>798</v>
      </c>
      <c r="E8" s="145">
        <f>159.6*5</f>
        <v>798</v>
      </c>
      <c r="F8" s="146">
        <f>E8/C8*100</f>
        <v>41.666666666666664</v>
      </c>
      <c r="G8" s="146">
        <f>E8/D8*100</f>
        <v>100</v>
      </c>
      <c r="H8" s="147">
        <f>E8-D8</f>
        <v>0</v>
      </c>
      <c r="I8" s="144"/>
      <c r="J8" s="145"/>
      <c r="K8" s="145"/>
      <c r="L8" s="148"/>
      <c r="M8" s="148"/>
      <c r="N8" s="149"/>
      <c r="O8" s="29"/>
      <c r="P8" s="30"/>
      <c r="Q8" s="31"/>
      <c r="R8" s="32"/>
      <c r="S8" s="32"/>
    </row>
    <row r="9" spans="1:19" s="28" customFormat="1" ht="24.9" customHeight="1">
      <c r="A9" s="142">
        <v>4</v>
      </c>
      <c r="B9" s="143" t="s">
        <v>7</v>
      </c>
      <c r="C9" s="144">
        <v>28123.3</v>
      </c>
      <c r="D9" s="145">
        <f>2343.6*5</f>
        <v>11718</v>
      </c>
      <c r="E9" s="145">
        <f>2343.6*5</f>
        <v>11718</v>
      </c>
      <c r="F9" s="146">
        <f>E9/C9*100</f>
        <v>41.666518509563247</v>
      </c>
      <c r="G9" s="146">
        <f>E9/D9*100</f>
        <v>100</v>
      </c>
      <c r="H9" s="147">
        <f>E9-D9</f>
        <v>0</v>
      </c>
      <c r="I9" s="144"/>
      <c r="J9" s="145"/>
      <c r="K9" s="145"/>
      <c r="L9" s="148"/>
      <c r="M9" s="148"/>
      <c r="N9" s="149"/>
      <c r="O9" s="24"/>
      <c r="P9" s="25"/>
      <c r="Q9" s="26"/>
      <c r="R9" s="27"/>
      <c r="S9" s="27"/>
    </row>
    <row r="10" spans="1:19" s="28" customFormat="1" ht="24.9" customHeight="1">
      <c r="A10" s="142">
        <v>5</v>
      </c>
      <c r="B10" s="150" t="s">
        <v>8</v>
      </c>
      <c r="C10" s="144"/>
      <c r="D10" s="145"/>
      <c r="E10" s="145"/>
      <c r="F10" s="146"/>
      <c r="G10" s="146"/>
      <c r="H10" s="147"/>
      <c r="I10" s="144">
        <v>2497.5</v>
      </c>
      <c r="J10" s="145">
        <v>1040.5</v>
      </c>
      <c r="K10" s="145">
        <v>1040.5</v>
      </c>
      <c r="L10" s="148">
        <f>K10/I10*100</f>
        <v>41.661661661661661</v>
      </c>
      <c r="M10" s="148">
        <f>K10/J10*100</f>
        <v>100</v>
      </c>
      <c r="N10" s="149">
        <f>K10-J10</f>
        <v>0</v>
      </c>
      <c r="O10" s="24"/>
      <c r="P10" s="25"/>
      <c r="Q10" s="26"/>
      <c r="R10" s="27"/>
      <c r="S10" s="27"/>
    </row>
    <row r="11" spans="1:19" s="28" customFormat="1" ht="24.9" customHeight="1">
      <c r="A11" s="142">
        <v>6</v>
      </c>
      <c r="B11" s="150" t="s">
        <v>9</v>
      </c>
      <c r="C11" s="144">
        <v>9970.2000000000007</v>
      </c>
      <c r="D11" s="145">
        <f>830.8*5</f>
        <v>4154</v>
      </c>
      <c r="E11" s="145">
        <f>830.8*5</f>
        <v>4154</v>
      </c>
      <c r="F11" s="146">
        <f>E11/C11*100</f>
        <v>41.664159194399311</v>
      </c>
      <c r="G11" s="146">
        <f>E11/D11*100</f>
        <v>100</v>
      </c>
      <c r="H11" s="147">
        <f>E11-D11</f>
        <v>0</v>
      </c>
      <c r="I11" s="144"/>
      <c r="J11" s="145"/>
      <c r="K11" s="145"/>
      <c r="L11" s="148"/>
      <c r="M11" s="148"/>
      <c r="N11" s="149"/>
      <c r="O11" s="24"/>
      <c r="P11" s="25"/>
      <c r="Q11" s="26"/>
      <c r="R11" s="27"/>
      <c r="S11" s="27"/>
    </row>
    <row r="12" spans="1:19" s="28" customFormat="1" ht="24.9" customHeight="1">
      <c r="A12" s="142">
        <v>7</v>
      </c>
      <c r="B12" s="143" t="s">
        <v>10</v>
      </c>
      <c r="C12" s="144"/>
      <c r="D12" s="145"/>
      <c r="E12" s="145"/>
      <c r="F12" s="146"/>
      <c r="G12" s="146"/>
      <c r="H12" s="147"/>
      <c r="I12" s="144"/>
      <c r="J12" s="145"/>
      <c r="K12" s="145"/>
      <c r="L12" s="148"/>
      <c r="M12" s="148"/>
      <c r="N12" s="149"/>
      <c r="O12" s="24"/>
      <c r="P12" s="25"/>
      <c r="Q12" s="26"/>
      <c r="R12" s="27"/>
      <c r="S12" s="27"/>
    </row>
    <row r="13" spans="1:19" s="28" customFormat="1" ht="24.9" customHeight="1">
      <c r="A13" s="142">
        <v>8</v>
      </c>
      <c r="B13" s="143" t="s">
        <v>11</v>
      </c>
      <c r="C13" s="144"/>
      <c r="D13" s="145"/>
      <c r="E13" s="145"/>
      <c r="F13" s="146"/>
      <c r="G13" s="146"/>
      <c r="H13" s="147"/>
      <c r="I13" s="144">
        <v>617.1</v>
      </c>
      <c r="J13" s="145">
        <v>257</v>
      </c>
      <c r="K13" s="145">
        <v>257</v>
      </c>
      <c r="L13" s="148">
        <f>K13/I13*100</f>
        <v>41.646410630367846</v>
      </c>
      <c r="M13" s="148">
        <f>K13/J13*100</f>
        <v>100</v>
      </c>
      <c r="N13" s="149">
        <f>K13-J13</f>
        <v>0</v>
      </c>
      <c r="O13" s="24"/>
      <c r="P13" s="25"/>
      <c r="Q13" s="26"/>
      <c r="R13" s="27"/>
      <c r="S13" s="27"/>
    </row>
    <row r="14" spans="1:19" s="28" customFormat="1" ht="24.9" customHeight="1">
      <c r="A14" s="142">
        <v>9</v>
      </c>
      <c r="B14" s="150" t="s">
        <v>12</v>
      </c>
      <c r="C14" s="144"/>
      <c r="D14" s="145"/>
      <c r="E14" s="145"/>
      <c r="F14" s="146"/>
      <c r="G14" s="146"/>
      <c r="H14" s="147"/>
      <c r="I14" s="144"/>
      <c r="J14" s="145"/>
      <c r="K14" s="145"/>
      <c r="L14" s="148"/>
      <c r="M14" s="148"/>
      <c r="N14" s="149"/>
      <c r="O14" s="24"/>
      <c r="P14" s="25"/>
      <c r="Q14" s="26"/>
      <c r="R14" s="27"/>
      <c r="S14" s="27"/>
    </row>
    <row r="15" spans="1:19" s="28" customFormat="1" ht="24.9" customHeight="1" thickBot="1">
      <c r="A15" s="151">
        <v>10</v>
      </c>
      <c r="B15" s="152" t="s">
        <v>13</v>
      </c>
      <c r="C15" s="153">
        <v>7278.9</v>
      </c>
      <c r="D15" s="154">
        <f>606.6*5</f>
        <v>3033</v>
      </c>
      <c r="E15" s="154">
        <f>606.6*5</f>
        <v>3033</v>
      </c>
      <c r="F15" s="134">
        <f t="shared" ref="F15:F30" si="0">E15/C15*100</f>
        <v>41.668383959114699</v>
      </c>
      <c r="G15" s="134">
        <f t="shared" ref="G15:G30" si="1">E15/D15*100</f>
        <v>100</v>
      </c>
      <c r="H15" s="135">
        <f t="shared" ref="H15:H30" si="2">E15-D15</f>
        <v>0</v>
      </c>
      <c r="I15" s="153"/>
      <c r="J15" s="154"/>
      <c r="K15" s="154"/>
      <c r="L15" s="155"/>
      <c r="M15" s="155"/>
      <c r="N15" s="156"/>
      <c r="O15" s="24"/>
      <c r="P15" s="25"/>
      <c r="Q15" s="26"/>
      <c r="R15" s="27"/>
      <c r="S15" s="27"/>
    </row>
    <row r="16" spans="1:19" s="28" customFormat="1" ht="24.9" customHeight="1">
      <c r="A16" s="136">
        <v>11</v>
      </c>
      <c r="B16" s="137" t="s">
        <v>67</v>
      </c>
      <c r="C16" s="138">
        <v>4745.6000000000004</v>
      </c>
      <c r="D16" s="139">
        <f>395.5*5</f>
        <v>1977.5</v>
      </c>
      <c r="E16" s="139">
        <f>395.5*5</f>
        <v>1977.5</v>
      </c>
      <c r="F16" s="140">
        <f t="shared" si="0"/>
        <v>41.67017869184086</v>
      </c>
      <c r="G16" s="140">
        <f t="shared" si="1"/>
        <v>100</v>
      </c>
      <c r="H16" s="141">
        <f t="shared" si="2"/>
        <v>0</v>
      </c>
      <c r="I16" s="138"/>
      <c r="J16" s="139"/>
      <c r="K16" s="139"/>
      <c r="L16" s="140"/>
      <c r="M16" s="140"/>
      <c r="N16" s="141"/>
      <c r="O16" s="24"/>
      <c r="P16" s="25"/>
      <c r="Q16" s="26"/>
      <c r="R16" s="27"/>
      <c r="S16" s="27"/>
    </row>
    <row r="17" spans="1:19" s="28" customFormat="1" ht="24.9" customHeight="1">
      <c r="A17" s="142">
        <v>12</v>
      </c>
      <c r="B17" s="143" t="s">
        <v>68</v>
      </c>
      <c r="C17" s="144">
        <v>23070.7</v>
      </c>
      <c r="D17" s="145">
        <f>1922.5*5</f>
        <v>9612.5</v>
      </c>
      <c r="E17" s="145">
        <f>1922.5*5</f>
        <v>9612.5</v>
      </c>
      <c r="F17" s="146">
        <f t="shared" si="0"/>
        <v>41.665402436857136</v>
      </c>
      <c r="G17" s="146">
        <f t="shared" si="1"/>
        <v>100</v>
      </c>
      <c r="H17" s="147">
        <f t="shared" si="2"/>
        <v>0</v>
      </c>
      <c r="I17" s="144"/>
      <c r="J17" s="145"/>
      <c r="K17" s="145"/>
      <c r="L17" s="148"/>
      <c r="M17" s="148"/>
      <c r="N17" s="149"/>
      <c r="O17" s="24"/>
      <c r="P17" s="25"/>
      <c r="Q17" s="26"/>
      <c r="R17" s="27"/>
      <c r="S17" s="27"/>
    </row>
    <row r="18" spans="1:19" s="28" customFormat="1" ht="24.9" customHeight="1">
      <c r="A18" s="142">
        <v>13</v>
      </c>
      <c r="B18" s="150" t="s">
        <v>69</v>
      </c>
      <c r="C18" s="144">
        <v>5441.4</v>
      </c>
      <c r="D18" s="145">
        <f>453.4*5</f>
        <v>2267</v>
      </c>
      <c r="E18" s="145">
        <f>453.4*5</f>
        <v>2267</v>
      </c>
      <c r="F18" s="146">
        <f t="shared" si="0"/>
        <v>41.662072260815236</v>
      </c>
      <c r="G18" s="146">
        <f t="shared" si="1"/>
        <v>100</v>
      </c>
      <c r="H18" s="147">
        <f t="shared" si="2"/>
        <v>0</v>
      </c>
      <c r="I18" s="144"/>
      <c r="J18" s="145"/>
      <c r="K18" s="145"/>
      <c r="L18" s="148"/>
      <c r="M18" s="148"/>
      <c r="N18" s="149"/>
      <c r="O18" s="24"/>
      <c r="P18" s="25"/>
      <c r="Q18" s="26"/>
      <c r="R18" s="27"/>
      <c r="S18" s="27"/>
    </row>
    <row r="19" spans="1:19" s="28" customFormat="1" ht="24.9" customHeight="1">
      <c r="A19" s="142">
        <v>14</v>
      </c>
      <c r="B19" s="150" t="s">
        <v>70</v>
      </c>
      <c r="C19" s="144">
        <v>58885.9</v>
      </c>
      <c r="D19" s="145">
        <f>4907.1*5</f>
        <v>24535.5</v>
      </c>
      <c r="E19" s="145">
        <f>4907.1*5</f>
        <v>24535.5</v>
      </c>
      <c r="F19" s="146">
        <f t="shared" si="0"/>
        <v>41.666171358508578</v>
      </c>
      <c r="G19" s="146">
        <f t="shared" si="1"/>
        <v>100</v>
      </c>
      <c r="H19" s="147">
        <f t="shared" si="2"/>
        <v>0</v>
      </c>
      <c r="I19" s="144"/>
      <c r="J19" s="145"/>
      <c r="K19" s="145"/>
      <c r="L19" s="148"/>
      <c r="M19" s="148"/>
      <c r="N19" s="149"/>
      <c r="O19" s="24"/>
      <c r="P19" s="25"/>
      <c r="Q19" s="26"/>
      <c r="R19" s="27"/>
      <c r="S19" s="27"/>
    </row>
    <row r="20" spans="1:19" s="28" customFormat="1" ht="24.9" customHeight="1">
      <c r="A20" s="142">
        <v>15</v>
      </c>
      <c r="B20" s="143" t="s">
        <v>71</v>
      </c>
      <c r="C20" s="144">
        <v>15877.6</v>
      </c>
      <c r="D20" s="145">
        <f>1323.1*5</f>
        <v>6615.5</v>
      </c>
      <c r="E20" s="145">
        <f>1323.1*5</f>
        <v>6615.5</v>
      </c>
      <c r="F20" s="146">
        <f t="shared" si="0"/>
        <v>41.665616969819112</v>
      </c>
      <c r="G20" s="146">
        <f t="shared" si="1"/>
        <v>100</v>
      </c>
      <c r="H20" s="147">
        <f t="shared" si="2"/>
        <v>0</v>
      </c>
      <c r="I20" s="144"/>
      <c r="J20" s="145"/>
      <c r="K20" s="145"/>
      <c r="L20" s="148"/>
      <c r="M20" s="148"/>
      <c r="N20" s="149"/>
      <c r="O20" s="24"/>
      <c r="P20" s="25"/>
      <c r="Q20" s="26"/>
      <c r="R20" s="27"/>
      <c r="S20" s="27"/>
    </row>
    <row r="21" spans="1:19" s="28" customFormat="1" ht="24.9" customHeight="1">
      <c r="A21" s="142">
        <v>16</v>
      </c>
      <c r="B21" s="143" t="s">
        <v>72</v>
      </c>
      <c r="C21" s="144">
        <v>54221</v>
      </c>
      <c r="D21" s="145">
        <f>4518.4*5</f>
        <v>22592</v>
      </c>
      <c r="E21" s="145">
        <f>4518.4*5</f>
        <v>22592</v>
      </c>
      <c r="F21" s="146">
        <f t="shared" si="0"/>
        <v>41.666512974677708</v>
      </c>
      <c r="G21" s="146">
        <f t="shared" si="1"/>
        <v>100</v>
      </c>
      <c r="H21" s="147">
        <f t="shared" si="2"/>
        <v>0</v>
      </c>
      <c r="I21" s="144"/>
      <c r="J21" s="145"/>
      <c r="K21" s="145"/>
      <c r="L21" s="148"/>
      <c r="M21" s="148"/>
      <c r="N21" s="149"/>
      <c r="O21" s="24"/>
      <c r="P21" s="25"/>
      <c r="Q21" s="26"/>
      <c r="R21" s="27"/>
      <c r="S21" s="27"/>
    </row>
    <row r="22" spans="1:19" s="28" customFormat="1" ht="24.9" customHeight="1">
      <c r="A22" s="142">
        <v>17</v>
      </c>
      <c r="B22" s="150" t="s">
        <v>73</v>
      </c>
      <c r="C22" s="144">
        <v>14805.4</v>
      </c>
      <c r="D22" s="145">
        <f>1233.8*5</f>
        <v>6169</v>
      </c>
      <c r="E22" s="145">
        <f>1233.8*5</f>
        <v>6169</v>
      </c>
      <c r="F22" s="146">
        <f t="shared" si="0"/>
        <v>41.667229524362732</v>
      </c>
      <c r="G22" s="146">
        <f t="shared" si="1"/>
        <v>100</v>
      </c>
      <c r="H22" s="147">
        <f t="shared" si="2"/>
        <v>0</v>
      </c>
      <c r="I22" s="144"/>
      <c r="J22" s="145"/>
      <c r="K22" s="145"/>
      <c r="L22" s="148"/>
      <c r="M22" s="148"/>
      <c r="N22" s="149"/>
      <c r="O22" s="24"/>
      <c r="P22" s="25"/>
      <c r="Q22" s="26"/>
      <c r="R22" s="27"/>
      <c r="S22" s="27"/>
    </row>
    <row r="23" spans="1:19" s="28" customFormat="1" ht="24.9" customHeight="1">
      <c r="A23" s="142">
        <v>18</v>
      </c>
      <c r="B23" s="143" t="s">
        <v>74</v>
      </c>
      <c r="C23" s="144">
        <v>8424.6</v>
      </c>
      <c r="D23" s="145">
        <f>702*5</f>
        <v>3510</v>
      </c>
      <c r="E23" s="145">
        <f>702*5</f>
        <v>3510</v>
      </c>
      <c r="F23" s="146">
        <f t="shared" si="0"/>
        <v>41.663699166726012</v>
      </c>
      <c r="G23" s="146">
        <f t="shared" si="1"/>
        <v>100</v>
      </c>
      <c r="H23" s="147">
        <f t="shared" si="2"/>
        <v>0</v>
      </c>
      <c r="I23" s="144"/>
      <c r="J23" s="145"/>
      <c r="K23" s="145"/>
      <c r="L23" s="148"/>
      <c r="M23" s="148"/>
      <c r="N23" s="149"/>
      <c r="O23" s="24"/>
      <c r="P23" s="25"/>
      <c r="Q23" s="26"/>
      <c r="R23" s="27"/>
      <c r="S23" s="27"/>
    </row>
    <row r="24" spans="1:19" s="28" customFormat="1" ht="24.9" customHeight="1">
      <c r="A24" s="142">
        <v>19</v>
      </c>
      <c r="B24" s="150" t="s">
        <v>75</v>
      </c>
      <c r="C24" s="144">
        <v>22451</v>
      </c>
      <c r="D24" s="145">
        <f>1870.9*5</f>
        <v>9354.5</v>
      </c>
      <c r="E24" s="145">
        <f>1870.9*5</f>
        <v>9354.5</v>
      </c>
      <c r="F24" s="146">
        <f t="shared" si="0"/>
        <v>41.666295487951537</v>
      </c>
      <c r="G24" s="146">
        <f t="shared" si="1"/>
        <v>100</v>
      </c>
      <c r="H24" s="147">
        <f t="shared" si="2"/>
        <v>0</v>
      </c>
      <c r="I24" s="144"/>
      <c r="J24" s="145"/>
      <c r="K24" s="145"/>
      <c r="L24" s="148"/>
      <c r="M24" s="148"/>
      <c r="N24" s="149"/>
      <c r="O24" s="24"/>
      <c r="P24" s="25"/>
      <c r="Q24" s="26"/>
      <c r="R24" s="27"/>
      <c r="S24" s="27"/>
    </row>
    <row r="25" spans="1:19" s="28" customFormat="1" ht="24.9" customHeight="1">
      <c r="A25" s="142">
        <v>20</v>
      </c>
      <c r="B25" s="150" t="s">
        <v>76</v>
      </c>
      <c r="C25" s="144">
        <v>12333.1</v>
      </c>
      <c r="D25" s="145">
        <f>1027.7*5</f>
        <v>5138.5</v>
      </c>
      <c r="E25" s="145">
        <f>1027.7*5</f>
        <v>5138.5</v>
      </c>
      <c r="F25" s="146">
        <f t="shared" si="0"/>
        <v>41.664301757060265</v>
      </c>
      <c r="G25" s="146">
        <f t="shared" si="1"/>
        <v>100</v>
      </c>
      <c r="H25" s="147">
        <f t="shared" si="2"/>
        <v>0</v>
      </c>
      <c r="I25" s="144"/>
      <c r="J25" s="145"/>
      <c r="K25" s="145"/>
      <c r="L25" s="148"/>
      <c r="M25" s="148"/>
      <c r="N25" s="149"/>
      <c r="O25" s="24"/>
      <c r="P25" s="25"/>
      <c r="Q25" s="26"/>
      <c r="R25" s="27"/>
      <c r="S25" s="27"/>
    </row>
    <row r="26" spans="1:19" s="28" customFormat="1" ht="24.9" customHeight="1">
      <c r="A26" s="142">
        <v>21</v>
      </c>
      <c r="B26" s="143" t="s">
        <v>77</v>
      </c>
      <c r="C26" s="144">
        <v>13723.5</v>
      </c>
      <c r="D26" s="145">
        <f>1143.6*5</f>
        <v>5718</v>
      </c>
      <c r="E26" s="145">
        <f>1143.6*5</f>
        <v>5718</v>
      </c>
      <c r="F26" s="146">
        <f t="shared" si="0"/>
        <v>41.665755820308235</v>
      </c>
      <c r="G26" s="146">
        <f t="shared" si="1"/>
        <v>100</v>
      </c>
      <c r="H26" s="147">
        <f t="shared" si="2"/>
        <v>0</v>
      </c>
      <c r="I26" s="144"/>
      <c r="J26" s="145"/>
      <c r="K26" s="145"/>
      <c r="L26" s="148"/>
      <c r="M26" s="148"/>
      <c r="N26" s="149"/>
      <c r="O26" s="24"/>
      <c r="P26" s="25"/>
      <c r="Q26" s="26"/>
      <c r="R26" s="27"/>
      <c r="S26" s="27"/>
    </row>
    <row r="27" spans="1:19" s="28" customFormat="1" ht="24.9" customHeight="1">
      <c r="A27" s="142">
        <v>22</v>
      </c>
      <c r="B27" s="150" t="s">
        <v>78</v>
      </c>
      <c r="C27" s="144">
        <v>16845.099999999999</v>
      </c>
      <c r="D27" s="145">
        <f>1403.7*5</f>
        <v>7018.5</v>
      </c>
      <c r="E27" s="145">
        <f>1403.7*5</f>
        <v>7018.5</v>
      </c>
      <c r="F27" s="146">
        <f t="shared" si="0"/>
        <v>41.664935203709092</v>
      </c>
      <c r="G27" s="146">
        <f t="shared" si="1"/>
        <v>100</v>
      </c>
      <c r="H27" s="147">
        <f t="shared" si="2"/>
        <v>0</v>
      </c>
      <c r="I27" s="144"/>
      <c r="J27" s="145"/>
      <c r="K27" s="145"/>
      <c r="L27" s="148"/>
      <c r="M27" s="148"/>
      <c r="N27" s="149"/>
      <c r="O27" s="24"/>
      <c r="P27" s="25"/>
      <c r="Q27" s="26"/>
      <c r="R27" s="27"/>
      <c r="S27" s="27"/>
    </row>
    <row r="28" spans="1:19" s="28" customFormat="1" ht="24.9" customHeight="1">
      <c r="A28" s="142">
        <v>23</v>
      </c>
      <c r="B28" s="150" t="s">
        <v>79</v>
      </c>
      <c r="C28" s="144">
        <v>19986.099999999999</v>
      </c>
      <c r="D28" s="145">
        <f>1665.5*5</f>
        <v>8327.5</v>
      </c>
      <c r="E28" s="145">
        <f>1665.5*5</f>
        <v>8327.5</v>
      </c>
      <c r="F28" s="146">
        <f t="shared" si="0"/>
        <v>41.66645818844097</v>
      </c>
      <c r="G28" s="146">
        <f t="shared" si="1"/>
        <v>100</v>
      </c>
      <c r="H28" s="147">
        <f t="shared" si="2"/>
        <v>0</v>
      </c>
      <c r="I28" s="144"/>
      <c r="J28" s="145"/>
      <c r="K28" s="145"/>
      <c r="L28" s="148"/>
      <c r="M28" s="148"/>
      <c r="N28" s="149"/>
      <c r="O28" s="24"/>
      <c r="P28" s="25"/>
      <c r="Q28" s="26"/>
      <c r="R28" s="27"/>
      <c r="S28" s="27"/>
    </row>
    <row r="29" spans="1:19" s="28" customFormat="1" ht="24.9" customHeight="1">
      <c r="A29" s="142">
        <v>24</v>
      </c>
      <c r="B29" s="143" t="s">
        <v>80</v>
      </c>
      <c r="C29" s="144">
        <v>11407.8</v>
      </c>
      <c r="D29" s="145">
        <f>950.6*5</f>
        <v>4753</v>
      </c>
      <c r="E29" s="145">
        <f>950.6*5</f>
        <v>4753</v>
      </c>
      <c r="F29" s="146">
        <f t="shared" si="0"/>
        <v>41.664475183646282</v>
      </c>
      <c r="G29" s="146">
        <f t="shared" si="1"/>
        <v>100</v>
      </c>
      <c r="H29" s="147">
        <f t="shared" si="2"/>
        <v>0</v>
      </c>
      <c r="I29" s="144"/>
      <c r="J29" s="145"/>
      <c r="K29" s="145"/>
      <c r="L29" s="148"/>
      <c r="M29" s="148"/>
      <c r="N29" s="149"/>
      <c r="O29" s="24"/>
      <c r="P29" s="25"/>
      <c r="Q29" s="26"/>
      <c r="R29" s="27"/>
      <c r="S29" s="27"/>
    </row>
    <row r="30" spans="1:19" s="28" customFormat="1" ht="24.9" customHeight="1">
      <c r="A30" s="142">
        <v>25</v>
      </c>
      <c r="B30" s="143" t="s">
        <v>81</v>
      </c>
      <c r="C30" s="144">
        <v>15707.8</v>
      </c>
      <c r="D30" s="145">
        <f>1309*5</f>
        <v>6545</v>
      </c>
      <c r="E30" s="145">
        <f>1309*5</f>
        <v>6545</v>
      </c>
      <c r="F30" s="146">
        <f t="shared" si="0"/>
        <v>41.667197188657866</v>
      </c>
      <c r="G30" s="146">
        <f t="shared" si="1"/>
        <v>100</v>
      </c>
      <c r="H30" s="147">
        <f t="shared" si="2"/>
        <v>0</v>
      </c>
      <c r="I30" s="144"/>
      <c r="J30" s="145"/>
      <c r="K30" s="145"/>
      <c r="L30" s="148"/>
      <c r="M30" s="148"/>
      <c r="N30" s="149"/>
      <c r="O30" s="24"/>
      <c r="P30" s="25"/>
      <c r="Q30" s="26"/>
      <c r="R30" s="27"/>
      <c r="S30" s="27"/>
    </row>
    <row r="31" spans="1:19" s="28" customFormat="1" ht="24.9" customHeight="1">
      <c r="A31" s="142">
        <v>26</v>
      </c>
      <c r="B31" s="150" t="s">
        <v>82</v>
      </c>
      <c r="C31" s="144"/>
      <c r="D31" s="145"/>
      <c r="E31" s="145"/>
      <c r="F31" s="146"/>
      <c r="G31" s="146"/>
      <c r="H31" s="147"/>
      <c r="I31" s="144"/>
      <c r="J31" s="145"/>
      <c r="K31" s="145"/>
      <c r="L31" s="148"/>
      <c r="M31" s="148"/>
      <c r="N31" s="149"/>
      <c r="O31" s="24"/>
      <c r="P31" s="25"/>
      <c r="Q31" s="26"/>
      <c r="R31" s="27"/>
      <c r="S31" s="27"/>
    </row>
    <row r="32" spans="1:19" s="28" customFormat="1" ht="24.9" customHeight="1">
      <c r="A32" s="142">
        <v>27</v>
      </c>
      <c r="B32" s="157" t="s">
        <v>83</v>
      </c>
      <c r="C32" s="144">
        <v>41304.800000000003</v>
      </c>
      <c r="D32" s="145">
        <f>3442.1*5</f>
        <v>17210.5</v>
      </c>
      <c r="E32" s="145">
        <f>3442.1*5</f>
        <v>17210.5</v>
      </c>
      <c r="F32" s="146">
        <f>E32/C32*100</f>
        <v>41.66707017102128</v>
      </c>
      <c r="G32" s="146">
        <f>E32/D32*100</f>
        <v>100</v>
      </c>
      <c r="H32" s="147">
        <f>E32-D32</f>
        <v>0</v>
      </c>
      <c r="I32" s="144"/>
      <c r="J32" s="145"/>
      <c r="K32" s="145"/>
      <c r="L32" s="148"/>
      <c r="M32" s="148"/>
      <c r="N32" s="149"/>
      <c r="O32" s="24"/>
      <c r="P32" s="25"/>
      <c r="Q32" s="26"/>
      <c r="R32" s="27"/>
      <c r="S32" s="27"/>
    </row>
    <row r="33" spans="1:19" s="28" customFormat="1" ht="24.9" customHeight="1">
      <c r="A33" s="142">
        <v>28</v>
      </c>
      <c r="B33" s="143" t="s">
        <v>84</v>
      </c>
      <c r="C33" s="144"/>
      <c r="D33" s="145"/>
      <c r="E33" s="145"/>
      <c r="F33" s="146"/>
      <c r="G33" s="146"/>
      <c r="H33" s="147"/>
      <c r="I33" s="144">
        <v>11428.1</v>
      </c>
      <c r="J33" s="145">
        <v>4762</v>
      </c>
      <c r="K33" s="145">
        <v>4762</v>
      </c>
      <c r="L33" s="148">
        <f>K33/I33*100</f>
        <v>41.669218855277776</v>
      </c>
      <c r="M33" s="148">
        <f>K33/J33*100</f>
        <v>100</v>
      </c>
      <c r="N33" s="149">
        <f>K33-J33</f>
        <v>0</v>
      </c>
      <c r="O33" s="24"/>
      <c r="P33" s="25"/>
      <c r="Q33" s="26"/>
      <c r="R33" s="27"/>
      <c r="S33" s="27"/>
    </row>
    <row r="34" spans="1:19" s="28" customFormat="1" ht="24.9" customHeight="1">
      <c r="A34" s="142">
        <v>29</v>
      </c>
      <c r="B34" s="143" t="s">
        <v>85</v>
      </c>
      <c r="C34" s="158">
        <v>33967.1</v>
      </c>
      <c r="D34" s="159">
        <f>2830.6*5</f>
        <v>14153</v>
      </c>
      <c r="E34" s="159">
        <f>2830.6*5</f>
        <v>14153</v>
      </c>
      <c r="F34" s="148">
        <f>E34/C34*100</f>
        <v>41.666789334385335</v>
      </c>
      <c r="G34" s="148">
        <f>E34/D34*100</f>
        <v>100</v>
      </c>
      <c r="H34" s="149">
        <f>E34-D34</f>
        <v>0</v>
      </c>
      <c r="I34" s="158"/>
      <c r="J34" s="159"/>
      <c r="K34" s="159"/>
      <c r="L34" s="148"/>
      <c r="M34" s="148"/>
      <c r="N34" s="149"/>
      <c r="O34" s="24"/>
      <c r="P34" s="25"/>
      <c r="Q34" s="26"/>
      <c r="R34" s="27"/>
      <c r="S34" s="27"/>
    </row>
    <row r="35" spans="1:19" s="28" customFormat="1" ht="24.9" customHeight="1" thickBot="1">
      <c r="A35" s="151">
        <v>30</v>
      </c>
      <c r="B35" s="160" t="s">
        <v>86</v>
      </c>
      <c r="C35" s="161"/>
      <c r="D35" s="162"/>
      <c r="E35" s="162"/>
      <c r="F35" s="155"/>
      <c r="G35" s="155"/>
      <c r="H35" s="156"/>
      <c r="I35" s="161"/>
      <c r="J35" s="162"/>
      <c r="K35" s="162"/>
      <c r="L35" s="155"/>
      <c r="M35" s="155"/>
      <c r="N35" s="156"/>
      <c r="O35" s="24"/>
      <c r="P35" s="25"/>
      <c r="Q35" s="26"/>
      <c r="R35" s="27"/>
      <c r="S35" s="27"/>
    </row>
    <row r="36" spans="1:19" s="28" customFormat="1" ht="24.9" customHeight="1">
      <c r="A36" s="136">
        <v>31</v>
      </c>
      <c r="B36" s="163" t="s">
        <v>41</v>
      </c>
      <c r="C36" s="138">
        <v>3343.5</v>
      </c>
      <c r="D36" s="139">
        <f>278.6*5</f>
        <v>1393</v>
      </c>
      <c r="E36" s="139">
        <f>278.6*5</f>
        <v>1393</v>
      </c>
      <c r="F36" s="140">
        <f t="shared" ref="F36:F45" si="3">E36/C36*100</f>
        <v>41.662928069388364</v>
      </c>
      <c r="G36" s="140">
        <f t="shared" ref="G36:G45" si="4">E36/D36*100</f>
        <v>100</v>
      </c>
      <c r="H36" s="141">
        <f t="shared" ref="H36:H45" si="5">E36-D36</f>
        <v>0</v>
      </c>
      <c r="I36" s="138"/>
      <c r="J36" s="139"/>
      <c r="K36" s="139"/>
      <c r="L36" s="140"/>
      <c r="M36" s="140"/>
      <c r="N36" s="141"/>
      <c r="O36" s="24"/>
      <c r="P36" s="25"/>
      <c r="Q36" s="26"/>
      <c r="R36" s="27"/>
      <c r="S36" s="27"/>
    </row>
    <row r="37" spans="1:19" s="28" customFormat="1" ht="24.9" customHeight="1">
      <c r="A37" s="142">
        <v>32</v>
      </c>
      <c r="B37" s="164" t="s">
        <v>42</v>
      </c>
      <c r="C37" s="158">
        <v>3353.7</v>
      </c>
      <c r="D37" s="159">
        <f>279.5*5</f>
        <v>1397.5</v>
      </c>
      <c r="E37" s="159">
        <f>279.5*5</f>
        <v>1397.5</v>
      </c>
      <c r="F37" s="148">
        <f t="shared" si="3"/>
        <v>41.670393893311868</v>
      </c>
      <c r="G37" s="148">
        <f t="shared" si="4"/>
        <v>100</v>
      </c>
      <c r="H37" s="149">
        <f t="shared" si="5"/>
        <v>0</v>
      </c>
      <c r="I37" s="158"/>
      <c r="J37" s="159"/>
      <c r="K37" s="159"/>
      <c r="L37" s="148"/>
      <c r="M37" s="148"/>
      <c r="N37" s="149"/>
      <c r="O37" s="24"/>
      <c r="P37" s="25"/>
      <c r="Q37" s="26"/>
      <c r="R37" s="27"/>
      <c r="S37" s="27"/>
    </row>
    <row r="38" spans="1:19" s="28" customFormat="1" ht="24.9" customHeight="1">
      <c r="A38" s="142">
        <v>33</v>
      </c>
      <c r="B38" s="164" t="s">
        <v>43</v>
      </c>
      <c r="C38" s="158">
        <v>2497.6999999999998</v>
      </c>
      <c r="D38" s="159">
        <f>208.2*5</f>
        <v>1041</v>
      </c>
      <c r="E38" s="159">
        <f>208.2*5</f>
        <v>1041</v>
      </c>
      <c r="F38" s="148">
        <f t="shared" si="3"/>
        <v>41.678344076550431</v>
      </c>
      <c r="G38" s="148">
        <f t="shared" si="4"/>
        <v>100</v>
      </c>
      <c r="H38" s="149">
        <f t="shared" si="5"/>
        <v>0</v>
      </c>
      <c r="I38" s="158"/>
      <c r="J38" s="159"/>
      <c r="K38" s="159"/>
      <c r="L38" s="148"/>
      <c r="M38" s="148"/>
      <c r="N38" s="149"/>
      <c r="O38" s="24"/>
      <c r="P38" s="25"/>
      <c r="Q38" s="26"/>
      <c r="R38" s="27"/>
      <c r="S38" s="27"/>
    </row>
    <row r="39" spans="1:19" s="28" customFormat="1" ht="24.9" customHeight="1">
      <c r="A39" s="142">
        <v>34</v>
      </c>
      <c r="B39" s="164" t="s">
        <v>44</v>
      </c>
      <c r="C39" s="158">
        <v>4396.3</v>
      </c>
      <c r="D39" s="159">
        <f>366.3*5</f>
        <v>1831.5</v>
      </c>
      <c r="E39" s="159">
        <f>366.3*5</f>
        <v>1831.5</v>
      </c>
      <c r="F39" s="148">
        <f t="shared" si="3"/>
        <v>41.660032299888542</v>
      </c>
      <c r="G39" s="148">
        <f t="shared" si="4"/>
        <v>100</v>
      </c>
      <c r="H39" s="149">
        <f t="shared" si="5"/>
        <v>0</v>
      </c>
      <c r="I39" s="158"/>
      <c r="J39" s="159"/>
      <c r="K39" s="159"/>
      <c r="L39" s="148"/>
      <c r="M39" s="148"/>
      <c r="N39" s="149"/>
      <c r="O39" s="24"/>
      <c r="P39" s="25"/>
      <c r="Q39" s="26"/>
      <c r="R39" s="27"/>
      <c r="S39" s="27"/>
    </row>
    <row r="40" spans="1:19" s="28" customFormat="1" ht="24.9" customHeight="1">
      <c r="A40" s="142">
        <v>35</v>
      </c>
      <c r="B40" s="164" t="s">
        <v>38</v>
      </c>
      <c r="C40" s="158">
        <v>2834.4</v>
      </c>
      <c r="D40" s="159">
        <f>236.2*5</f>
        <v>1181</v>
      </c>
      <c r="E40" s="159">
        <f>236.2*5</f>
        <v>1181</v>
      </c>
      <c r="F40" s="148">
        <f t="shared" si="3"/>
        <v>41.666666666666664</v>
      </c>
      <c r="G40" s="148">
        <f t="shared" si="4"/>
        <v>100</v>
      </c>
      <c r="H40" s="149">
        <f t="shared" si="5"/>
        <v>0</v>
      </c>
      <c r="I40" s="158"/>
      <c r="J40" s="159"/>
      <c r="K40" s="159"/>
      <c r="L40" s="148"/>
      <c r="M40" s="148"/>
      <c r="N40" s="149"/>
      <c r="O40" s="24"/>
      <c r="P40" s="25"/>
      <c r="Q40" s="26"/>
      <c r="R40" s="27"/>
      <c r="S40" s="27"/>
    </row>
    <row r="41" spans="1:19" s="28" customFormat="1" ht="24.9" customHeight="1">
      <c r="A41" s="142">
        <v>36</v>
      </c>
      <c r="B41" s="164" t="s">
        <v>51</v>
      </c>
      <c r="C41" s="158">
        <v>2982.6</v>
      </c>
      <c r="D41" s="159">
        <f>248.5*5</f>
        <v>1242.5</v>
      </c>
      <c r="E41" s="159">
        <f>248.5*5</f>
        <v>1242.5</v>
      </c>
      <c r="F41" s="148">
        <f t="shared" si="3"/>
        <v>41.658284718031247</v>
      </c>
      <c r="G41" s="148">
        <f t="shared" si="4"/>
        <v>100</v>
      </c>
      <c r="H41" s="149">
        <f t="shared" si="5"/>
        <v>0</v>
      </c>
      <c r="I41" s="158"/>
      <c r="J41" s="159"/>
      <c r="K41" s="159"/>
      <c r="L41" s="148"/>
      <c r="M41" s="148"/>
      <c r="N41" s="149"/>
      <c r="O41" s="24"/>
      <c r="P41" s="25"/>
      <c r="Q41" s="26"/>
      <c r="R41" s="27"/>
      <c r="S41" s="27"/>
    </row>
    <row r="42" spans="1:19" s="28" customFormat="1" ht="24.9" customHeight="1">
      <c r="A42" s="142">
        <v>37</v>
      </c>
      <c r="B42" s="164" t="s">
        <v>45</v>
      </c>
      <c r="C42" s="158">
        <v>2137.3000000000002</v>
      </c>
      <c r="D42" s="159">
        <f>178.1*5</f>
        <v>890.5</v>
      </c>
      <c r="E42" s="159">
        <f>178.1*5</f>
        <v>890.5</v>
      </c>
      <c r="F42" s="148">
        <f t="shared" si="3"/>
        <v>41.6647171665185</v>
      </c>
      <c r="G42" s="148">
        <f t="shared" si="4"/>
        <v>100</v>
      </c>
      <c r="H42" s="149">
        <f t="shared" si="5"/>
        <v>0</v>
      </c>
      <c r="I42" s="158"/>
      <c r="J42" s="159"/>
      <c r="K42" s="159"/>
      <c r="L42" s="148"/>
      <c r="M42" s="148"/>
      <c r="N42" s="149"/>
      <c r="O42" s="24"/>
      <c r="P42" s="25"/>
      <c r="Q42" s="26"/>
      <c r="R42" s="27"/>
      <c r="S42" s="27"/>
    </row>
    <row r="43" spans="1:19" s="28" customFormat="1" ht="24.9" customHeight="1">
      <c r="A43" s="142">
        <v>38</v>
      </c>
      <c r="B43" s="164" t="s">
        <v>37</v>
      </c>
      <c r="C43" s="158">
        <v>1286.2</v>
      </c>
      <c r="D43" s="159">
        <f>107.2*5</f>
        <v>536</v>
      </c>
      <c r="E43" s="159">
        <f>107.2*5</f>
        <v>536</v>
      </c>
      <c r="F43" s="148">
        <f t="shared" si="3"/>
        <v>41.673145700513139</v>
      </c>
      <c r="G43" s="148">
        <f t="shared" si="4"/>
        <v>100</v>
      </c>
      <c r="H43" s="149">
        <f t="shared" si="5"/>
        <v>0</v>
      </c>
      <c r="I43" s="158"/>
      <c r="J43" s="159"/>
      <c r="K43" s="159"/>
      <c r="L43" s="148"/>
      <c r="M43" s="148"/>
      <c r="N43" s="149"/>
      <c r="O43" s="24"/>
      <c r="P43" s="25"/>
      <c r="Q43" s="26"/>
      <c r="R43" s="27"/>
      <c r="S43" s="27"/>
    </row>
    <row r="44" spans="1:19" s="28" customFormat="1" ht="24.9" customHeight="1">
      <c r="A44" s="142">
        <v>39</v>
      </c>
      <c r="B44" s="164" t="s">
        <v>46</v>
      </c>
      <c r="C44" s="158">
        <v>3051</v>
      </c>
      <c r="D44" s="159">
        <f>254.2*5</f>
        <v>1271</v>
      </c>
      <c r="E44" s="159">
        <f>254.2*5</f>
        <v>1271</v>
      </c>
      <c r="F44" s="148">
        <f t="shared" si="3"/>
        <v>41.658472631923956</v>
      </c>
      <c r="G44" s="148">
        <f t="shared" si="4"/>
        <v>100</v>
      </c>
      <c r="H44" s="149">
        <f t="shared" si="5"/>
        <v>0</v>
      </c>
      <c r="I44" s="158"/>
      <c r="J44" s="159"/>
      <c r="K44" s="159"/>
      <c r="L44" s="148"/>
      <c r="M44" s="148"/>
      <c r="N44" s="149"/>
      <c r="O44" s="24"/>
      <c r="P44" s="25"/>
      <c r="Q44" s="26"/>
      <c r="R44" s="27"/>
      <c r="S44" s="27"/>
    </row>
    <row r="45" spans="1:19" s="28" customFormat="1" ht="24.9" customHeight="1">
      <c r="A45" s="142">
        <v>40</v>
      </c>
      <c r="B45" s="164" t="s">
        <v>49</v>
      </c>
      <c r="C45" s="158">
        <v>1954.4</v>
      </c>
      <c r="D45" s="159">
        <f>162.9*5</f>
        <v>814.5</v>
      </c>
      <c r="E45" s="159">
        <f>162.9*5</f>
        <v>814.5</v>
      </c>
      <c r="F45" s="148">
        <f t="shared" si="3"/>
        <v>41.67519443307409</v>
      </c>
      <c r="G45" s="148">
        <f t="shared" si="4"/>
        <v>100</v>
      </c>
      <c r="H45" s="149">
        <f t="shared" si="5"/>
        <v>0</v>
      </c>
      <c r="I45" s="158"/>
      <c r="J45" s="159"/>
      <c r="K45" s="159"/>
      <c r="L45" s="148"/>
      <c r="M45" s="148"/>
      <c r="N45" s="149"/>
      <c r="O45" s="24"/>
      <c r="P45" s="25"/>
      <c r="Q45" s="26"/>
      <c r="R45" s="27"/>
      <c r="S45" s="27"/>
    </row>
    <row r="46" spans="1:19" s="28" customFormat="1" ht="24.9" customHeight="1">
      <c r="A46" s="142">
        <v>41</v>
      </c>
      <c r="B46" s="164" t="s">
        <v>47</v>
      </c>
      <c r="C46" s="158"/>
      <c r="D46" s="159"/>
      <c r="E46" s="159"/>
      <c r="F46" s="148"/>
      <c r="G46" s="148"/>
      <c r="H46" s="149"/>
      <c r="I46" s="158">
        <v>744.9</v>
      </c>
      <c r="J46" s="159">
        <v>310.3</v>
      </c>
      <c r="K46" s="159">
        <v>310.3</v>
      </c>
      <c r="L46" s="148">
        <f>K46/I46*100</f>
        <v>41.65659820110082</v>
      </c>
      <c r="M46" s="148">
        <f>K46/J46*100</f>
        <v>100</v>
      </c>
      <c r="N46" s="149">
        <f>K46-J46</f>
        <v>0</v>
      </c>
      <c r="O46" s="24"/>
      <c r="P46" s="25"/>
      <c r="Q46" s="26"/>
      <c r="R46" s="27"/>
      <c r="S46" s="27"/>
    </row>
    <row r="47" spans="1:19" s="28" customFormat="1" ht="24.9" customHeight="1">
      <c r="A47" s="142">
        <v>42</v>
      </c>
      <c r="B47" s="164" t="s">
        <v>50</v>
      </c>
      <c r="C47" s="158">
        <v>5356.6</v>
      </c>
      <c r="D47" s="159">
        <f>446.4*5</f>
        <v>2232</v>
      </c>
      <c r="E47" s="159">
        <f>446.4*5</f>
        <v>2232</v>
      </c>
      <c r="F47" s="148">
        <f t="shared" ref="F47:F62" si="6">E47/C47*100</f>
        <v>41.668222379867828</v>
      </c>
      <c r="G47" s="148">
        <f t="shared" ref="G47:G62" si="7">E47/D47*100</f>
        <v>100</v>
      </c>
      <c r="H47" s="149">
        <f t="shared" ref="H47:H62" si="8">E47-D47</f>
        <v>0</v>
      </c>
      <c r="I47" s="158"/>
      <c r="J47" s="159"/>
      <c r="K47" s="159"/>
      <c r="L47" s="148"/>
      <c r="M47" s="148"/>
      <c r="N47" s="149"/>
      <c r="O47" s="24"/>
      <c r="P47" s="25"/>
      <c r="Q47" s="26"/>
      <c r="R47" s="27"/>
      <c r="S47" s="27"/>
    </row>
    <row r="48" spans="1:19" s="28" customFormat="1" ht="24.9" customHeight="1">
      <c r="A48" s="142">
        <v>43</v>
      </c>
      <c r="B48" s="164" t="s">
        <v>39</v>
      </c>
      <c r="C48" s="158">
        <v>1950.4</v>
      </c>
      <c r="D48" s="159">
        <f>162.5*5</f>
        <v>812.5</v>
      </c>
      <c r="E48" s="159">
        <f>162.5*5</f>
        <v>812.5</v>
      </c>
      <c r="F48" s="148">
        <f t="shared" si="6"/>
        <v>41.658121410992614</v>
      </c>
      <c r="G48" s="148">
        <f t="shared" si="7"/>
        <v>100</v>
      </c>
      <c r="H48" s="149">
        <f t="shared" si="8"/>
        <v>0</v>
      </c>
      <c r="I48" s="158"/>
      <c r="J48" s="159"/>
      <c r="K48" s="159"/>
      <c r="L48" s="148"/>
      <c r="M48" s="148"/>
      <c r="N48" s="149"/>
      <c r="O48" s="24"/>
      <c r="P48" s="25"/>
      <c r="Q48" s="26"/>
      <c r="R48" s="27"/>
      <c r="S48" s="27"/>
    </row>
    <row r="49" spans="1:19" s="28" customFormat="1" ht="24.9" customHeight="1">
      <c r="A49" s="142">
        <v>44</v>
      </c>
      <c r="B49" s="164" t="s">
        <v>40</v>
      </c>
      <c r="C49" s="158">
        <v>4415.5</v>
      </c>
      <c r="D49" s="159">
        <f>367.9*5</f>
        <v>1839.5</v>
      </c>
      <c r="E49" s="159">
        <f>367.9*5</f>
        <v>1839.5</v>
      </c>
      <c r="F49" s="148">
        <f t="shared" si="6"/>
        <v>41.660061148227832</v>
      </c>
      <c r="G49" s="148">
        <f t="shared" si="7"/>
        <v>100</v>
      </c>
      <c r="H49" s="149">
        <f t="shared" si="8"/>
        <v>0</v>
      </c>
      <c r="I49" s="158"/>
      <c r="J49" s="159"/>
      <c r="K49" s="159"/>
      <c r="L49" s="148"/>
      <c r="M49" s="148"/>
      <c r="N49" s="149"/>
      <c r="O49" s="24"/>
      <c r="P49" s="25"/>
      <c r="Q49" s="26"/>
      <c r="R49" s="27"/>
      <c r="S49" s="27"/>
    </row>
    <row r="50" spans="1:19" s="28" customFormat="1" ht="24.9" customHeight="1">
      <c r="A50" s="142">
        <v>45</v>
      </c>
      <c r="B50" s="165" t="s">
        <v>48</v>
      </c>
      <c r="C50" s="161">
        <v>2379.9</v>
      </c>
      <c r="D50" s="162">
        <f>198.3*5</f>
        <v>991.5</v>
      </c>
      <c r="E50" s="162">
        <f>198.3*5</f>
        <v>991.5</v>
      </c>
      <c r="F50" s="148">
        <f t="shared" si="6"/>
        <v>41.66141434514055</v>
      </c>
      <c r="G50" s="148">
        <f t="shared" si="7"/>
        <v>100</v>
      </c>
      <c r="H50" s="149">
        <f t="shared" si="8"/>
        <v>0</v>
      </c>
      <c r="I50" s="161"/>
      <c r="J50" s="162"/>
      <c r="K50" s="162"/>
      <c r="L50" s="155"/>
      <c r="M50" s="155"/>
      <c r="N50" s="156"/>
      <c r="O50" s="24"/>
      <c r="P50" s="25"/>
      <c r="Q50" s="26"/>
      <c r="R50" s="27"/>
      <c r="S50" s="27"/>
    </row>
    <row r="51" spans="1:19" s="28" customFormat="1" ht="24.9" customHeight="1">
      <c r="A51" s="142">
        <v>46</v>
      </c>
      <c r="B51" s="165" t="s">
        <v>58</v>
      </c>
      <c r="C51" s="161">
        <v>14571.6</v>
      </c>
      <c r="D51" s="162">
        <f>1214.3*5</f>
        <v>6071.5</v>
      </c>
      <c r="E51" s="162">
        <f>1214.3*5</f>
        <v>6071.5</v>
      </c>
      <c r="F51" s="148">
        <f t="shared" si="6"/>
        <v>41.666666666666664</v>
      </c>
      <c r="G51" s="148">
        <f t="shared" si="7"/>
        <v>100</v>
      </c>
      <c r="H51" s="149">
        <f t="shared" si="8"/>
        <v>0</v>
      </c>
      <c r="I51" s="161"/>
      <c r="J51" s="162"/>
      <c r="K51" s="162"/>
      <c r="L51" s="155"/>
      <c r="M51" s="155"/>
      <c r="N51" s="156"/>
      <c r="O51" s="24"/>
      <c r="P51" s="25"/>
      <c r="Q51" s="26"/>
      <c r="R51" s="27"/>
      <c r="S51" s="27"/>
    </row>
    <row r="52" spans="1:19" s="28" customFormat="1" ht="24.9" customHeight="1">
      <c r="A52" s="142">
        <v>47</v>
      </c>
      <c r="B52" s="165" t="s">
        <v>59</v>
      </c>
      <c r="C52" s="161">
        <v>1535.5</v>
      </c>
      <c r="D52" s="162">
        <f>127.9*5</f>
        <v>639.5</v>
      </c>
      <c r="E52" s="162">
        <f>127.9*5</f>
        <v>639.5</v>
      </c>
      <c r="F52" s="148">
        <f t="shared" si="6"/>
        <v>41.647671768153693</v>
      </c>
      <c r="G52" s="148">
        <f t="shared" si="7"/>
        <v>100</v>
      </c>
      <c r="H52" s="149">
        <f t="shared" si="8"/>
        <v>0</v>
      </c>
      <c r="I52" s="161"/>
      <c r="J52" s="162"/>
      <c r="K52" s="162"/>
      <c r="L52" s="155"/>
      <c r="M52" s="155"/>
      <c r="N52" s="156"/>
      <c r="O52" s="24"/>
      <c r="P52" s="25"/>
      <c r="Q52" s="26"/>
      <c r="R52" s="27"/>
      <c r="S52" s="27"/>
    </row>
    <row r="53" spans="1:19" s="28" customFormat="1" ht="24.9" customHeight="1">
      <c r="A53" s="142">
        <v>48</v>
      </c>
      <c r="B53" s="165" t="s">
        <v>60</v>
      </c>
      <c r="C53" s="161">
        <v>8512.2000000000007</v>
      </c>
      <c r="D53" s="162">
        <f>709.3*5</f>
        <v>3546.5</v>
      </c>
      <c r="E53" s="162">
        <f>709.3*5</f>
        <v>3546.5</v>
      </c>
      <c r="F53" s="148">
        <f t="shared" si="6"/>
        <v>41.663729705599017</v>
      </c>
      <c r="G53" s="148">
        <f t="shared" si="7"/>
        <v>100</v>
      </c>
      <c r="H53" s="149">
        <f t="shared" si="8"/>
        <v>0</v>
      </c>
      <c r="I53" s="161"/>
      <c r="J53" s="162"/>
      <c r="K53" s="162"/>
      <c r="L53" s="155"/>
      <c r="M53" s="155"/>
      <c r="N53" s="156"/>
      <c r="O53" s="24"/>
      <c r="P53" s="25"/>
      <c r="Q53" s="26"/>
      <c r="R53" s="27"/>
      <c r="S53" s="27"/>
    </row>
    <row r="54" spans="1:19" s="28" customFormat="1" ht="24.9" customHeight="1">
      <c r="A54" s="142">
        <v>49</v>
      </c>
      <c r="B54" s="165" t="s">
        <v>61</v>
      </c>
      <c r="C54" s="161">
        <v>1840.5</v>
      </c>
      <c r="D54" s="162">
        <f>153.4*5</f>
        <v>767</v>
      </c>
      <c r="E54" s="162">
        <f>153.4*5</f>
        <v>767</v>
      </c>
      <c r="F54" s="148">
        <f t="shared" si="6"/>
        <v>41.67345829937517</v>
      </c>
      <c r="G54" s="148">
        <f t="shared" si="7"/>
        <v>100</v>
      </c>
      <c r="H54" s="149">
        <f t="shared" si="8"/>
        <v>0</v>
      </c>
      <c r="I54" s="161"/>
      <c r="J54" s="162"/>
      <c r="K54" s="162"/>
      <c r="L54" s="155"/>
      <c r="M54" s="155"/>
      <c r="N54" s="156"/>
      <c r="O54" s="24"/>
      <c r="P54" s="25"/>
      <c r="Q54" s="26"/>
      <c r="R54" s="27"/>
      <c r="S54" s="27"/>
    </row>
    <row r="55" spans="1:19" s="28" customFormat="1" ht="24.9" customHeight="1">
      <c r="A55" s="142">
        <v>50</v>
      </c>
      <c r="B55" s="165" t="s">
        <v>62</v>
      </c>
      <c r="C55" s="161">
        <v>6084.7</v>
      </c>
      <c r="D55" s="162">
        <f>507*5</f>
        <v>2535</v>
      </c>
      <c r="E55" s="162">
        <f>507*5</f>
        <v>2535</v>
      </c>
      <c r="F55" s="148">
        <f t="shared" si="6"/>
        <v>41.661873223001955</v>
      </c>
      <c r="G55" s="148">
        <f t="shared" si="7"/>
        <v>100</v>
      </c>
      <c r="H55" s="149">
        <f t="shared" si="8"/>
        <v>0</v>
      </c>
      <c r="I55" s="161"/>
      <c r="J55" s="162"/>
      <c r="K55" s="162"/>
      <c r="L55" s="155"/>
      <c r="M55" s="155"/>
      <c r="N55" s="156"/>
      <c r="O55" s="24"/>
      <c r="P55" s="25"/>
      <c r="Q55" s="26"/>
      <c r="R55" s="27"/>
      <c r="S55" s="27"/>
    </row>
    <row r="56" spans="1:19" s="28" customFormat="1" ht="24.9" customHeight="1">
      <c r="A56" s="142">
        <v>51</v>
      </c>
      <c r="B56" s="165" t="s">
        <v>63</v>
      </c>
      <c r="C56" s="161">
        <v>2331</v>
      </c>
      <c r="D56" s="162">
        <f>194.2*5</f>
        <v>971</v>
      </c>
      <c r="E56" s="162">
        <f>194.2*5</f>
        <v>971</v>
      </c>
      <c r="F56" s="148">
        <f t="shared" si="6"/>
        <v>41.65594165594166</v>
      </c>
      <c r="G56" s="148">
        <f t="shared" si="7"/>
        <v>100</v>
      </c>
      <c r="H56" s="149">
        <f t="shared" si="8"/>
        <v>0</v>
      </c>
      <c r="I56" s="161"/>
      <c r="J56" s="162"/>
      <c r="K56" s="162"/>
      <c r="L56" s="155"/>
      <c r="M56" s="155"/>
      <c r="N56" s="156"/>
      <c r="O56" s="24"/>
      <c r="P56" s="25"/>
      <c r="Q56" s="26"/>
      <c r="R56" s="27"/>
      <c r="S56" s="27"/>
    </row>
    <row r="57" spans="1:19" s="28" customFormat="1" ht="24.9" customHeight="1">
      <c r="A57" s="142">
        <v>52</v>
      </c>
      <c r="B57" s="166" t="s">
        <v>64</v>
      </c>
      <c r="C57" s="167">
        <v>3067.7</v>
      </c>
      <c r="D57" s="159">
        <f>255.7*5</f>
        <v>1278.5</v>
      </c>
      <c r="E57" s="159">
        <f>255.7*5</f>
        <v>1278.5</v>
      </c>
      <c r="F57" s="148">
        <f t="shared" si="6"/>
        <v>41.676174332561857</v>
      </c>
      <c r="G57" s="148">
        <f t="shared" si="7"/>
        <v>100</v>
      </c>
      <c r="H57" s="149">
        <f t="shared" si="8"/>
        <v>0</v>
      </c>
      <c r="I57" s="167"/>
      <c r="J57" s="159"/>
      <c r="K57" s="159"/>
      <c r="L57" s="148"/>
      <c r="M57" s="148"/>
      <c r="N57" s="149"/>
      <c r="O57" s="24"/>
      <c r="P57" s="25"/>
      <c r="Q57" s="26"/>
      <c r="R57" s="27"/>
      <c r="S57" s="27"/>
    </row>
    <row r="58" spans="1:19" s="28" customFormat="1" ht="24.9" customHeight="1">
      <c r="A58" s="168">
        <v>53</v>
      </c>
      <c r="B58" s="164" t="s">
        <v>94</v>
      </c>
      <c r="C58" s="167">
        <v>6872.2</v>
      </c>
      <c r="D58" s="159">
        <f>572.7*5</f>
        <v>2863.5</v>
      </c>
      <c r="E58" s="159">
        <f>572.7*5</f>
        <v>2863.5</v>
      </c>
      <c r="F58" s="146">
        <f t="shared" si="6"/>
        <v>41.667879281743836</v>
      </c>
      <c r="G58" s="148">
        <f t="shared" si="7"/>
        <v>100</v>
      </c>
      <c r="H58" s="149">
        <f t="shared" si="8"/>
        <v>0</v>
      </c>
      <c r="I58" s="167"/>
      <c r="J58" s="159"/>
      <c r="K58" s="159"/>
      <c r="L58" s="148"/>
      <c r="M58" s="148"/>
      <c r="N58" s="149"/>
      <c r="O58" s="24"/>
      <c r="P58" s="25"/>
      <c r="Q58" s="26"/>
      <c r="R58" s="27"/>
      <c r="S58" s="27"/>
    </row>
    <row r="59" spans="1:19" s="28" customFormat="1" ht="24.9" customHeight="1">
      <c r="A59" s="168">
        <v>54</v>
      </c>
      <c r="B59" s="164" t="s">
        <v>95</v>
      </c>
      <c r="C59" s="167">
        <v>5625.3</v>
      </c>
      <c r="D59" s="159">
        <f>468.8*5</f>
        <v>2344</v>
      </c>
      <c r="E59" s="159">
        <f>468.8*5</f>
        <v>2344</v>
      </c>
      <c r="F59" s="146">
        <f t="shared" si="6"/>
        <v>41.668888770376689</v>
      </c>
      <c r="G59" s="148">
        <f t="shared" si="7"/>
        <v>100</v>
      </c>
      <c r="H59" s="149">
        <f t="shared" si="8"/>
        <v>0</v>
      </c>
      <c r="I59" s="167"/>
      <c r="J59" s="159"/>
      <c r="K59" s="159"/>
      <c r="L59" s="148"/>
      <c r="M59" s="148"/>
      <c r="N59" s="149"/>
      <c r="O59" s="24"/>
      <c r="P59" s="25"/>
      <c r="Q59" s="26"/>
      <c r="R59" s="27"/>
      <c r="S59" s="27"/>
    </row>
    <row r="60" spans="1:19" s="28" customFormat="1" ht="24.9" customHeight="1">
      <c r="A60" s="168">
        <v>55</v>
      </c>
      <c r="B60" s="164" t="s">
        <v>96</v>
      </c>
      <c r="C60" s="167">
        <v>7743.3</v>
      </c>
      <c r="D60" s="159">
        <f>645.3*5</f>
        <v>3226.5</v>
      </c>
      <c r="E60" s="159">
        <f>645.3*5</f>
        <v>3226.5</v>
      </c>
      <c r="F60" s="146">
        <f t="shared" si="6"/>
        <v>41.668280965479831</v>
      </c>
      <c r="G60" s="148">
        <f t="shared" si="7"/>
        <v>100</v>
      </c>
      <c r="H60" s="149">
        <f t="shared" si="8"/>
        <v>0</v>
      </c>
      <c r="I60" s="167"/>
      <c r="J60" s="159"/>
      <c r="K60" s="159"/>
      <c r="L60" s="148"/>
      <c r="M60" s="148"/>
      <c r="N60" s="149"/>
      <c r="O60" s="24"/>
      <c r="P60" s="25"/>
      <c r="Q60" s="26"/>
      <c r="R60" s="27"/>
      <c r="S60" s="27"/>
    </row>
    <row r="61" spans="1:19" s="28" customFormat="1" ht="24.9" customHeight="1">
      <c r="A61" s="168">
        <v>56</v>
      </c>
      <c r="B61" s="164" t="s">
        <v>97</v>
      </c>
      <c r="C61" s="167">
        <v>1528.9</v>
      </c>
      <c r="D61" s="159">
        <f>127.4*5</f>
        <v>637</v>
      </c>
      <c r="E61" s="159">
        <f>127.4*5</f>
        <v>637</v>
      </c>
      <c r="F61" s="146">
        <f t="shared" si="6"/>
        <v>41.663941395774742</v>
      </c>
      <c r="G61" s="148">
        <f t="shared" si="7"/>
        <v>100</v>
      </c>
      <c r="H61" s="149">
        <f t="shared" si="8"/>
        <v>0</v>
      </c>
      <c r="I61" s="167"/>
      <c r="J61" s="159"/>
      <c r="K61" s="159"/>
      <c r="L61" s="148"/>
      <c r="M61" s="148"/>
      <c r="N61" s="149"/>
      <c r="O61" s="24"/>
      <c r="P61" s="25"/>
      <c r="Q61" s="26"/>
      <c r="R61" s="27"/>
      <c r="S61" s="27"/>
    </row>
    <row r="62" spans="1:19" s="28" customFormat="1" ht="24.9" customHeight="1">
      <c r="A62" s="168">
        <v>57</v>
      </c>
      <c r="B62" s="164" t="s">
        <v>98</v>
      </c>
      <c r="C62" s="167">
        <v>4073.1</v>
      </c>
      <c r="D62" s="159">
        <f>339.4*5</f>
        <v>1697</v>
      </c>
      <c r="E62" s="159">
        <f>339.4*5</f>
        <v>1697</v>
      </c>
      <c r="F62" s="146">
        <f t="shared" si="6"/>
        <v>41.663597751098678</v>
      </c>
      <c r="G62" s="148">
        <f t="shared" si="7"/>
        <v>100</v>
      </c>
      <c r="H62" s="149">
        <f t="shared" si="8"/>
        <v>0</v>
      </c>
      <c r="I62" s="167"/>
      <c r="J62" s="159"/>
      <c r="K62" s="159"/>
      <c r="L62" s="148"/>
      <c r="M62" s="148"/>
      <c r="N62" s="149"/>
      <c r="O62" s="24"/>
      <c r="P62" s="25"/>
      <c r="Q62" s="26"/>
      <c r="R62" s="27"/>
      <c r="S62" s="27"/>
    </row>
    <row r="63" spans="1:19" s="28" customFormat="1" ht="24.9" customHeight="1">
      <c r="A63" s="168">
        <v>58</v>
      </c>
      <c r="B63" s="164" t="s">
        <v>99</v>
      </c>
      <c r="C63" s="167"/>
      <c r="D63" s="159"/>
      <c r="E63" s="159"/>
      <c r="F63" s="148"/>
      <c r="G63" s="148"/>
      <c r="H63" s="149"/>
      <c r="I63" s="167">
        <v>4293.7</v>
      </c>
      <c r="J63" s="159">
        <v>1789</v>
      </c>
      <c r="K63" s="159">
        <v>1789</v>
      </c>
      <c r="L63" s="148">
        <f>K63/I63*100</f>
        <v>41.665696252649234</v>
      </c>
      <c r="M63" s="148">
        <f>K63/J63*100</f>
        <v>100</v>
      </c>
      <c r="N63" s="149">
        <f>K63-J63</f>
        <v>0</v>
      </c>
      <c r="O63" s="24"/>
      <c r="P63" s="25"/>
      <c r="Q63" s="26"/>
      <c r="R63" s="27"/>
      <c r="S63" s="27"/>
    </row>
    <row r="64" spans="1:19" s="28" customFormat="1" ht="24.9" customHeight="1">
      <c r="A64" s="168">
        <v>59</v>
      </c>
      <c r="B64" s="164" t="s">
        <v>100</v>
      </c>
      <c r="C64" s="167">
        <v>7592.2</v>
      </c>
      <c r="D64" s="159">
        <f>632.7*5</f>
        <v>3163.5</v>
      </c>
      <c r="E64" s="159">
        <f>632.7*5</f>
        <v>3163.5</v>
      </c>
      <c r="F64" s="146">
        <f>E64/C64*100</f>
        <v>41.667764284397144</v>
      </c>
      <c r="G64" s="148">
        <f>E64/D64*100</f>
        <v>100</v>
      </c>
      <c r="H64" s="149">
        <f>E64-D64</f>
        <v>0</v>
      </c>
      <c r="I64" s="167"/>
      <c r="J64" s="159"/>
      <c r="K64" s="159"/>
      <c r="L64" s="148"/>
      <c r="M64" s="148"/>
      <c r="N64" s="149"/>
      <c r="O64" s="24"/>
      <c r="P64" s="25"/>
      <c r="Q64" s="26"/>
      <c r="R64" s="27"/>
      <c r="S64" s="27"/>
    </row>
    <row r="65" spans="1:19" s="28" customFormat="1" ht="24.9" customHeight="1">
      <c r="A65" s="168">
        <v>60</v>
      </c>
      <c r="B65" s="164" t="s">
        <v>101</v>
      </c>
      <c r="C65" s="167">
        <v>10325.6</v>
      </c>
      <c r="D65" s="159">
        <f>860.5*5</f>
        <v>4302.5</v>
      </c>
      <c r="E65" s="159">
        <f>860.5*5</f>
        <v>4302.5</v>
      </c>
      <c r="F65" s="146">
        <f>E65/C65*100</f>
        <v>41.668280777872468</v>
      </c>
      <c r="G65" s="148">
        <f>E65/D65*100</f>
        <v>100</v>
      </c>
      <c r="H65" s="149">
        <f>E65-D65</f>
        <v>0</v>
      </c>
      <c r="I65" s="167"/>
      <c r="J65" s="159"/>
      <c r="K65" s="159"/>
      <c r="L65" s="148"/>
      <c r="M65" s="148"/>
      <c r="N65" s="149"/>
      <c r="O65" s="24"/>
      <c r="P65" s="25"/>
      <c r="Q65" s="26"/>
      <c r="R65" s="27"/>
      <c r="S65" s="27"/>
    </row>
    <row r="66" spans="1:19" s="28" customFormat="1" ht="24.9" customHeight="1">
      <c r="A66" s="168">
        <v>61</v>
      </c>
      <c r="B66" s="164" t="s">
        <v>102</v>
      </c>
      <c r="C66" s="167"/>
      <c r="D66" s="159"/>
      <c r="E66" s="159"/>
      <c r="F66" s="148"/>
      <c r="G66" s="148"/>
      <c r="H66" s="149"/>
      <c r="I66" s="167">
        <v>5622.8</v>
      </c>
      <c r="J66" s="159">
        <v>2342.6</v>
      </c>
      <c r="K66" s="159">
        <v>2342.6</v>
      </c>
      <c r="L66" s="148">
        <f>K66/I66*100</f>
        <v>41.662516895496907</v>
      </c>
      <c r="M66" s="148">
        <f>K66/J66*100</f>
        <v>100</v>
      </c>
      <c r="N66" s="149">
        <f>K66-J66</f>
        <v>0</v>
      </c>
      <c r="O66" s="24"/>
      <c r="P66" s="25"/>
      <c r="Q66" s="26"/>
      <c r="R66" s="27"/>
      <c r="S66" s="27"/>
    </row>
    <row r="67" spans="1:19" s="28" customFormat="1" ht="24.9" customHeight="1">
      <c r="A67" s="168">
        <v>62</v>
      </c>
      <c r="B67" s="164" t="s">
        <v>103</v>
      </c>
      <c r="C67" s="167">
        <v>5302.3</v>
      </c>
      <c r="D67" s="159">
        <f>441.8*5</f>
        <v>2209</v>
      </c>
      <c r="E67" s="159">
        <f>441.8*5</f>
        <v>2209</v>
      </c>
      <c r="F67" s="146">
        <f>E67/C67*100</f>
        <v>41.661165909133771</v>
      </c>
      <c r="G67" s="148">
        <f>E67/D67*100</f>
        <v>100</v>
      </c>
      <c r="H67" s="149">
        <f>E67-D67</f>
        <v>0</v>
      </c>
      <c r="I67" s="167"/>
      <c r="J67" s="159"/>
      <c r="K67" s="159"/>
      <c r="L67" s="148"/>
      <c r="M67" s="148"/>
      <c r="N67" s="149"/>
      <c r="O67" s="24"/>
      <c r="P67" s="25"/>
      <c r="Q67" s="26"/>
      <c r="R67" s="27"/>
      <c r="S67" s="27"/>
    </row>
    <row r="68" spans="1:19" s="28" customFormat="1" ht="24.9" customHeight="1">
      <c r="A68" s="168">
        <v>63</v>
      </c>
      <c r="B68" s="164" t="s">
        <v>104</v>
      </c>
      <c r="C68" s="167">
        <v>5836.7</v>
      </c>
      <c r="D68" s="159">
        <f>486.4*5</f>
        <v>2432</v>
      </c>
      <c r="E68" s="159">
        <f>486.4*5</f>
        <v>2432</v>
      </c>
      <c r="F68" s="146">
        <f>E68/C68*100</f>
        <v>41.667380540373841</v>
      </c>
      <c r="G68" s="148">
        <f>E68/D68*100</f>
        <v>100</v>
      </c>
      <c r="H68" s="149">
        <f>E68-D68</f>
        <v>0</v>
      </c>
      <c r="I68" s="167"/>
      <c r="J68" s="159"/>
      <c r="K68" s="159"/>
      <c r="L68" s="148"/>
      <c r="M68" s="148"/>
      <c r="N68" s="149"/>
      <c r="O68" s="24"/>
      <c r="P68" s="25"/>
      <c r="Q68" s="26"/>
      <c r="R68" s="27"/>
      <c r="S68" s="27"/>
    </row>
    <row r="69" spans="1:19" s="28" customFormat="1" ht="24.9" customHeight="1">
      <c r="A69" s="168">
        <v>64</v>
      </c>
      <c r="B69" s="164" t="s">
        <v>106</v>
      </c>
      <c r="C69" s="167"/>
      <c r="D69" s="159"/>
      <c r="E69" s="159"/>
      <c r="F69" s="148"/>
      <c r="G69" s="148"/>
      <c r="H69" s="149"/>
      <c r="I69" s="167">
        <v>3827.4</v>
      </c>
      <c r="J69" s="159">
        <v>1594.5</v>
      </c>
      <c r="K69" s="159">
        <v>1594.5</v>
      </c>
      <c r="L69" s="148">
        <f>K69/I69*100</f>
        <v>41.660134817369496</v>
      </c>
      <c r="M69" s="148">
        <f>K69/J69*100</f>
        <v>100</v>
      </c>
      <c r="N69" s="149">
        <f>K69-J69</f>
        <v>0</v>
      </c>
      <c r="O69" s="24"/>
      <c r="P69" s="25"/>
      <c r="Q69" s="26"/>
      <c r="R69" s="27"/>
      <c r="S69" s="27"/>
    </row>
    <row r="70" spans="1:19" s="28" customFormat="1" ht="24.9" customHeight="1" thickBot="1">
      <c r="A70" s="169">
        <v>65</v>
      </c>
      <c r="B70" s="170" t="s">
        <v>105</v>
      </c>
      <c r="C70" s="171">
        <v>4605</v>
      </c>
      <c r="D70" s="172">
        <f>383.7*5</f>
        <v>1918.5</v>
      </c>
      <c r="E70" s="172">
        <f>383.7*5</f>
        <v>1918.5</v>
      </c>
      <c r="F70" s="173">
        <f>E70/C70*100</f>
        <v>41.661237785016283</v>
      </c>
      <c r="G70" s="173">
        <f>E70/D70*100</f>
        <v>100</v>
      </c>
      <c r="H70" s="174">
        <f>E70-D70</f>
        <v>0</v>
      </c>
      <c r="I70" s="171"/>
      <c r="J70" s="172"/>
      <c r="K70" s="172"/>
      <c r="L70" s="175"/>
      <c r="M70" s="175"/>
      <c r="N70" s="174"/>
      <c r="O70" s="24"/>
      <c r="P70" s="25"/>
      <c r="Q70" s="26"/>
      <c r="R70" s="27"/>
      <c r="S70" s="27"/>
    </row>
    <row r="71" spans="1:19" s="124" customFormat="1" ht="30" customHeight="1" thickBot="1">
      <c r="A71" s="113"/>
      <c r="B71" s="119" t="s">
        <v>52</v>
      </c>
      <c r="C71" s="120">
        <f>SUM(C6:C70)</f>
        <v>559873.39999999991</v>
      </c>
      <c r="D71" s="121">
        <f>SUM(D6:D70)</f>
        <v>233277</v>
      </c>
      <c r="E71" s="121">
        <f>SUM(E6:E70)</f>
        <v>233277</v>
      </c>
      <c r="F71" s="122">
        <f>E71/C71*100</f>
        <v>41.666026641022782</v>
      </c>
      <c r="G71" s="122">
        <f>E71/D71*100</f>
        <v>100</v>
      </c>
      <c r="H71" s="123">
        <f>E71-D71</f>
        <v>0</v>
      </c>
      <c r="I71" s="120">
        <f>SUM(I6:I70)</f>
        <v>365119</v>
      </c>
      <c r="J71" s="121">
        <f>SUM(J6:J70)</f>
        <v>152132.4</v>
      </c>
      <c r="K71" s="121">
        <f>SUM(K6:K70)</f>
        <v>152132.4</v>
      </c>
      <c r="L71" s="122">
        <f>K71/I71*100</f>
        <v>41.666525160290206</v>
      </c>
      <c r="M71" s="122">
        <f>K71/J71*100</f>
        <v>100</v>
      </c>
      <c r="N71" s="123">
        <f>K71-J71</f>
        <v>0</v>
      </c>
      <c r="P71" s="125"/>
      <c r="Q71" s="126"/>
      <c r="R71" s="125"/>
      <c r="S71" s="125"/>
    </row>
    <row r="72" spans="1:19" s="28" customFormat="1" ht="24.6" customHeight="1">
      <c r="A72" s="37"/>
      <c r="B72" s="37"/>
      <c r="D72" s="24"/>
      <c r="I72" s="24"/>
      <c r="J72" s="24"/>
      <c r="K72" s="40"/>
      <c r="L72" s="41"/>
      <c r="M72" s="41"/>
      <c r="N72" s="41"/>
      <c r="Q72" s="42"/>
    </row>
    <row r="73" spans="1:19" s="44" customFormat="1">
      <c r="B73" s="45"/>
      <c r="C73" s="46"/>
      <c r="D73" s="46"/>
      <c r="E73" s="46"/>
      <c r="F73" s="46"/>
      <c r="G73" s="46"/>
      <c r="H73" s="46"/>
      <c r="K73" s="43"/>
      <c r="L73" s="43"/>
      <c r="M73" s="43"/>
      <c r="N73" s="43"/>
      <c r="Q73" s="47"/>
    </row>
    <row r="74" spans="1:19" s="28" customFormat="1">
      <c r="K74" s="41"/>
      <c r="L74" s="41"/>
      <c r="M74" s="41"/>
      <c r="N74" s="41"/>
      <c r="Q74" s="42"/>
    </row>
    <row r="75" spans="1:19" s="28" customFormat="1">
      <c r="K75" s="41"/>
      <c r="L75" s="41"/>
      <c r="M75" s="41"/>
      <c r="N75" s="41"/>
      <c r="Q75" s="42"/>
    </row>
    <row r="76" spans="1:19" s="28" customFormat="1">
      <c r="K76" s="41"/>
      <c r="L76" s="41"/>
      <c r="M76" s="41"/>
      <c r="N76" s="41"/>
      <c r="Q76" s="42"/>
    </row>
    <row r="77" spans="1:19" s="28" customFormat="1">
      <c r="K77" s="41"/>
      <c r="L77" s="41"/>
      <c r="M77" s="41"/>
      <c r="N77" s="41"/>
      <c r="Q77" s="42"/>
    </row>
    <row r="78" spans="1:19" s="28" customFormat="1">
      <c r="K78" s="41"/>
      <c r="L78" s="41"/>
      <c r="M78" s="41"/>
      <c r="N78" s="41"/>
      <c r="Q78" s="42"/>
    </row>
    <row r="79" spans="1:19" s="28" customFormat="1">
      <c r="K79" s="41"/>
      <c r="L79" s="41"/>
      <c r="M79" s="41"/>
      <c r="N79" s="41"/>
      <c r="Q79" s="42"/>
    </row>
    <row r="80" spans="1:19" s="28" customFormat="1">
      <c r="K80" s="41"/>
      <c r="L80" s="41"/>
      <c r="M80" s="41"/>
      <c r="N80" s="41"/>
      <c r="Q80" s="42"/>
    </row>
    <row r="81" spans="11:17" s="28" customFormat="1">
      <c r="K81" s="41"/>
      <c r="L81" s="41"/>
      <c r="M81" s="41"/>
      <c r="N81" s="41"/>
      <c r="Q81" s="42"/>
    </row>
    <row r="82" spans="11:17" s="28" customFormat="1">
      <c r="K82" s="41"/>
      <c r="L82" s="41"/>
      <c r="M82" s="41"/>
      <c r="N82" s="41"/>
      <c r="Q82" s="42"/>
    </row>
    <row r="83" spans="11:17" s="28" customFormat="1">
      <c r="K83" s="41"/>
      <c r="L83" s="41"/>
      <c r="M83" s="41"/>
      <c r="N83" s="41"/>
      <c r="Q83" s="42"/>
    </row>
    <row r="84" spans="11:17" s="28" customFormat="1">
      <c r="K84" s="41"/>
      <c r="L84" s="41"/>
      <c r="M84" s="41"/>
      <c r="N84" s="41"/>
      <c r="Q84" s="42"/>
    </row>
    <row r="85" spans="11:17" s="28" customFormat="1">
      <c r="K85" s="41"/>
      <c r="L85" s="41"/>
      <c r="M85" s="41"/>
      <c r="N85" s="41"/>
      <c r="Q85" s="42"/>
    </row>
    <row r="86" spans="11:17" s="28" customFormat="1">
      <c r="K86" s="41"/>
      <c r="L86" s="41"/>
      <c r="M86" s="41"/>
      <c r="N86" s="41"/>
      <c r="Q86" s="42"/>
    </row>
    <row r="87" spans="11:17" s="28" customFormat="1">
      <c r="K87" s="41"/>
      <c r="L87" s="41"/>
      <c r="M87" s="41"/>
      <c r="N87" s="41"/>
      <c r="Q87" s="42"/>
    </row>
    <row r="88" spans="11:17" s="28" customFormat="1">
      <c r="K88" s="41"/>
      <c r="L88" s="41"/>
      <c r="M88" s="41"/>
      <c r="N88" s="41"/>
      <c r="Q88" s="42"/>
    </row>
    <row r="89" spans="11:17" s="28" customFormat="1">
      <c r="K89" s="41"/>
      <c r="L89" s="41"/>
      <c r="M89" s="41"/>
      <c r="N89" s="41"/>
      <c r="Q89" s="42"/>
    </row>
    <row r="90" spans="11:17" s="28" customFormat="1">
      <c r="K90" s="41"/>
      <c r="L90" s="41"/>
      <c r="M90" s="41"/>
      <c r="N90" s="41"/>
      <c r="Q90" s="42"/>
    </row>
    <row r="91" spans="11:17" s="28" customFormat="1">
      <c r="K91" s="41"/>
      <c r="L91" s="41"/>
      <c r="M91" s="41"/>
      <c r="N91" s="41"/>
      <c r="Q91" s="42"/>
    </row>
    <row r="92" spans="11:17" s="28" customFormat="1">
      <c r="K92" s="41"/>
      <c r="L92" s="41"/>
      <c r="M92" s="41"/>
      <c r="N92" s="41"/>
      <c r="Q92" s="42"/>
    </row>
    <row r="93" spans="11:17" s="28" customFormat="1">
      <c r="K93" s="41"/>
      <c r="L93" s="41"/>
      <c r="M93" s="41"/>
      <c r="N93" s="41"/>
      <c r="Q93" s="42"/>
    </row>
    <row r="94" spans="11:17" s="28" customFormat="1">
      <c r="K94" s="41"/>
      <c r="L94" s="41"/>
      <c r="M94" s="41"/>
      <c r="N94" s="41"/>
      <c r="Q94" s="42"/>
    </row>
    <row r="95" spans="11:17" s="28" customFormat="1">
      <c r="K95" s="41"/>
      <c r="L95" s="41"/>
      <c r="M95" s="41"/>
      <c r="N95" s="41"/>
      <c r="Q95" s="42"/>
    </row>
    <row r="96" spans="11:17" s="28" customFormat="1">
      <c r="K96" s="41"/>
      <c r="L96" s="41"/>
      <c r="M96" s="41"/>
      <c r="N96" s="41"/>
      <c r="Q96" s="42"/>
    </row>
    <row r="97" spans="11:17" s="28" customFormat="1">
      <c r="K97" s="41"/>
      <c r="L97" s="41"/>
      <c r="M97" s="41"/>
      <c r="N97" s="41"/>
      <c r="Q97" s="42"/>
    </row>
    <row r="98" spans="11:17" s="28" customFormat="1">
      <c r="K98" s="41"/>
      <c r="L98" s="41"/>
      <c r="M98" s="41"/>
      <c r="N98" s="41"/>
      <c r="Q98" s="42"/>
    </row>
    <row r="99" spans="11:17" s="28" customFormat="1">
      <c r="K99" s="41"/>
      <c r="L99" s="41"/>
      <c r="M99" s="41"/>
      <c r="N99" s="41"/>
      <c r="Q99" s="42"/>
    </row>
    <row r="100" spans="11:17" s="28" customFormat="1">
      <c r="K100" s="41"/>
      <c r="L100" s="41"/>
      <c r="M100" s="41"/>
      <c r="N100" s="41"/>
      <c r="Q100" s="42"/>
    </row>
    <row r="101" spans="11:17" s="28" customFormat="1">
      <c r="K101" s="41"/>
      <c r="L101" s="41"/>
      <c r="M101" s="41"/>
      <c r="N101" s="41"/>
      <c r="Q101" s="42"/>
    </row>
    <row r="102" spans="11:17" s="28" customFormat="1">
      <c r="K102" s="41"/>
      <c r="L102" s="41"/>
      <c r="M102" s="41"/>
      <c r="N102" s="41"/>
      <c r="Q102" s="42"/>
    </row>
    <row r="103" spans="11:17" s="28" customFormat="1">
      <c r="K103" s="41"/>
      <c r="L103" s="41"/>
      <c r="M103" s="41"/>
      <c r="N103" s="41"/>
      <c r="Q103" s="42"/>
    </row>
    <row r="104" spans="11:17" s="28" customFormat="1">
      <c r="K104" s="41"/>
      <c r="L104" s="41"/>
      <c r="M104" s="41"/>
      <c r="N104" s="41"/>
      <c r="Q104" s="42"/>
    </row>
    <row r="105" spans="11:17" s="28" customFormat="1">
      <c r="K105" s="41"/>
      <c r="L105" s="41"/>
      <c r="M105" s="41"/>
      <c r="N105" s="41"/>
      <c r="Q105" s="42"/>
    </row>
    <row r="106" spans="11:17" s="28" customFormat="1">
      <c r="K106" s="41"/>
      <c r="L106" s="41"/>
      <c r="M106" s="41"/>
      <c r="N106" s="41"/>
      <c r="Q106" s="42"/>
    </row>
    <row r="107" spans="11:17" s="28" customFormat="1">
      <c r="K107" s="41"/>
      <c r="L107" s="41"/>
      <c r="M107" s="41"/>
      <c r="N107" s="41"/>
      <c r="Q107" s="42"/>
    </row>
    <row r="108" spans="11:17" s="28" customFormat="1">
      <c r="K108" s="41"/>
      <c r="L108" s="41"/>
      <c r="M108" s="41"/>
      <c r="N108" s="41"/>
      <c r="Q108" s="42"/>
    </row>
    <row r="109" spans="11:17" s="28" customFormat="1">
      <c r="K109" s="41"/>
      <c r="L109" s="41"/>
      <c r="M109" s="41"/>
      <c r="N109" s="41"/>
      <c r="Q109" s="42"/>
    </row>
    <row r="110" spans="11:17" s="28" customFormat="1">
      <c r="K110" s="41"/>
      <c r="L110" s="41"/>
      <c r="M110" s="41"/>
      <c r="N110" s="41"/>
      <c r="Q110" s="42"/>
    </row>
    <row r="111" spans="11:17" s="28" customFormat="1">
      <c r="K111" s="41"/>
      <c r="L111" s="41"/>
      <c r="M111" s="41"/>
      <c r="N111" s="41"/>
      <c r="Q111" s="42"/>
    </row>
    <row r="112" spans="11:17" s="28" customFormat="1">
      <c r="K112" s="41"/>
      <c r="L112" s="41"/>
      <c r="M112" s="41"/>
      <c r="N112" s="41"/>
      <c r="Q112" s="42"/>
    </row>
    <row r="113" spans="11:17" s="28" customFormat="1">
      <c r="K113" s="41"/>
      <c r="L113" s="41"/>
      <c r="M113" s="41"/>
      <c r="N113" s="41"/>
      <c r="Q113" s="42"/>
    </row>
    <row r="114" spans="11:17" s="28" customFormat="1">
      <c r="K114" s="41"/>
      <c r="L114" s="41"/>
      <c r="M114" s="41"/>
      <c r="N114" s="41"/>
      <c r="Q114" s="42"/>
    </row>
  </sheetData>
  <mergeCells count="15">
    <mergeCell ref="A1:N1"/>
    <mergeCell ref="I3:N3"/>
    <mergeCell ref="A3:A5"/>
    <mergeCell ref="I4:I5"/>
    <mergeCell ref="K4:K5"/>
    <mergeCell ref="M4:N4"/>
    <mergeCell ref="J4:J5"/>
    <mergeCell ref="C4:C5"/>
    <mergeCell ref="C3:H3"/>
    <mergeCell ref="G4:H4"/>
    <mergeCell ref="B3:B5"/>
    <mergeCell ref="L4:L5"/>
    <mergeCell ref="D4:D5"/>
    <mergeCell ref="E4:E5"/>
    <mergeCell ref="F4:F5"/>
  </mergeCells>
  <phoneticPr fontId="41" type="noConversion"/>
  <printOptions horizontalCentered="1"/>
  <pageMargins left="0.31496062992125984" right="0.19685039370078741" top="0.2" bottom="0.19685039370078741" header="0" footer="0"/>
  <pageSetup paperSize="9" scale="46" orientation="portrait" horizontalDpi="4294967292" r:id="rId1"/>
  <headerFooter alignWithMargins="0"/>
  <colBreaks count="1" manualBreakCount="1">
    <brk id="2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за видами надходжень</vt:lpstr>
      <vt:lpstr>мб зф по АТО</vt:lpstr>
      <vt:lpstr>дотац по АТО</vt:lpstr>
      <vt:lpstr>'мб зф по АТО'!Заголовки_для_печати</vt:lpstr>
      <vt:lpstr>'дотац по АТО'!Область_печати</vt:lpstr>
      <vt:lpstr>'за видами надходжень'!Область_печати</vt:lpstr>
      <vt:lpstr>'мб зф по АТО'!Область_печати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dohod-Vitalik</dc:creator>
  <cp:lastModifiedBy>user</cp:lastModifiedBy>
  <cp:lastPrinted>2018-06-01T07:44:17Z</cp:lastPrinted>
  <dcterms:created xsi:type="dcterms:W3CDTF">2005-01-14T13:08:28Z</dcterms:created>
  <dcterms:modified xsi:type="dcterms:W3CDTF">2022-06-09T06:39:03Z</dcterms:modified>
</cp:coreProperties>
</file>